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NealMaidment\Desktop\2025 Pennants Results\2025 Women_s Pennants\"/>
    </mc:Choice>
  </mc:AlternateContent>
  <xr:revisionPtr revIDLastSave="0" documentId="13_ncr:1_{939482C8-F041-4197-8436-66EEB728C241}" xr6:coauthVersionLast="47" xr6:coauthVersionMax="47" xr10:uidLastSave="{00000000-0000-0000-0000-000000000000}"/>
  <bookViews>
    <workbookView xWindow="-23475" yWindow="1695" windowWidth="21720" windowHeight="12135" firstSheet="2" activeTab="6" xr2:uid="{00000000-000D-0000-FFFF-FFFF00000000}"/>
  </bookViews>
  <sheets>
    <sheet name="Weekend Div 1" sheetId="1" r:id="rId1"/>
    <sheet name="Weekend North" sheetId="3" r:id="rId2"/>
    <sheet name="Weekend South" sheetId="4" r:id="rId3"/>
    <sheet name="Weekday Div 1" sheetId="5" r:id="rId4"/>
    <sheet name="Weekday Div 3" sheetId="6" r:id="rId5"/>
    <sheet name="Weekday Div 4" sheetId="7" r:id="rId6"/>
    <sheet name="Weekday Div 5" sheetId="8" r:id="rId7"/>
    <sheet name="Sheet1" sheetId="2" r:id="rId8"/>
  </sheets>
  <externalReferences>
    <externalReference r:id="rId9"/>
    <externalReference r:id="rId10"/>
    <externalReference r:id="rId11"/>
    <externalReference r:id="rId12"/>
    <externalReference r:id="rId13"/>
    <externalReference r:id="rId14"/>
  </externalReferences>
  <definedNames>
    <definedName name="CompletedRounds" localSheetId="3">'Weekday Div 1'!$B$130:$K$157</definedName>
    <definedName name="CompletedRounds" localSheetId="4">'Weekday Div 3'!$B$271:$K$311</definedName>
    <definedName name="CompletedRounds" localSheetId="5">'Weekday Div 4'!$B$215:$K$241</definedName>
    <definedName name="CompletedRounds" localSheetId="6">'Weekday Div 5'!$B$215:$K$241</definedName>
    <definedName name="CompletedRounds" localSheetId="1">'Weekend North'!$B$88:$K$99</definedName>
    <definedName name="CompletedRounds" localSheetId="2">'Weekend South'!$B$88:$K$99</definedName>
    <definedName name="CompletedRounds">'Weekend Div 1'!$B$271:$K$311</definedName>
    <definedName name="Table" localSheetId="3">'Weekday Div 1'!$B$2:$K$9</definedName>
    <definedName name="Table" localSheetId="4">'Weekday Div 3'!$B$2:$K$12</definedName>
    <definedName name="Table" localSheetId="5">'Weekday Div 4'!$B$2:$K$12</definedName>
    <definedName name="Table" localSheetId="6">'Weekday Div 5'!$B$2:$K$11</definedName>
    <definedName name="Table" localSheetId="1">'Weekend North'!$B$2:$K$9</definedName>
    <definedName name="Table" localSheetId="2">'Weekend South'!$B$2:$K$9</definedName>
    <definedName name="Table">'Weekend Div 1'!$B$2:$K$12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8" l="1"/>
  <c r="D13" i="8"/>
  <c r="G13" i="8"/>
  <c r="C14" i="8"/>
  <c r="H14" i="8"/>
  <c r="G25" i="8" s="1"/>
  <c r="B25" i="8"/>
  <c r="F25" i="8"/>
  <c r="N25" i="8" s="1"/>
  <c r="K25" i="8"/>
  <c r="Q25" i="8"/>
  <c r="C28" i="8"/>
  <c r="H28" i="8"/>
  <c r="G39" i="8" s="1"/>
  <c r="B39" i="8"/>
  <c r="F39" i="8"/>
  <c r="N39" i="8" s="1"/>
  <c r="K39" i="8"/>
  <c r="Q39" i="8"/>
  <c r="C42" i="8"/>
  <c r="H42" i="8"/>
  <c r="G53" i="8" s="1"/>
  <c r="B53" i="8"/>
  <c r="F53" i="8"/>
  <c r="N53" i="8" s="1"/>
  <c r="K53" i="8"/>
  <c r="Q53" i="8"/>
  <c r="B56" i="8"/>
  <c r="D56" i="8"/>
  <c r="G56" i="8"/>
  <c r="B68" i="8"/>
  <c r="F68" i="8"/>
  <c r="O68" i="8" s="1"/>
  <c r="G68" i="8"/>
  <c r="K68" i="8"/>
  <c r="N68" i="8" s="1"/>
  <c r="B82" i="8"/>
  <c r="F82" i="8"/>
  <c r="O82" i="8" s="1"/>
  <c r="G82" i="8"/>
  <c r="K82" i="8"/>
  <c r="Q82" i="8" s="1"/>
  <c r="B96" i="8"/>
  <c r="F96" i="8"/>
  <c r="O96" i="8" s="1"/>
  <c r="G96" i="8"/>
  <c r="K96" i="8"/>
  <c r="Q96" i="8" s="1"/>
  <c r="N96" i="8"/>
  <c r="B99" i="8"/>
  <c r="D99" i="8"/>
  <c r="B111" i="8"/>
  <c r="F111" i="8"/>
  <c r="O111" i="8" s="1"/>
  <c r="G111" i="8"/>
  <c r="K111" i="8"/>
  <c r="Q111" i="8" s="1"/>
  <c r="N111" i="8"/>
  <c r="B125" i="8"/>
  <c r="F125" i="8"/>
  <c r="G126" i="8" s="1"/>
  <c r="R125" i="8" s="1"/>
  <c r="G125" i="8"/>
  <c r="K125" i="8"/>
  <c r="Q125" i="8" s="1"/>
  <c r="N125" i="8"/>
  <c r="O125" i="8"/>
  <c r="P125" i="8"/>
  <c r="B139" i="8"/>
  <c r="F139" i="8"/>
  <c r="G139" i="8"/>
  <c r="K139" i="8"/>
  <c r="N139" i="8"/>
  <c r="O139" i="8"/>
  <c r="P139" i="8"/>
  <c r="Q139" i="8"/>
  <c r="R139" i="8"/>
  <c r="S139" i="8" s="1"/>
  <c r="G140" i="8"/>
  <c r="B142" i="8"/>
  <c r="D142" i="8"/>
  <c r="G142" i="8"/>
  <c r="B154" i="8"/>
  <c r="F154" i="8"/>
  <c r="G154" i="8"/>
  <c r="K154" i="8"/>
  <c r="G155" i="8" s="1"/>
  <c r="R154" i="8" s="1"/>
  <c r="N154" i="8"/>
  <c r="O154" i="8"/>
  <c r="P154" i="8"/>
  <c r="Q154" i="8"/>
  <c r="B168" i="8"/>
  <c r="F168" i="8"/>
  <c r="G169" i="8" s="1"/>
  <c r="R168" i="8" s="1"/>
  <c r="G168" i="8"/>
  <c r="K168" i="8"/>
  <c r="P168" i="8"/>
  <c r="Q168" i="8"/>
  <c r="B182" i="8"/>
  <c r="F182" i="8"/>
  <c r="N182" i="8" s="1"/>
  <c r="G182" i="8"/>
  <c r="K182" i="8"/>
  <c r="Q182" i="8" s="1"/>
  <c r="G183" i="8"/>
  <c r="R182" i="8" s="1"/>
  <c r="B186" i="8"/>
  <c r="D186" i="8"/>
  <c r="G186" i="8"/>
  <c r="B198" i="8"/>
  <c r="F198" i="8"/>
  <c r="G198" i="8"/>
  <c r="K198" i="8"/>
  <c r="N198" i="8" s="1"/>
  <c r="O198" i="8"/>
  <c r="P198" i="8"/>
  <c r="Q198" i="8"/>
  <c r="R198" i="8"/>
  <c r="S198" i="8"/>
  <c r="T198" i="8"/>
  <c r="G199" i="8"/>
  <c r="B212" i="8"/>
  <c r="F212" i="8"/>
  <c r="N212" i="8" s="1"/>
  <c r="G212" i="8"/>
  <c r="K212" i="8"/>
  <c r="Q212" i="8"/>
  <c r="G213" i="8"/>
  <c r="R212" i="8" s="1"/>
  <c r="B226" i="8"/>
  <c r="F226" i="8"/>
  <c r="O226" i="8" s="1"/>
  <c r="G226" i="8"/>
  <c r="K226" i="8"/>
  <c r="N226" i="8" s="1"/>
  <c r="B229" i="8"/>
  <c r="D229" i="8"/>
  <c r="G229" i="8"/>
  <c r="B241" i="8"/>
  <c r="F241" i="8"/>
  <c r="N241" i="8" s="1"/>
  <c r="G241" i="8"/>
  <c r="K241" i="8"/>
  <c r="Q241" i="8" s="1"/>
  <c r="G242" i="8"/>
  <c r="R241" i="8" s="1"/>
  <c r="B255" i="8"/>
  <c r="F255" i="8"/>
  <c r="N255" i="8" s="1"/>
  <c r="G255" i="8"/>
  <c r="K255" i="8"/>
  <c r="Q255" i="8"/>
  <c r="B269" i="8"/>
  <c r="F269" i="8"/>
  <c r="N269" i="8" s="1"/>
  <c r="G269" i="8"/>
  <c r="K269" i="8"/>
  <c r="Q269" i="8" s="1"/>
  <c r="B272" i="8"/>
  <c r="D272" i="8"/>
  <c r="G272" i="8"/>
  <c r="B284" i="8"/>
  <c r="F284" i="8"/>
  <c r="N284" i="8" s="1"/>
  <c r="G284" i="8"/>
  <c r="K284" i="8"/>
  <c r="Q284" i="8" s="1"/>
  <c r="B298" i="8"/>
  <c r="F298" i="8"/>
  <c r="O298" i="8" s="1"/>
  <c r="G298" i="8"/>
  <c r="K298" i="8"/>
  <c r="Q298" i="8" s="1"/>
  <c r="N298" i="8"/>
  <c r="B312" i="8"/>
  <c r="F312" i="8"/>
  <c r="G313" i="8" s="1"/>
  <c r="R312" i="8" s="1"/>
  <c r="G312" i="8"/>
  <c r="K312" i="8"/>
  <c r="Q312" i="8" s="1"/>
  <c r="N312" i="8"/>
  <c r="O312" i="8"/>
  <c r="P312" i="8"/>
  <c r="B14" i="7"/>
  <c r="D14" i="7"/>
  <c r="G14" i="7"/>
  <c r="B26" i="7"/>
  <c r="F26" i="7"/>
  <c r="N26" i="7" s="1"/>
  <c r="G26" i="7"/>
  <c r="K26" i="7"/>
  <c r="Q26" i="7" s="1"/>
  <c r="G27" i="7"/>
  <c r="R26" i="7" s="1"/>
  <c r="B40" i="7"/>
  <c r="F40" i="7"/>
  <c r="N40" i="7" s="1"/>
  <c r="G40" i="7"/>
  <c r="K40" i="7"/>
  <c r="P40" i="7" s="1"/>
  <c r="B54" i="7"/>
  <c r="F54" i="7"/>
  <c r="N54" i="7" s="1"/>
  <c r="G54" i="7"/>
  <c r="K54" i="7"/>
  <c r="Q54" i="7" s="1"/>
  <c r="B57" i="7"/>
  <c r="D57" i="7"/>
  <c r="G57" i="7"/>
  <c r="B69" i="7"/>
  <c r="F69" i="7"/>
  <c r="N69" i="7" s="1"/>
  <c r="G69" i="7"/>
  <c r="K69" i="7"/>
  <c r="Q69" i="7"/>
  <c r="B83" i="7"/>
  <c r="F83" i="7"/>
  <c r="N83" i="7" s="1"/>
  <c r="G83" i="7"/>
  <c r="K83" i="7"/>
  <c r="Q83" i="7" s="1"/>
  <c r="B97" i="7"/>
  <c r="F97" i="7"/>
  <c r="G97" i="7"/>
  <c r="K97" i="7"/>
  <c r="P97" i="7" s="1"/>
  <c r="N97" i="7"/>
  <c r="O97" i="7"/>
  <c r="B100" i="7"/>
  <c r="D100" i="7"/>
  <c r="G100" i="7"/>
  <c r="B112" i="7"/>
  <c r="F112" i="7"/>
  <c r="O112" i="7" s="1"/>
  <c r="G112" i="7"/>
  <c r="K112" i="7"/>
  <c r="Q112" i="7" s="1"/>
  <c r="N112" i="7"/>
  <c r="B126" i="7"/>
  <c r="F126" i="7"/>
  <c r="G127" i="7" s="1"/>
  <c r="R126" i="7" s="1"/>
  <c r="G126" i="7"/>
  <c r="K126" i="7"/>
  <c r="Q126" i="7" s="1"/>
  <c r="N126" i="7"/>
  <c r="O126" i="7"/>
  <c r="P126" i="7"/>
  <c r="B140" i="7"/>
  <c r="F140" i="7"/>
  <c r="G140" i="7"/>
  <c r="K140" i="7"/>
  <c r="N140" i="7" s="1"/>
  <c r="O140" i="7"/>
  <c r="P140" i="7"/>
  <c r="Q140" i="7"/>
  <c r="R140" i="7"/>
  <c r="S140" i="7" s="1"/>
  <c r="G141" i="7"/>
  <c r="B143" i="7"/>
  <c r="D143" i="7"/>
  <c r="G143" i="7"/>
  <c r="B155" i="7"/>
  <c r="F155" i="7"/>
  <c r="G156" i="7" s="1"/>
  <c r="R155" i="7" s="1"/>
  <c r="G155" i="7"/>
  <c r="K155" i="7"/>
  <c r="N155" i="7"/>
  <c r="O155" i="7"/>
  <c r="P155" i="7"/>
  <c r="Q155" i="7"/>
  <c r="B169" i="7"/>
  <c r="F169" i="7"/>
  <c r="G170" i="7" s="1"/>
  <c r="R169" i="7" s="1"/>
  <c r="G169" i="7"/>
  <c r="K169" i="7"/>
  <c r="Q169" i="7"/>
  <c r="B183" i="7"/>
  <c r="F183" i="7"/>
  <c r="N183" i="7" s="1"/>
  <c r="G183" i="7"/>
  <c r="K183" i="7"/>
  <c r="P183" i="7" s="1"/>
  <c r="O183" i="7"/>
  <c r="G184" i="7"/>
  <c r="R183" i="7" s="1"/>
  <c r="B186" i="7"/>
  <c r="D186" i="7"/>
  <c r="G186" i="7"/>
  <c r="B198" i="7"/>
  <c r="F198" i="7"/>
  <c r="O198" i="7" s="1"/>
  <c r="G198" i="7"/>
  <c r="K198" i="7"/>
  <c r="N198" i="7"/>
  <c r="Q198" i="7"/>
  <c r="R198" i="7"/>
  <c r="S198" i="7"/>
  <c r="T198" i="7"/>
  <c r="G199" i="7"/>
  <c r="B212" i="7"/>
  <c r="F212" i="7"/>
  <c r="N212" i="7" s="1"/>
  <c r="G212" i="7"/>
  <c r="K212" i="7"/>
  <c r="Q212" i="7" s="1"/>
  <c r="G213" i="7"/>
  <c r="R212" i="7" s="1"/>
  <c r="B226" i="7"/>
  <c r="F226" i="7"/>
  <c r="N226" i="7" s="1"/>
  <c r="G226" i="7"/>
  <c r="K226" i="7"/>
  <c r="P226" i="7" s="1"/>
  <c r="B229" i="7"/>
  <c r="D229" i="7"/>
  <c r="G229" i="7"/>
  <c r="B241" i="7"/>
  <c r="F241" i="7"/>
  <c r="O241" i="7" s="1"/>
  <c r="G241" i="7"/>
  <c r="K241" i="7"/>
  <c r="Q241" i="7"/>
  <c r="G242" i="7"/>
  <c r="R241" i="7" s="1"/>
  <c r="B255" i="7"/>
  <c r="F255" i="7"/>
  <c r="N255" i="7" s="1"/>
  <c r="G255" i="7"/>
  <c r="K255" i="7"/>
  <c r="Q255" i="7"/>
  <c r="B269" i="7"/>
  <c r="F269" i="7"/>
  <c r="N269" i="7" s="1"/>
  <c r="G269" i="7"/>
  <c r="K269" i="7"/>
  <c r="Q269" i="7" s="1"/>
  <c r="B272" i="7"/>
  <c r="D272" i="7"/>
  <c r="G272" i="7"/>
  <c r="B284" i="7"/>
  <c r="F284" i="7"/>
  <c r="N284" i="7" s="1"/>
  <c r="G284" i="7"/>
  <c r="K284" i="7"/>
  <c r="Q284" i="7" s="1"/>
  <c r="B298" i="7"/>
  <c r="F298" i="7"/>
  <c r="O298" i="7" s="1"/>
  <c r="G298" i="7"/>
  <c r="K298" i="7"/>
  <c r="P298" i="7" s="1"/>
  <c r="N298" i="7"/>
  <c r="B312" i="7"/>
  <c r="F312" i="7"/>
  <c r="G313" i="7" s="1"/>
  <c r="R312" i="7" s="1"/>
  <c r="G312" i="7"/>
  <c r="K312" i="7"/>
  <c r="Q312" i="7" s="1"/>
  <c r="N312" i="7"/>
  <c r="O312" i="7"/>
  <c r="P312" i="7"/>
  <c r="B14" i="6"/>
  <c r="D14" i="6"/>
  <c r="G14" i="6"/>
  <c r="C15" i="6"/>
  <c r="B26" i="6" s="1"/>
  <c r="H15" i="6"/>
  <c r="F26" i="6"/>
  <c r="G27" i="6" s="1"/>
  <c r="R26" i="6" s="1"/>
  <c r="G26" i="6"/>
  <c r="K26" i="6"/>
  <c r="N26" i="6"/>
  <c r="O26" i="6"/>
  <c r="P26" i="6"/>
  <c r="Q26" i="6"/>
  <c r="C29" i="6"/>
  <c r="B40" i="6" s="1"/>
  <c r="H29" i="6"/>
  <c r="F40" i="6"/>
  <c r="G41" i="6" s="1"/>
  <c r="R40" i="6" s="1"/>
  <c r="G40" i="6"/>
  <c r="K40" i="6"/>
  <c r="N40" i="6"/>
  <c r="O40" i="6"/>
  <c r="P40" i="6"/>
  <c r="Q40" i="6"/>
  <c r="C43" i="6"/>
  <c r="B54" i="6" s="1"/>
  <c r="H43" i="6"/>
  <c r="F54" i="6"/>
  <c r="G55" i="6" s="1"/>
  <c r="R54" i="6" s="1"/>
  <c r="G54" i="6"/>
  <c r="K54" i="6"/>
  <c r="N54" i="6"/>
  <c r="O54" i="6"/>
  <c r="P54" i="6"/>
  <c r="Q54" i="6"/>
  <c r="C57" i="6"/>
  <c r="B68" i="6" s="1"/>
  <c r="H57" i="6"/>
  <c r="F68" i="6"/>
  <c r="G69" i="6" s="1"/>
  <c r="R68" i="6" s="1"/>
  <c r="G68" i="6"/>
  <c r="K68" i="6"/>
  <c r="N68" i="6"/>
  <c r="O68" i="6"/>
  <c r="P68" i="6"/>
  <c r="Q68" i="6"/>
  <c r="B71" i="6"/>
  <c r="D71" i="6"/>
  <c r="G71" i="6"/>
  <c r="C72" i="6"/>
  <c r="B83" i="6" s="1"/>
  <c r="H72" i="6"/>
  <c r="F83" i="6"/>
  <c r="G84" i="6" s="1"/>
  <c r="R83" i="6" s="1"/>
  <c r="G83" i="6"/>
  <c r="K83" i="6"/>
  <c r="O83" i="6"/>
  <c r="P83" i="6"/>
  <c r="Q83" i="6"/>
  <c r="C86" i="6"/>
  <c r="B97" i="6" s="1"/>
  <c r="H86" i="6"/>
  <c r="F97" i="6"/>
  <c r="G98" i="6" s="1"/>
  <c r="R97" i="6" s="1"/>
  <c r="K97" i="6"/>
  <c r="N97" i="6"/>
  <c r="P97" i="6"/>
  <c r="Q97" i="6"/>
  <c r="C100" i="6"/>
  <c r="H100" i="6"/>
  <c r="B111" i="6"/>
  <c r="F111" i="6"/>
  <c r="G112" i="6" s="1"/>
  <c r="R111" i="6" s="1"/>
  <c r="G111" i="6"/>
  <c r="K111" i="6"/>
  <c r="N111" i="6"/>
  <c r="O111" i="6"/>
  <c r="P111" i="6"/>
  <c r="Q111" i="6"/>
  <c r="C114" i="6"/>
  <c r="H114" i="6"/>
  <c r="B125" i="6"/>
  <c r="F125" i="6"/>
  <c r="G126" i="6" s="1"/>
  <c r="R125" i="6" s="1"/>
  <c r="G125" i="6"/>
  <c r="K125" i="6"/>
  <c r="N125" i="6"/>
  <c r="O125" i="6"/>
  <c r="P125" i="6"/>
  <c r="Q125" i="6"/>
  <c r="B128" i="6"/>
  <c r="D128" i="6"/>
  <c r="G128" i="6"/>
  <c r="C129" i="6"/>
  <c r="H129" i="6"/>
  <c r="G140" i="6" s="1"/>
  <c r="B140" i="6"/>
  <c r="F140" i="6"/>
  <c r="P140" i="6" s="1"/>
  <c r="K140" i="6"/>
  <c r="Q140" i="6" s="1"/>
  <c r="N140" i="6"/>
  <c r="O140" i="6"/>
  <c r="C143" i="6"/>
  <c r="H143" i="6"/>
  <c r="G154" i="6" s="1"/>
  <c r="B154" i="6"/>
  <c r="F154" i="6"/>
  <c r="P154" i="6" s="1"/>
  <c r="K154" i="6"/>
  <c r="Q154" i="6" s="1"/>
  <c r="N154" i="6"/>
  <c r="O154" i="6"/>
  <c r="C157" i="6"/>
  <c r="H157" i="6"/>
  <c r="G168" i="6" s="1"/>
  <c r="B168" i="6"/>
  <c r="F168" i="6"/>
  <c r="P168" i="6" s="1"/>
  <c r="K168" i="6"/>
  <c r="Q168" i="6" s="1"/>
  <c r="N168" i="6"/>
  <c r="O168" i="6"/>
  <c r="C171" i="6"/>
  <c r="H171" i="6"/>
  <c r="G182" i="6" s="1"/>
  <c r="B182" i="6"/>
  <c r="F182" i="6"/>
  <c r="P182" i="6" s="1"/>
  <c r="K182" i="6"/>
  <c r="Q182" i="6" s="1"/>
  <c r="N182" i="6"/>
  <c r="O182" i="6"/>
  <c r="B185" i="6"/>
  <c r="D185" i="6"/>
  <c r="G185" i="6"/>
  <c r="C186" i="6"/>
  <c r="H186" i="6"/>
  <c r="B197" i="6"/>
  <c r="F197" i="6"/>
  <c r="N197" i="6" s="1"/>
  <c r="G197" i="6"/>
  <c r="K197" i="6"/>
  <c r="Q197" i="6"/>
  <c r="C200" i="6"/>
  <c r="H200" i="6"/>
  <c r="B211" i="6"/>
  <c r="F211" i="6"/>
  <c r="N211" i="6" s="1"/>
  <c r="G211" i="6"/>
  <c r="K211" i="6"/>
  <c r="Q211" i="6"/>
  <c r="C214" i="6"/>
  <c r="H214" i="6"/>
  <c r="B225" i="6"/>
  <c r="F225" i="6"/>
  <c r="N225" i="6" s="1"/>
  <c r="G225" i="6"/>
  <c r="K225" i="6"/>
  <c r="Q225" i="6"/>
  <c r="C228" i="6"/>
  <c r="H228" i="6"/>
  <c r="B239" i="6"/>
  <c r="F239" i="6"/>
  <c r="G240" i="6" s="1"/>
  <c r="R239" i="6" s="1"/>
  <c r="G239" i="6"/>
  <c r="K239" i="6"/>
  <c r="Q239" i="6"/>
  <c r="B242" i="6"/>
  <c r="D242" i="6"/>
  <c r="G242" i="6"/>
  <c r="C243" i="6"/>
  <c r="B254" i="6" s="1"/>
  <c r="H243" i="6"/>
  <c r="G254" i="6" s="1"/>
  <c r="F254" i="6"/>
  <c r="K254" i="6"/>
  <c r="O254" i="6"/>
  <c r="Q254" i="6"/>
  <c r="C257" i="6"/>
  <c r="B268" i="6" s="1"/>
  <c r="H257" i="6"/>
  <c r="G269" i="6" s="1"/>
  <c r="R268" i="6" s="1"/>
  <c r="F268" i="6"/>
  <c r="K268" i="6"/>
  <c r="O268" i="6"/>
  <c r="Q268" i="6"/>
  <c r="C271" i="6"/>
  <c r="B282" i="6" s="1"/>
  <c r="H271" i="6"/>
  <c r="G282" i="6" s="1"/>
  <c r="F282" i="6"/>
  <c r="K282" i="6"/>
  <c r="O282" i="6"/>
  <c r="Q282" i="6"/>
  <c r="C285" i="6"/>
  <c r="B296" i="6" s="1"/>
  <c r="H285" i="6"/>
  <c r="G296" i="6" s="1"/>
  <c r="F296" i="6"/>
  <c r="K296" i="6"/>
  <c r="O296" i="6"/>
  <c r="Q296" i="6"/>
  <c r="B299" i="6"/>
  <c r="D299" i="6"/>
  <c r="G299" i="6"/>
  <c r="C300" i="6"/>
  <c r="B311" i="6" s="1"/>
  <c r="H300" i="6"/>
  <c r="G311" i="6"/>
  <c r="N311" i="6"/>
  <c r="O311" i="6"/>
  <c r="P311" i="6"/>
  <c r="Q311" i="6"/>
  <c r="G312" i="6"/>
  <c r="R311" i="6" s="1"/>
  <c r="C314" i="6"/>
  <c r="B325" i="6" s="1"/>
  <c r="H314" i="6"/>
  <c r="G325" i="6" s="1"/>
  <c r="O325" i="6"/>
  <c r="P325" i="6"/>
  <c r="Q325" i="6"/>
  <c r="C328" i="6"/>
  <c r="G340" i="6" s="1"/>
  <c r="R339" i="6" s="1"/>
  <c r="H328" i="6"/>
  <c r="G339" i="6" s="1"/>
  <c r="B339" i="6"/>
  <c r="O339" i="6"/>
  <c r="Q339" i="6"/>
  <c r="C342" i="6"/>
  <c r="H342" i="6"/>
  <c r="P353" i="6" s="1"/>
  <c r="B353" i="6"/>
  <c r="G353" i="6"/>
  <c r="N353" i="6"/>
  <c r="O353" i="6"/>
  <c r="Q353" i="6"/>
  <c r="B356" i="6"/>
  <c r="D356" i="6"/>
  <c r="G356" i="6"/>
  <c r="C357" i="6"/>
  <c r="H357" i="6"/>
  <c r="G368" i="6" s="1"/>
  <c r="B368" i="6"/>
  <c r="F368" i="6"/>
  <c r="N368" i="6" s="1"/>
  <c r="K368" i="6"/>
  <c r="Q368" i="6"/>
  <c r="C371" i="6"/>
  <c r="H371" i="6"/>
  <c r="G382" i="6" s="1"/>
  <c r="B382" i="6"/>
  <c r="F382" i="6"/>
  <c r="N382" i="6" s="1"/>
  <c r="K382" i="6"/>
  <c r="Q382" i="6"/>
  <c r="C385" i="6"/>
  <c r="H385" i="6"/>
  <c r="G396" i="6" s="1"/>
  <c r="B396" i="6"/>
  <c r="F396" i="6"/>
  <c r="N396" i="6" s="1"/>
  <c r="K396" i="6"/>
  <c r="Q396" i="6"/>
  <c r="C399" i="6"/>
  <c r="H399" i="6"/>
  <c r="G410" i="6" s="1"/>
  <c r="B410" i="6"/>
  <c r="F410" i="6"/>
  <c r="N410" i="6" s="1"/>
  <c r="K410" i="6"/>
  <c r="Q410" i="6"/>
  <c r="N4" i="5"/>
  <c r="N5" i="5"/>
  <c r="N6" i="5"/>
  <c r="N7" i="5"/>
  <c r="N8" i="5"/>
  <c r="N9" i="5"/>
  <c r="B12" i="5"/>
  <c r="D12" i="5"/>
  <c r="G12" i="5"/>
  <c r="C13" i="5"/>
  <c r="N25" i="5" s="1"/>
  <c r="H13" i="5"/>
  <c r="G24" i="5" s="1"/>
  <c r="F24" i="5"/>
  <c r="G25" i="5" s="1"/>
  <c r="R25" i="5" s="1"/>
  <c r="K24" i="5"/>
  <c r="O25" i="5"/>
  <c r="Q25" i="5"/>
  <c r="C27" i="5"/>
  <c r="N39" i="5" s="1"/>
  <c r="H27" i="5"/>
  <c r="G38" i="5" s="1"/>
  <c r="F38" i="5"/>
  <c r="G39" i="5" s="1"/>
  <c r="R39" i="5" s="1"/>
  <c r="K38" i="5"/>
  <c r="O39" i="5"/>
  <c r="Q39" i="5"/>
  <c r="C42" i="5"/>
  <c r="N54" i="5" s="1"/>
  <c r="H42" i="5"/>
  <c r="G53" i="5" s="1"/>
  <c r="F53" i="5"/>
  <c r="G54" i="5" s="1"/>
  <c r="R54" i="5" s="1"/>
  <c r="K53" i="5"/>
  <c r="O54" i="5"/>
  <c r="Q54" i="5"/>
  <c r="B57" i="5"/>
  <c r="D57" i="5"/>
  <c r="G57" i="5"/>
  <c r="C58" i="5"/>
  <c r="B69" i="5" s="1"/>
  <c r="H58" i="5"/>
  <c r="F69" i="5"/>
  <c r="G69" i="5"/>
  <c r="K69" i="5"/>
  <c r="G70" i="5"/>
  <c r="N70" i="5"/>
  <c r="O70" i="5"/>
  <c r="P70" i="5"/>
  <c r="Q70" i="5"/>
  <c r="R70" i="5"/>
  <c r="T70" i="5" s="1"/>
  <c r="S70" i="5"/>
  <c r="C72" i="5"/>
  <c r="B83" i="5" s="1"/>
  <c r="H72" i="5"/>
  <c r="F83" i="5"/>
  <c r="G83" i="5"/>
  <c r="K83" i="5"/>
  <c r="G84" i="5"/>
  <c r="N84" i="5"/>
  <c r="O84" i="5"/>
  <c r="P84" i="5"/>
  <c r="Q84" i="5"/>
  <c r="R84" i="5"/>
  <c r="S84" i="5"/>
  <c r="T84" i="5"/>
  <c r="C86" i="5"/>
  <c r="B97" i="5" s="1"/>
  <c r="H86" i="5"/>
  <c r="F97" i="5"/>
  <c r="G97" i="5"/>
  <c r="K97" i="5"/>
  <c r="G98" i="5"/>
  <c r="N98" i="5"/>
  <c r="O98" i="5"/>
  <c r="P98" i="5"/>
  <c r="Q98" i="5"/>
  <c r="R98" i="5"/>
  <c r="S98" i="5"/>
  <c r="T98" i="5"/>
  <c r="B101" i="5"/>
  <c r="D101" i="5"/>
  <c r="G101" i="5"/>
  <c r="C102" i="5"/>
  <c r="H102" i="5"/>
  <c r="B113" i="5"/>
  <c r="F113" i="5"/>
  <c r="G113" i="5"/>
  <c r="K113" i="5"/>
  <c r="G114" i="5"/>
  <c r="R114" i="5" s="1"/>
  <c r="N114" i="5"/>
  <c r="O114" i="5"/>
  <c r="P114" i="5"/>
  <c r="Q114" i="5"/>
  <c r="C116" i="5"/>
  <c r="H116" i="5"/>
  <c r="B127" i="5"/>
  <c r="F127" i="5"/>
  <c r="G127" i="5"/>
  <c r="K127" i="5"/>
  <c r="G128" i="5"/>
  <c r="R128" i="5" s="1"/>
  <c r="N128" i="5"/>
  <c r="O128" i="5"/>
  <c r="P128" i="5"/>
  <c r="Q128" i="5"/>
  <c r="C130" i="5"/>
  <c r="H130" i="5"/>
  <c r="B141" i="5"/>
  <c r="F141" i="5"/>
  <c r="G141" i="5"/>
  <c r="K141" i="5"/>
  <c r="G142" i="5"/>
  <c r="R142" i="5" s="1"/>
  <c r="N142" i="5"/>
  <c r="O142" i="5"/>
  <c r="P142" i="5"/>
  <c r="Q142" i="5"/>
  <c r="B145" i="5"/>
  <c r="D145" i="5"/>
  <c r="G145" i="5"/>
  <c r="C146" i="5"/>
  <c r="H146" i="5"/>
  <c r="B157" i="5"/>
  <c r="F157" i="5"/>
  <c r="O158" i="5" s="1"/>
  <c r="G157" i="5"/>
  <c r="K157" i="5"/>
  <c r="Q158" i="5" s="1"/>
  <c r="G158" i="5"/>
  <c r="R158" i="5" s="1"/>
  <c r="N158" i="5"/>
  <c r="C160" i="5"/>
  <c r="H160" i="5"/>
  <c r="B171" i="5"/>
  <c r="F171" i="5"/>
  <c r="O172" i="5" s="1"/>
  <c r="G171" i="5"/>
  <c r="K171" i="5"/>
  <c r="Q172" i="5" s="1"/>
  <c r="G172" i="5"/>
  <c r="R172" i="5" s="1"/>
  <c r="N172" i="5"/>
  <c r="C174" i="5"/>
  <c r="H174" i="5"/>
  <c r="B185" i="5"/>
  <c r="F185" i="5"/>
  <c r="O186" i="5" s="1"/>
  <c r="G185" i="5"/>
  <c r="K185" i="5"/>
  <c r="Q186" i="5" s="1"/>
  <c r="G186" i="5"/>
  <c r="R186" i="5" s="1"/>
  <c r="N186" i="5"/>
  <c r="B188" i="5"/>
  <c r="D188" i="5"/>
  <c r="G188" i="5"/>
  <c r="C189" i="5"/>
  <c r="N201" i="5" s="1"/>
  <c r="H189" i="5"/>
  <c r="P201" i="5" s="1"/>
  <c r="B200" i="5"/>
  <c r="G200" i="5"/>
  <c r="G201" i="5"/>
  <c r="R201" i="5" s="1"/>
  <c r="O201" i="5"/>
  <c r="Q201" i="5"/>
  <c r="C203" i="5"/>
  <c r="H203" i="5"/>
  <c r="P215" i="5" s="1"/>
  <c r="B214" i="5"/>
  <c r="G214" i="5"/>
  <c r="G215" i="5"/>
  <c r="R215" i="5" s="1"/>
  <c r="N215" i="5"/>
  <c r="O215" i="5"/>
  <c r="Q215" i="5"/>
  <c r="N4" i="4"/>
  <c r="N5" i="4"/>
  <c r="N6" i="4"/>
  <c r="N7" i="4"/>
  <c r="N8" i="4"/>
  <c r="N9" i="4"/>
  <c r="B11" i="4"/>
  <c r="D11" i="4"/>
  <c r="G11" i="4"/>
  <c r="C12" i="4"/>
  <c r="H12" i="4"/>
  <c r="B21" i="4"/>
  <c r="F21" i="4"/>
  <c r="O22" i="4" s="1"/>
  <c r="G21" i="4"/>
  <c r="K21" i="4"/>
  <c r="Q22" i="4" s="1"/>
  <c r="G22" i="4"/>
  <c r="R22" i="4" s="1"/>
  <c r="N22" i="4"/>
  <c r="P22" i="4"/>
  <c r="C24" i="4"/>
  <c r="H24" i="4"/>
  <c r="B33" i="4"/>
  <c r="F33" i="4"/>
  <c r="O34" i="4" s="1"/>
  <c r="G33" i="4"/>
  <c r="K33" i="4"/>
  <c r="Q34" i="4" s="1"/>
  <c r="G34" i="4"/>
  <c r="R34" i="4" s="1"/>
  <c r="N34" i="4"/>
  <c r="P34" i="4"/>
  <c r="B37" i="4"/>
  <c r="D37" i="4"/>
  <c r="G37" i="4"/>
  <c r="C38" i="4"/>
  <c r="H38" i="4"/>
  <c r="B47" i="4"/>
  <c r="F47" i="4"/>
  <c r="O48" i="4" s="1"/>
  <c r="G47" i="4"/>
  <c r="K47" i="4"/>
  <c r="Q48" i="4" s="1"/>
  <c r="C50" i="4"/>
  <c r="H50" i="4"/>
  <c r="B59" i="4"/>
  <c r="F59" i="4"/>
  <c r="O60" i="4" s="1"/>
  <c r="G59" i="4"/>
  <c r="K59" i="4"/>
  <c r="Q60" i="4" s="1"/>
  <c r="B63" i="4"/>
  <c r="D63" i="4"/>
  <c r="G63" i="4"/>
  <c r="C64" i="4"/>
  <c r="B73" i="4" s="1"/>
  <c r="H64" i="4"/>
  <c r="G73" i="4" s="1"/>
  <c r="F73" i="4"/>
  <c r="O74" i="4" s="1"/>
  <c r="K73" i="4"/>
  <c r="Q74" i="4"/>
  <c r="C76" i="4"/>
  <c r="B85" i="4" s="1"/>
  <c r="H76" i="4"/>
  <c r="G85" i="4" s="1"/>
  <c r="F85" i="4"/>
  <c r="O86" i="4" s="1"/>
  <c r="K85" i="4"/>
  <c r="Q86" i="4"/>
  <c r="B89" i="4"/>
  <c r="D89" i="4"/>
  <c r="G89" i="4"/>
  <c r="C90" i="4"/>
  <c r="B99" i="4" s="1"/>
  <c r="H90" i="4"/>
  <c r="G99" i="4" s="1"/>
  <c r="F99" i="4"/>
  <c r="K99" i="4"/>
  <c r="G100" i="4"/>
  <c r="O100" i="4"/>
  <c r="P100" i="4"/>
  <c r="Q100" i="4"/>
  <c r="R100" i="4"/>
  <c r="T100" i="4" s="1"/>
  <c r="S100" i="4"/>
  <c r="C102" i="4"/>
  <c r="B111" i="4" s="1"/>
  <c r="H102" i="4"/>
  <c r="G111" i="4" s="1"/>
  <c r="F111" i="4"/>
  <c r="K111" i="4"/>
  <c r="G112" i="4"/>
  <c r="O112" i="4"/>
  <c r="P112" i="4"/>
  <c r="Q112" i="4"/>
  <c r="R112" i="4"/>
  <c r="T112" i="4" s="1"/>
  <c r="S112" i="4"/>
  <c r="B114" i="4"/>
  <c r="D114" i="4"/>
  <c r="G114" i="4"/>
  <c r="C115" i="4"/>
  <c r="H115" i="4"/>
  <c r="B124" i="4"/>
  <c r="F124" i="4"/>
  <c r="G124" i="4"/>
  <c r="K124" i="4"/>
  <c r="G125" i="4"/>
  <c r="N125" i="4"/>
  <c r="O125" i="4"/>
  <c r="P125" i="4"/>
  <c r="Q125" i="4"/>
  <c r="R125" i="4"/>
  <c r="T125" i="4" s="1"/>
  <c r="C127" i="4"/>
  <c r="H127" i="4"/>
  <c r="B136" i="4"/>
  <c r="F136" i="4"/>
  <c r="G136" i="4"/>
  <c r="K136" i="4"/>
  <c r="G137" i="4"/>
  <c r="N137" i="4"/>
  <c r="O137" i="4"/>
  <c r="P137" i="4"/>
  <c r="Q137" i="4"/>
  <c r="R137" i="4"/>
  <c r="T137" i="4" s="1"/>
  <c r="N4" i="3"/>
  <c r="N5" i="3"/>
  <c r="N6" i="3"/>
  <c r="N7" i="3"/>
  <c r="N8" i="3"/>
  <c r="B11" i="3"/>
  <c r="D11" i="3"/>
  <c r="G11" i="3"/>
  <c r="C12" i="3"/>
  <c r="H12" i="3"/>
  <c r="B21" i="3"/>
  <c r="F21" i="3"/>
  <c r="G22" i="3" s="1"/>
  <c r="R22" i="3" s="1"/>
  <c r="G21" i="3"/>
  <c r="K21" i="3"/>
  <c r="P22" i="3" s="1"/>
  <c r="Q22" i="3"/>
  <c r="C24" i="3"/>
  <c r="H24" i="3"/>
  <c r="B33" i="3"/>
  <c r="F33" i="3"/>
  <c r="G34" i="3" s="1"/>
  <c r="R34" i="3" s="1"/>
  <c r="G33" i="3"/>
  <c r="K33" i="3"/>
  <c r="P34" i="3" s="1"/>
  <c r="Q34" i="3"/>
  <c r="B37" i="3"/>
  <c r="D37" i="3"/>
  <c r="G37" i="3"/>
  <c r="C38" i="3"/>
  <c r="H38" i="3"/>
  <c r="G47" i="3" s="1"/>
  <c r="B47" i="3"/>
  <c r="F47" i="3"/>
  <c r="P48" i="3" s="1"/>
  <c r="K47" i="3"/>
  <c r="Q48" i="3" s="1"/>
  <c r="G48" i="3"/>
  <c r="R48" i="3" s="1"/>
  <c r="N48" i="3"/>
  <c r="C50" i="3"/>
  <c r="H50" i="3"/>
  <c r="G59" i="3" s="1"/>
  <c r="B59" i="3"/>
  <c r="F59" i="3"/>
  <c r="P60" i="3" s="1"/>
  <c r="K59" i="3"/>
  <c r="Q60" i="3" s="1"/>
  <c r="G60" i="3"/>
  <c r="R60" i="3" s="1"/>
  <c r="N60" i="3"/>
  <c r="B63" i="3"/>
  <c r="D63" i="3"/>
  <c r="G63" i="3"/>
  <c r="C64" i="3"/>
  <c r="H64" i="3"/>
  <c r="B73" i="3"/>
  <c r="F73" i="3"/>
  <c r="G74" i="3" s="1"/>
  <c r="R74" i="3" s="1"/>
  <c r="G73" i="3"/>
  <c r="K73" i="3"/>
  <c r="Q74" i="3"/>
  <c r="C76" i="3"/>
  <c r="H76" i="3"/>
  <c r="B85" i="3"/>
  <c r="F85" i="3"/>
  <c r="G86" i="3" s="1"/>
  <c r="R86" i="3" s="1"/>
  <c r="G85" i="3"/>
  <c r="K85" i="3"/>
  <c r="Q86" i="3" s="1"/>
  <c r="B89" i="3"/>
  <c r="D89" i="3"/>
  <c r="G89" i="3"/>
  <c r="C90" i="3"/>
  <c r="N100" i="3" s="1"/>
  <c r="H90" i="3"/>
  <c r="G99" i="3" s="1"/>
  <c r="F99" i="3"/>
  <c r="K99" i="3"/>
  <c r="O100" i="3"/>
  <c r="Q100" i="3"/>
  <c r="C102" i="3"/>
  <c r="N112" i="3" s="1"/>
  <c r="H102" i="3"/>
  <c r="G111" i="3" s="1"/>
  <c r="F111" i="3"/>
  <c r="K111" i="3"/>
  <c r="O112" i="3"/>
  <c r="Q112" i="3"/>
  <c r="B115" i="3"/>
  <c r="D115" i="3"/>
  <c r="G115" i="3"/>
  <c r="C116" i="3"/>
  <c r="B125" i="3" s="1"/>
  <c r="H116" i="3"/>
  <c r="F125" i="3"/>
  <c r="P126" i="3" s="1"/>
  <c r="G125" i="3"/>
  <c r="K125" i="3"/>
  <c r="G126" i="3"/>
  <c r="N126" i="3"/>
  <c r="O126" i="3"/>
  <c r="Q126" i="3"/>
  <c r="R126" i="3"/>
  <c r="T126" i="3" s="1"/>
  <c r="S126" i="3"/>
  <c r="C128" i="3"/>
  <c r="B137" i="3" s="1"/>
  <c r="H128" i="3"/>
  <c r="F137" i="3"/>
  <c r="P138" i="3" s="1"/>
  <c r="G137" i="3"/>
  <c r="K137" i="3"/>
  <c r="G138" i="3"/>
  <c r="N138" i="3"/>
  <c r="O138" i="3"/>
  <c r="Q138" i="3"/>
  <c r="R138" i="3"/>
  <c r="T138" i="3" s="1"/>
  <c r="S138" i="3"/>
  <c r="K410" i="1"/>
  <c r="Q410" i="1" s="1"/>
  <c r="G410" i="1"/>
  <c r="F410" i="1"/>
  <c r="G411" i="1" s="1"/>
  <c r="R410" i="1" s="1"/>
  <c r="B410" i="1"/>
  <c r="H399" i="1"/>
  <c r="C399" i="1"/>
  <c r="K396" i="1"/>
  <c r="Q396" i="1" s="1"/>
  <c r="G396" i="1"/>
  <c r="F396" i="1"/>
  <c r="G397" i="1" s="1"/>
  <c r="R396" i="1" s="1"/>
  <c r="B396" i="1"/>
  <c r="H385" i="1"/>
  <c r="C385" i="1"/>
  <c r="K382" i="1"/>
  <c r="Q382" i="1" s="1"/>
  <c r="G382" i="1"/>
  <c r="F382" i="1"/>
  <c r="G383" i="1" s="1"/>
  <c r="R382" i="1" s="1"/>
  <c r="B382" i="1"/>
  <c r="H371" i="1"/>
  <c r="C371" i="1"/>
  <c r="K368" i="1"/>
  <c r="Q368" i="1" s="1"/>
  <c r="G368" i="1"/>
  <c r="F368" i="1"/>
  <c r="G369" i="1" s="1"/>
  <c r="R368" i="1" s="1"/>
  <c r="B368" i="1"/>
  <c r="H357" i="1"/>
  <c r="C357" i="1"/>
  <c r="G356" i="1"/>
  <c r="D356" i="1"/>
  <c r="B356" i="1"/>
  <c r="K353" i="1"/>
  <c r="Q353" i="1" s="1"/>
  <c r="G353" i="1"/>
  <c r="F353" i="1"/>
  <c r="G354" i="1" s="1"/>
  <c r="R353" i="1" s="1"/>
  <c r="B353" i="1"/>
  <c r="H342" i="1"/>
  <c r="C342" i="1"/>
  <c r="K339" i="1"/>
  <c r="P339" i="1" s="1"/>
  <c r="G339" i="1"/>
  <c r="F339" i="1"/>
  <c r="G340" i="1" s="1"/>
  <c r="R339" i="1" s="1"/>
  <c r="B339" i="1"/>
  <c r="H328" i="1"/>
  <c r="C328" i="1"/>
  <c r="K325" i="1"/>
  <c r="P325" i="1" s="1"/>
  <c r="G325" i="1"/>
  <c r="F325" i="1"/>
  <c r="G326" i="1" s="1"/>
  <c r="R325" i="1" s="1"/>
  <c r="B325" i="1"/>
  <c r="H314" i="1"/>
  <c r="C314" i="1"/>
  <c r="K311" i="1"/>
  <c r="P311" i="1" s="1"/>
  <c r="G311" i="1"/>
  <c r="F311" i="1"/>
  <c r="G312" i="1" s="1"/>
  <c r="R311" i="1" s="1"/>
  <c r="B311" i="1"/>
  <c r="H300" i="1"/>
  <c r="C300" i="1"/>
  <c r="G299" i="1"/>
  <c r="D299" i="1"/>
  <c r="B299" i="1"/>
  <c r="K296" i="1"/>
  <c r="Q296" i="1" s="1"/>
  <c r="G296" i="1"/>
  <c r="F296" i="1"/>
  <c r="G297" i="1" s="1"/>
  <c r="R296" i="1" s="1"/>
  <c r="H285" i="1"/>
  <c r="C285" i="1"/>
  <c r="B296" i="1" s="1"/>
  <c r="P282" i="1"/>
  <c r="K282" i="1"/>
  <c r="Q282" i="1" s="1"/>
  <c r="G282" i="1"/>
  <c r="F282" i="1"/>
  <c r="G283" i="1" s="1"/>
  <c r="R282" i="1" s="1"/>
  <c r="H271" i="1"/>
  <c r="C271" i="1"/>
  <c r="B282" i="1" s="1"/>
  <c r="P268" i="1"/>
  <c r="K268" i="1"/>
  <c r="Q268" i="1" s="1"/>
  <c r="G268" i="1"/>
  <c r="F268" i="1"/>
  <c r="G269" i="1" s="1"/>
  <c r="R268" i="1" s="1"/>
  <c r="H257" i="1"/>
  <c r="C257" i="1"/>
  <c r="B268" i="1" s="1"/>
  <c r="P254" i="1"/>
  <c r="K254" i="1"/>
  <c r="Q254" i="1" s="1"/>
  <c r="G254" i="1"/>
  <c r="F254" i="1"/>
  <c r="G255" i="1" s="1"/>
  <c r="R254" i="1" s="1"/>
  <c r="H243" i="1"/>
  <c r="C243" i="1"/>
  <c r="B254" i="1" s="1"/>
  <c r="G242" i="1"/>
  <c r="D242" i="1"/>
  <c r="B242" i="1"/>
  <c r="K239" i="1"/>
  <c r="Q239" i="1" s="1"/>
  <c r="G239" i="1"/>
  <c r="F239" i="1"/>
  <c r="P239" i="1" s="1"/>
  <c r="H228" i="1"/>
  <c r="C228" i="1"/>
  <c r="G226" i="1"/>
  <c r="R225" i="1" s="1"/>
  <c r="O225" i="1"/>
  <c r="K225" i="1"/>
  <c r="Q225" i="1" s="1"/>
  <c r="G225" i="1"/>
  <c r="F225" i="1"/>
  <c r="N225" i="1" s="1"/>
  <c r="B225" i="1"/>
  <c r="H214" i="1"/>
  <c r="C214" i="1"/>
  <c r="G212" i="1"/>
  <c r="R211" i="1" s="1"/>
  <c r="O211" i="1"/>
  <c r="K211" i="1"/>
  <c r="Q211" i="1" s="1"/>
  <c r="G211" i="1"/>
  <c r="F211" i="1"/>
  <c r="N211" i="1" s="1"/>
  <c r="B211" i="1"/>
  <c r="H200" i="1"/>
  <c r="C200" i="1"/>
  <c r="G198" i="1"/>
  <c r="R197" i="1" s="1"/>
  <c r="O197" i="1"/>
  <c r="K197" i="1"/>
  <c r="Q197" i="1" s="1"/>
  <c r="G197" i="1"/>
  <c r="F197" i="1"/>
  <c r="N197" i="1" s="1"/>
  <c r="B197" i="1"/>
  <c r="H186" i="1"/>
  <c r="C186" i="1"/>
  <c r="G185" i="1"/>
  <c r="D185" i="1"/>
  <c r="B185" i="1"/>
  <c r="G183" i="1"/>
  <c r="R182" i="1" s="1"/>
  <c r="P182" i="1"/>
  <c r="O182" i="1"/>
  <c r="K182" i="1"/>
  <c r="Q182" i="1" s="1"/>
  <c r="F182" i="1"/>
  <c r="B182" i="1"/>
  <c r="H171" i="1"/>
  <c r="G182" i="1" s="1"/>
  <c r="C171" i="1"/>
  <c r="G169" i="1"/>
  <c r="R168" i="1" s="1"/>
  <c r="P168" i="1"/>
  <c r="O168" i="1"/>
  <c r="K168" i="1"/>
  <c r="Q168" i="1" s="1"/>
  <c r="F168" i="1"/>
  <c r="B168" i="1"/>
  <c r="H157" i="1"/>
  <c r="G168" i="1" s="1"/>
  <c r="C157" i="1"/>
  <c r="G155" i="1"/>
  <c r="R154" i="1" s="1"/>
  <c r="P154" i="1"/>
  <c r="O154" i="1"/>
  <c r="K154" i="1"/>
  <c r="Q154" i="1" s="1"/>
  <c r="F154" i="1"/>
  <c r="B154" i="1"/>
  <c r="H143" i="1"/>
  <c r="G154" i="1" s="1"/>
  <c r="C143" i="1"/>
  <c r="G141" i="1"/>
  <c r="R140" i="1" s="1"/>
  <c r="P140" i="1"/>
  <c r="O140" i="1"/>
  <c r="K140" i="1"/>
  <c r="Q140" i="1" s="1"/>
  <c r="F140" i="1"/>
  <c r="B140" i="1"/>
  <c r="H129" i="1"/>
  <c r="G140" i="1" s="1"/>
  <c r="C129" i="1"/>
  <c r="G128" i="1"/>
  <c r="D128" i="1"/>
  <c r="B128" i="1"/>
  <c r="K125" i="1"/>
  <c r="G126" i="1" s="1"/>
  <c r="R125" i="1" s="1"/>
  <c r="G125" i="1"/>
  <c r="F125" i="1"/>
  <c r="P125" i="1" s="1"/>
  <c r="B125" i="1"/>
  <c r="H114" i="1"/>
  <c r="C114" i="1"/>
  <c r="K111" i="1"/>
  <c r="G112" i="1" s="1"/>
  <c r="R111" i="1" s="1"/>
  <c r="G111" i="1"/>
  <c r="F111" i="1"/>
  <c r="P111" i="1" s="1"/>
  <c r="B111" i="1"/>
  <c r="H100" i="1"/>
  <c r="C100" i="1"/>
  <c r="K97" i="1"/>
  <c r="Q97" i="1" s="1"/>
  <c r="G97" i="1"/>
  <c r="F97" i="1"/>
  <c r="P97" i="1" s="1"/>
  <c r="B97" i="1"/>
  <c r="H86" i="1"/>
  <c r="C86" i="1"/>
  <c r="K83" i="1"/>
  <c r="G84" i="1" s="1"/>
  <c r="R83" i="1" s="1"/>
  <c r="G83" i="1"/>
  <c r="F83" i="1"/>
  <c r="P83" i="1" s="1"/>
  <c r="B83" i="1"/>
  <c r="H72" i="1"/>
  <c r="C72" i="1"/>
  <c r="G71" i="1"/>
  <c r="D71" i="1"/>
  <c r="B71" i="1"/>
  <c r="P68" i="1"/>
  <c r="K68" i="1"/>
  <c r="Q68" i="1" s="1"/>
  <c r="G68" i="1"/>
  <c r="F68" i="1"/>
  <c r="O68" i="1" s="1"/>
  <c r="H57" i="1"/>
  <c r="C57" i="1"/>
  <c r="B68" i="1" s="1"/>
  <c r="P54" i="1"/>
  <c r="K54" i="1"/>
  <c r="G55" i="1" s="1"/>
  <c r="R54" i="1" s="1"/>
  <c r="G54" i="1"/>
  <c r="F54" i="1"/>
  <c r="O54" i="1" s="1"/>
  <c r="H43" i="1"/>
  <c r="C43" i="1"/>
  <c r="B54" i="1" s="1"/>
  <c r="P40" i="1"/>
  <c r="K40" i="1"/>
  <c r="G41" i="1" s="1"/>
  <c r="R40" i="1" s="1"/>
  <c r="G40" i="1"/>
  <c r="F40" i="1"/>
  <c r="O40" i="1" s="1"/>
  <c r="H29" i="1"/>
  <c r="C29" i="1"/>
  <c r="B40" i="1" s="1"/>
  <c r="P26" i="1"/>
  <c r="K26" i="1"/>
  <c r="Q26" i="1" s="1"/>
  <c r="G26" i="1"/>
  <c r="F26" i="1"/>
  <c r="O26" i="1" s="1"/>
  <c r="H15" i="1"/>
  <c r="C15" i="1"/>
  <c r="B26" i="1" s="1"/>
  <c r="G14" i="1"/>
  <c r="D14" i="1"/>
  <c r="B14" i="1"/>
  <c r="N11" i="1"/>
  <c r="N10" i="1"/>
  <c r="N9" i="1"/>
  <c r="N8" i="1"/>
  <c r="N7" i="1"/>
  <c r="N6" i="1"/>
  <c r="N5" i="1"/>
  <c r="N4" i="1"/>
  <c r="T182" i="8" l="1"/>
  <c r="S182" i="8"/>
  <c r="S154" i="8"/>
  <c r="T154" i="8"/>
  <c r="S212" i="8"/>
  <c r="T212" i="8"/>
  <c r="T168" i="8"/>
  <c r="S168" i="8"/>
  <c r="S125" i="8"/>
  <c r="T125" i="8"/>
  <c r="S312" i="8"/>
  <c r="T312" i="8"/>
  <c r="O5" i="8"/>
  <c r="S6" i="8"/>
  <c r="S241" i="8"/>
  <c r="T241" i="8"/>
  <c r="G54" i="8"/>
  <c r="R53" i="8" s="1"/>
  <c r="G40" i="8"/>
  <c r="R39" i="8" s="1"/>
  <c r="G26" i="8"/>
  <c r="R25" i="8" s="1"/>
  <c r="G285" i="8"/>
  <c r="R284" i="8" s="1"/>
  <c r="P182" i="8"/>
  <c r="N168" i="8"/>
  <c r="G83" i="8"/>
  <c r="R82" i="8" s="1"/>
  <c r="G227" i="8"/>
  <c r="R226" i="8" s="1"/>
  <c r="G69" i="8"/>
  <c r="R68" i="8" s="1"/>
  <c r="G270" i="8"/>
  <c r="R269" i="8" s="1"/>
  <c r="P212" i="8"/>
  <c r="O182" i="8"/>
  <c r="G256" i="8"/>
  <c r="R255" i="8" s="1"/>
  <c r="O168" i="8"/>
  <c r="G299" i="8"/>
  <c r="R298" i="8" s="1"/>
  <c r="P241" i="8"/>
  <c r="Q226" i="8"/>
  <c r="O212" i="8"/>
  <c r="G112" i="8"/>
  <c r="R111" i="8" s="1"/>
  <c r="G97" i="8"/>
  <c r="R96" i="8" s="1"/>
  <c r="Q68" i="8"/>
  <c r="P68" i="8"/>
  <c r="O241" i="8"/>
  <c r="P226" i="8"/>
  <c r="P255" i="8"/>
  <c r="P53" i="8"/>
  <c r="P39" i="8"/>
  <c r="P25" i="8"/>
  <c r="O10" i="8" s="1"/>
  <c r="P284" i="8"/>
  <c r="O255" i="8"/>
  <c r="P82" i="8"/>
  <c r="O53" i="8"/>
  <c r="O39" i="8"/>
  <c r="O25" i="8"/>
  <c r="O8" i="8" s="1"/>
  <c r="T139" i="8"/>
  <c r="P111" i="8"/>
  <c r="P96" i="8"/>
  <c r="N82" i="8"/>
  <c r="S10" i="8" s="1"/>
  <c r="O284" i="8"/>
  <c r="P269" i="8"/>
  <c r="P298" i="8"/>
  <c r="O269" i="8"/>
  <c r="S183" i="7"/>
  <c r="T183" i="7"/>
  <c r="S241" i="7"/>
  <c r="T241" i="7"/>
  <c r="S312" i="7"/>
  <c r="T312" i="7"/>
  <c r="S26" i="7"/>
  <c r="T26" i="7"/>
  <c r="S155" i="7"/>
  <c r="T155" i="7"/>
  <c r="O11" i="7"/>
  <c r="O9" i="7"/>
  <c r="S9" i="7"/>
  <c r="T212" i="7"/>
  <c r="S212" i="7"/>
  <c r="S126" i="7"/>
  <c r="T126" i="7"/>
  <c r="T169" i="7"/>
  <c r="S169" i="7"/>
  <c r="G227" i="7"/>
  <c r="R226" i="7" s="1"/>
  <c r="P169" i="7"/>
  <c r="G41" i="7"/>
  <c r="R40" i="7" s="1"/>
  <c r="P8" i="7" s="1"/>
  <c r="G256" i="7"/>
  <c r="R255" i="7" s="1"/>
  <c r="P198" i="7"/>
  <c r="Q183" i="7"/>
  <c r="O169" i="7"/>
  <c r="G70" i="7"/>
  <c r="R69" i="7" s="1"/>
  <c r="G285" i="7"/>
  <c r="R284" i="7" s="1"/>
  <c r="N169" i="7"/>
  <c r="G55" i="7"/>
  <c r="R54" i="7" s="1"/>
  <c r="G270" i="7"/>
  <c r="R269" i="7" s="1"/>
  <c r="P212" i="7"/>
  <c r="G84" i="7"/>
  <c r="R83" i="7" s="1"/>
  <c r="P26" i="7"/>
  <c r="S7" i="7" s="1"/>
  <c r="G299" i="7"/>
  <c r="R298" i="7" s="1"/>
  <c r="P241" i="7"/>
  <c r="S11" i="7" s="1"/>
  <c r="Q226" i="7"/>
  <c r="O212" i="7"/>
  <c r="G113" i="7"/>
  <c r="R112" i="7" s="1"/>
  <c r="Q40" i="7"/>
  <c r="O26" i="7"/>
  <c r="O10" i="7" s="1"/>
  <c r="P255" i="7"/>
  <c r="N241" i="7"/>
  <c r="O226" i="7"/>
  <c r="P69" i="7"/>
  <c r="O40" i="7"/>
  <c r="S6" i="7" s="1"/>
  <c r="G98" i="7"/>
  <c r="R97" i="7" s="1"/>
  <c r="P284" i="7"/>
  <c r="O255" i="7"/>
  <c r="O69" i="7"/>
  <c r="S4" i="7" s="1"/>
  <c r="P54" i="7"/>
  <c r="Q298" i="7"/>
  <c r="P269" i="7"/>
  <c r="P83" i="7"/>
  <c r="O54" i="7"/>
  <c r="S8" i="7" s="1"/>
  <c r="O284" i="7"/>
  <c r="T140" i="7"/>
  <c r="P112" i="7"/>
  <c r="Q97" i="7"/>
  <c r="O269" i="7"/>
  <c r="O83" i="7"/>
  <c r="S5" i="7" s="1"/>
  <c r="S268" i="6"/>
  <c r="T268" i="6"/>
  <c r="T26" i="6"/>
  <c r="S26" i="6"/>
  <c r="S97" i="6"/>
  <c r="T97" i="6"/>
  <c r="S239" i="6"/>
  <c r="T239" i="6"/>
  <c r="S111" i="6"/>
  <c r="T111" i="6"/>
  <c r="S68" i="6"/>
  <c r="T68" i="6"/>
  <c r="T54" i="6"/>
  <c r="S54" i="6"/>
  <c r="S83" i="6"/>
  <c r="T83" i="6"/>
  <c r="O6" i="6"/>
  <c r="T311" i="6"/>
  <c r="S311" i="6"/>
  <c r="S339" i="6"/>
  <c r="T339" i="6"/>
  <c r="S125" i="6"/>
  <c r="T125" i="6"/>
  <c r="T40" i="6"/>
  <c r="S40" i="6"/>
  <c r="G326" i="6"/>
  <c r="R325" i="6" s="1"/>
  <c r="O97" i="6"/>
  <c r="N83" i="6"/>
  <c r="S9" i="6"/>
  <c r="O7" i="6"/>
  <c r="G212" i="6"/>
  <c r="R211" i="6" s="1"/>
  <c r="G297" i="6"/>
  <c r="R296" i="6" s="1"/>
  <c r="G255" i="6"/>
  <c r="R254" i="6" s="1"/>
  <c r="G411" i="6"/>
  <c r="R410" i="6" s="1"/>
  <c r="G397" i="6"/>
  <c r="R396" i="6" s="1"/>
  <c r="G226" i="6"/>
  <c r="R225" i="6" s="1"/>
  <c r="G198" i="6"/>
  <c r="R197" i="6" s="1"/>
  <c r="G354" i="6"/>
  <c r="R353" i="6" s="1"/>
  <c r="P296" i="6"/>
  <c r="P282" i="6"/>
  <c r="P268" i="6"/>
  <c r="P254" i="6"/>
  <c r="S11" i="6"/>
  <c r="O9" i="6"/>
  <c r="G283" i="6"/>
  <c r="R282" i="6" s="1"/>
  <c r="G383" i="6"/>
  <c r="R382" i="6" s="1"/>
  <c r="G183" i="6"/>
  <c r="R182" i="6" s="1"/>
  <c r="G169" i="6"/>
  <c r="R168" i="6" s="1"/>
  <c r="G141" i="6"/>
  <c r="R140" i="6" s="1"/>
  <c r="P5" i="6" s="1"/>
  <c r="P410" i="6"/>
  <c r="P396" i="6"/>
  <c r="P382" i="6"/>
  <c r="P368" i="6"/>
  <c r="N296" i="6"/>
  <c r="N282" i="6"/>
  <c r="N268" i="6"/>
  <c r="N254" i="6"/>
  <c r="S5" i="6"/>
  <c r="G369" i="6"/>
  <c r="R368" i="6" s="1"/>
  <c r="G155" i="6"/>
  <c r="R154" i="6" s="1"/>
  <c r="O410" i="6"/>
  <c r="O396" i="6"/>
  <c r="O382" i="6"/>
  <c r="O368" i="6"/>
  <c r="P339" i="6"/>
  <c r="N325" i="6"/>
  <c r="P239" i="6"/>
  <c r="P225" i="6"/>
  <c r="P211" i="6"/>
  <c r="P197" i="6"/>
  <c r="G268" i="6"/>
  <c r="O239" i="6"/>
  <c r="O225" i="6"/>
  <c r="O211" i="6"/>
  <c r="O11" i="6" s="1"/>
  <c r="O197" i="6"/>
  <c r="N339" i="6"/>
  <c r="N239" i="6"/>
  <c r="O8" i="6"/>
  <c r="S201" i="5"/>
  <c r="T201" i="5"/>
  <c r="P6" i="5"/>
  <c r="T25" i="5"/>
  <c r="S25" i="5"/>
  <c r="P4" i="5"/>
  <c r="P8" i="5"/>
  <c r="O8" i="5"/>
  <c r="O4" i="5"/>
  <c r="O9" i="5"/>
  <c r="S172" i="5"/>
  <c r="T172" i="5"/>
  <c r="S128" i="5"/>
  <c r="T128" i="5"/>
  <c r="T215" i="5"/>
  <c r="S215" i="5"/>
  <c r="T186" i="5"/>
  <c r="S186" i="5"/>
  <c r="S39" i="5"/>
  <c r="Q9" i="5" s="1"/>
  <c r="T39" i="5"/>
  <c r="S54" i="5"/>
  <c r="T54" i="5"/>
  <c r="S114" i="5"/>
  <c r="T114" i="5"/>
  <c r="S158" i="5"/>
  <c r="T158" i="5"/>
  <c r="S142" i="5"/>
  <c r="T142" i="5"/>
  <c r="B53" i="5"/>
  <c r="B38" i="5"/>
  <c r="B24" i="5"/>
  <c r="P9" i="5"/>
  <c r="S7" i="5"/>
  <c r="P54" i="5"/>
  <c r="O5" i="5" s="1"/>
  <c r="P5" i="5"/>
  <c r="P39" i="5"/>
  <c r="P25" i="5"/>
  <c r="P186" i="5"/>
  <c r="P172" i="5"/>
  <c r="P158" i="5"/>
  <c r="P7" i="5"/>
  <c r="O4" i="4"/>
  <c r="S34" i="4"/>
  <c r="T34" i="4"/>
  <c r="P9" i="4"/>
  <c r="S22" i="4"/>
  <c r="P6" i="4"/>
  <c r="T22" i="4"/>
  <c r="P5" i="4"/>
  <c r="P8" i="4"/>
  <c r="O6" i="4"/>
  <c r="S137" i="4"/>
  <c r="S125" i="4"/>
  <c r="N60" i="4"/>
  <c r="N48" i="4"/>
  <c r="O7" i="4" s="1"/>
  <c r="G60" i="4"/>
  <c r="R60" i="4" s="1"/>
  <c r="G48" i="4"/>
  <c r="R48" i="4" s="1"/>
  <c r="P4" i="4"/>
  <c r="O8" i="4"/>
  <c r="N100" i="4"/>
  <c r="N86" i="4"/>
  <c r="N74" i="4"/>
  <c r="S6" i="4" s="1"/>
  <c r="G86" i="4"/>
  <c r="R86" i="4" s="1"/>
  <c r="G74" i="4"/>
  <c r="R74" i="4" s="1"/>
  <c r="P60" i="4"/>
  <c r="P48" i="4"/>
  <c r="O9" i="4" s="1"/>
  <c r="P7" i="4"/>
  <c r="N112" i="4"/>
  <c r="P86" i="4"/>
  <c r="P74" i="4"/>
  <c r="S22" i="3"/>
  <c r="T22" i="3"/>
  <c r="T60" i="3"/>
  <c r="S60" i="3"/>
  <c r="S34" i="3"/>
  <c r="T34" i="3"/>
  <c r="S86" i="3"/>
  <c r="T86" i="3"/>
  <c r="S74" i="3"/>
  <c r="T74" i="3"/>
  <c r="O5" i="3"/>
  <c r="S48" i="3"/>
  <c r="T48" i="3"/>
  <c r="B111" i="3"/>
  <c r="B99" i="3"/>
  <c r="O60" i="3"/>
  <c r="O48" i="3"/>
  <c r="N34" i="3"/>
  <c r="N22" i="3"/>
  <c r="P6" i="3"/>
  <c r="O34" i="3"/>
  <c r="O22" i="3"/>
  <c r="S8" i="3"/>
  <c r="P112" i="3"/>
  <c r="G112" i="3"/>
  <c r="R112" i="3" s="1"/>
  <c r="P4" i="3" s="1"/>
  <c r="G100" i="3"/>
  <c r="R100" i="3" s="1"/>
  <c r="P86" i="3"/>
  <c r="P74" i="3"/>
  <c r="P100" i="3"/>
  <c r="O86" i="3"/>
  <c r="O74" i="3"/>
  <c r="N74" i="3"/>
  <c r="N86" i="3"/>
  <c r="T140" i="1"/>
  <c r="S140" i="1"/>
  <c r="S111" i="1"/>
  <c r="T111" i="1"/>
  <c r="T396" i="1"/>
  <c r="S396" i="1"/>
  <c r="T54" i="1"/>
  <c r="S54" i="1"/>
  <c r="S268" i="1"/>
  <c r="T268" i="1"/>
  <c r="T325" i="1"/>
  <c r="S325" i="1"/>
  <c r="T168" i="1"/>
  <c r="S168" i="1"/>
  <c r="T339" i="1"/>
  <c r="S339" i="1"/>
  <c r="T368" i="1"/>
  <c r="S368" i="1"/>
  <c r="T197" i="1"/>
  <c r="S197" i="1"/>
  <c r="T125" i="1"/>
  <c r="S125" i="1"/>
  <c r="T40" i="1"/>
  <c r="S40" i="1"/>
  <c r="S254" i="1"/>
  <c r="T254" i="1"/>
  <c r="T410" i="1"/>
  <c r="S410" i="1"/>
  <c r="T154" i="1"/>
  <c r="S154" i="1"/>
  <c r="T225" i="1"/>
  <c r="S225" i="1"/>
  <c r="T353" i="1"/>
  <c r="S353" i="1"/>
  <c r="T83" i="1"/>
  <c r="S83" i="1"/>
  <c r="T211" i="1"/>
  <c r="S211" i="1"/>
  <c r="S282" i="1"/>
  <c r="T282" i="1"/>
  <c r="T311" i="1"/>
  <c r="S311" i="1"/>
  <c r="T182" i="1"/>
  <c r="S182" i="1"/>
  <c r="S296" i="1"/>
  <c r="T296" i="1"/>
  <c r="T382" i="1"/>
  <c r="S382" i="1"/>
  <c r="G27" i="1"/>
  <c r="R26" i="1" s="1"/>
  <c r="P11" i="1" s="1"/>
  <c r="G69" i="1"/>
  <c r="R68" i="1" s="1"/>
  <c r="G98" i="1"/>
  <c r="R97" i="1" s="1"/>
  <c r="P197" i="1"/>
  <c r="P211" i="1"/>
  <c r="P225" i="1"/>
  <c r="N254" i="1"/>
  <c r="N268" i="1"/>
  <c r="N282" i="1"/>
  <c r="N296" i="1"/>
  <c r="O254" i="1"/>
  <c r="O268" i="1"/>
  <c r="O282" i="1"/>
  <c r="O296" i="1"/>
  <c r="P296" i="1"/>
  <c r="N26" i="1"/>
  <c r="O4" i="1" s="1"/>
  <c r="N40" i="1"/>
  <c r="O9" i="1" s="1"/>
  <c r="N54" i="1"/>
  <c r="N68" i="1"/>
  <c r="S9" i="1" s="1"/>
  <c r="N311" i="1"/>
  <c r="N325" i="1"/>
  <c r="N339" i="1"/>
  <c r="N353" i="1"/>
  <c r="G240" i="1"/>
  <c r="R239" i="1" s="1"/>
  <c r="O311" i="1"/>
  <c r="O325" i="1"/>
  <c r="O339" i="1"/>
  <c r="O353" i="1"/>
  <c r="N97" i="1"/>
  <c r="N111" i="1"/>
  <c r="N125" i="1"/>
  <c r="Q311" i="1"/>
  <c r="Q325" i="1"/>
  <c r="Q339" i="1"/>
  <c r="N368" i="1"/>
  <c r="N382" i="1"/>
  <c r="N396" i="1"/>
  <c r="N410" i="1"/>
  <c r="P353" i="1"/>
  <c r="Q40" i="1"/>
  <c r="Q54" i="1"/>
  <c r="N83" i="1"/>
  <c r="O83" i="1"/>
  <c r="O97" i="1"/>
  <c r="O111" i="1"/>
  <c r="O125" i="1"/>
  <c r="O368" i="1"/>
  <c r="O382" i="1"/>
  <c r="O396" i="1"/>
  <c r="O410" i="1"/>
  <c r="P368" i="1"/>
  <c r="P382" i="1"/>
  <c r="P396" i="1"/>
  <c r="P410" i="1"/>
  <c r="Q83" i="1"/>
  <c r="Q111" i="1"/>
  <c r="Q125" i="1"/>
  <c r="N140" i="1"/>
  <c r="N154" i="1"/>
  <c r="N168" i="1"/>
  <c r="N182" i="1"/>
  <c r="N239" i="1"/>
  <c r="O239" i="1"/>
  <c r="T10" i="8" l="1"/>
  <c r="S7" i="8"/>
  <c r="S255" i="8"/>
  <c r="T255" i="8"/>
  <c r="O4" i="8"/>
  <c r="O7" i="8"/>
  <c r="T226" i="8"/>
  <c r="S226" i="8"/>
  <c r="S96" i="8"/>
  <c r="T96" i="8"/>
  <c r="O9" i="8"/>
  <c r="S68" i="8"/>
  <c r="T68" i="8"/>
  <c r="S82" i="8"/>
  <c r="T82" i="8"/>
  <c r="S111" i="8"/>
  <c r="T111" i="8"/>
  <c r="O6" i="8"/>
  <c r="S9" i="8"/>
  <c r="S4" i="8"/>
  <c r="S284" i="8"/>
  <c r="T284" i="8"/>
  <c r="S8" i="8"/>
  <c r="T8" i="8" s="1"/>
  <c r="S269" i="8"/>
  <c r="T269" i="8"/>
  <c r="P8" i="8"/>
  <c r="P5" i="8"/>
  <c r="P6" i="8"/>
  <c r="P4" i="8"/>
  <c r="P10" i="8"/>
  <c r="P9" i="8"/>
  <c r="S25" i="8"/>
  <c r="T25" i="8"/>
  <c r="P7" i="8"/>
  <c r="S5" i="8"/>
  <c r="T5" i="8" s="1"/>
  <c r="S39" i="8"/>
  <c r="T39" i="8"/>
  <c r="S298" i="8"/>
  <c r="T298" i="8"/>
  <c r="S53" i="8"/>
  <c r="T53" i="8"/>
  <c r="P9" i="7"/>
  <c r="T9" i="7"/>
  <c r="S97" i="7"/>
  <c r="T97" i="7"/>
  <c r="S269" i="7"/>
  <c r="T269" i="7"/>
  <c r="P11" i="7"/>
  <c r="R11" i="7" s="1"/>
  <c r="T11" i="7"/>
  <c r="O6" i="7"/>
  <c r="P10" i="7"/>
  <c r="R10" i="7" s="1"/>
  <c r="S10" i="7"/>
  <c r="T10" i="7" s="1"/>
  <c r="S40" i="7"/>
  <c r="T40" i="7"/>
  <c r="Q6" i="7" s="1"/>
  <c r="T298" i="7"/>
  <c r="S298" i="7"/>
  <c r="P7" i="7"/>
  <c r="S83" i="7"/>
  <c r="T83" i="7"/>
  <c r="Q10" i="7"/>
  <c r="Q11" i="7"/>
  <c r="Q7" i="7"/>
  <c r="P6" i="7"/>
  <c r="S54" i="7"/>
  <c r="T54" i="7"/>
  <c r="S284" i="7"/>
  <c r="T284" i="7"/>
  <c r="O8" i="7"/>
  <c r="P5" i="7"/>
  <c r="S226" i="7"/>
  <c r="T226" i="7"/>
  <c r="S69" i="7"/>
  <c r="Q5" i="7" s="1"/>
  <c r="T69" i="7"/>
  <c r="Q8" i="7" s="1"/>
  <c r="U8" i="7" s="1"/>
  <c r="V8" i="7" s="1"/>
  <c r="O7" i="7"/>
  <c r="O5" i="7"/>
  <c r="O4" i="7"/>
  <c r="P4" i="7"/>
  <c r="S112" i="7"/>
  <c r="T112" i="7"/>
  <c r="S255" i="7"/>
  <c r="T255" i="7"/>
  <c r="T11" i="6"/>
  <c r="S154" i="6"/>
  <c r="T154" i="6"/>
  <c r="S382" i="6"/>
  <c r="T382" i="6"/>
  <c r="S296" i="6"/>
  <c r="T296" i="6"/>
  <c r="S368" i="6"/>
  <c r="T368" i="6"/>
  <c r="S282" i="6"/>
  <c r="T282" i="6"/>
  <c r="S211" i="6"/>
  <c r="T211" i="6"/>
  <c r="P7" i="6"/>
  <c r="S4" i="6"/>
  <c r="S8" i="6"/>
  <c r="T8" i="6" s="1"/>
  <c r="S6" i="6"/>
  <c r="T6" i="6" s="1"/>
  <c r="O10" i="6"/>
  <c r="P10" i="6"/>
  <c r="P9" i="6"/>
  <c r="T325" i="6"/>
  <c r="S325" i="6"/>
  <c r="P6" i="6"/>
  <c r="S7" i="6"/>
  <c r="T7" i="6"/>
  <c r="P11" i="6"/>
  <c r="T9" i="6"/>
  <c r="S10" i="6"/>
  <c r="S197" i="6"/>
  <c r="T197" i="6"/>
  <c r="Q7" i="6" s="1"/>
  <c r="P8" i="6"/>
  <c r="T225" i="6"/>
  <c r="S225" i="6"/>
  <c r="P4" i="6"/>
  <c r="O5" i="6"/>
  <c r="T353" i="6"/>
  <c r="S353" i="6"/>
  <c r="S140" i="6"/>
  <c r="Q9" i="6" s="1"/>
  <c r="R9" i="6" s="1"/>
  <c r="T140" i="6"/>
  <c r="S396" i="6"/>
  <c r="T396" i="6"/>
  <c r="O4" i="6"/>
  <c r="S168" i="6"/>
  <c r="T168" i="6"/>
  <c r="S410" i="6"/>
  <c r="T410" i="6"/>
  <c r="S182" i="6"/>
  <c r="T182" i="6"/>
  <c r="S254" i="6"/>
  <c r="T254" i="6"/>
  <c r="S6" i="5"/>
  <c r="R9" i="5"/>
  <c r="U9" i="5"/>
  <c r="U8" i="5"/>
  <c r="S4" i="5"/>
  <c r="T4" i="5" s="1"/>
  <c r="Q6" i="5"/>
  <c r="U6" i="5" s="1"/>
  <c r="V6" i="5" s="1"/>
  <c r="Q5" i="5"/>
  <c r="R5" i="5" s="1"/>
  <c r="Q8" i="5"/>
  <c r="Q4" i="5"/>
  <c r="R4" i="5" s="1"/>
  <c r="S8" i="5"/>
  <c r="T8" i="5" s="1"/>
  <c r="O7" i="5"/>
  <c r="Q7" i="5"/>
  <c r="U7" i="5" s="1"/>
  <c r="V7" i="5" s="1"/>
  <c r="R8" i="5"/>
  <c r="S5" i="5"/>
  <c r="T5" i="5" s="1"/>
  <c r="O6" i="5"/>
  <c r="S9" i="5"/>
  <c r="T9" i="5" s="1"/>
  <c r="T6" i="4"/>
  <c r="T8" i="4"/>
  <c r="S8" i="4"/>
  <c r="S7" i="4"/>
  <c r="T7" i="4" s="1"/>
  <c r="T74" i="4"/>
  <c r="S74" i="4"/>
  <c r="S86" i="4"/>
  <c r="T86" i="4"/>
  <c r="S4" i="4"/>
  <c r="S9" i="4"/>
  <c r="T9" i="4" s="1"/>
  <c r="S5" i="4"/>
  <c r="Q9" i="4"/>
  <c r="R9" i="4" s="1"/>
  <c r="Q6" i="4"/>
  <c r="R6" i="4" s="1"/>
  <c r="S48" i="4"/>
  <c r="T48" i="4"/>
  <c r="Q8" i="4" s="1"/>
  <c r="S60" i="4"/>
  <c r="Q7" i="4" s="1"/>
  <c r="T60" i="4"/>
  <c r="O5" i="4"/>
  <c r="T4" i="4"/>
  <c r="P5" i="3"/>
  <c r="S5" i="3"/>
  <c r="T5" i="3" s="1"/>
  <c r="O9" i="3"/>
  <c r="S7" i="3"/>
  <c r="S9" i="3"/>
  <c r="S6" i="3"/>
  <c r="O4" i="3"/>
  <c r="O8" i="3"/>
  <c r="S100" i="3"/>
  <c r="Q8" i="3" s="1"/>
  <c r="T100" i="3"/>
  <c r="S4" i="3"/>
  <c r="S112" i="3"/>
  <c r="T112" i="3"/>
  <c r="P8" i="3"/>
  <c r="P7" i="3"/>
  <c r="P9" i="3"/>
  <c r="O6" i="3"/>
  <c r="O7" i="3"/>
  <c r="Q9" i="3"/>
  <c r="Q4" i="3"/>
  <c r="U4" i="3" s="1"/>
  <c r="V4" i="3" s="1"/>
  <c r="T9" i="1"/>
  <c r="T239" i="1"/>
  <c r="S239" i="1"/>
  <c r="O5" i="1"/>
  <c r="P4" i="1"/>
  <c r="O10" i="1"/>
  <c r="S4" i="1"/>
  <c r="T4" i="1" s="1"/>
  <c r="O6" i="1"/>
  <c r="O8" i="1"/>
  <c r="S7" i="1"/>
  <c r="O7" i="1"/>
  <c r="S11" i="1"/>
  <c r="S6" i="1"/>
  <c r="S5" i="1"/>
  <c r="O11" i="1"/>
  <c r="T97" i="1"/>
  <c r="S97" i="1"/>
  <c r="P10" i="1"/>
  <c r="S10" i="1"/>
  <c r="P9" i="1"/>
  <c r="T68" i="1"/>
  <c r="S68" i="1"/>
  <c r="T26" i="1"/>
  <c r="P8" i="1"/>
  <c r="S26" i="1"/>
  <c r="P7" i="1"/>
  <c r="P6" i="1"/>
  <c r="P5" i="1"/>
  <c r="S8" i="1"/>
  <c r="T7" i="8" l="1"/>
  <c r="T4" i="8"/>
  <c r="T6" i="8"/>
  <c r="Q5" i="8"/>
  <c r="R5" i="8" s="1"/>
  <c r="Q8" i="8"/>
  <c r="U8" i="8" s="1"/>
  <c r="V8" i="8" s="1"/>
  <c r="Q6" i="8"/>
  <c r="U6" i="8" s="1"/>
  <c r="V6" i="8" s="1"/>
  <c r="Q4" i="8"/>
  <c r="R4" i="8" s="1"/>
  <c r="Q9" i="8"/>
  <c r="R9" i="8" s="1"/>
  <c r="Q7" i="8"/>
  <c r="U7" i="8" s="1"/>
  <c r="V7" i="8" s="1"/>
  <c r="Q10" i="8"/>
  <c r="U10" i="8" s="1"/>
  <c r="V10" i="8" s="1"/>
  <c r="T9" i="8"/>
  <c r="R6" i="7"/>
  <c r="T6" i="7"/>
  <c r="U5" i="7"/>
  <c r="V5" i="7" s="1"/>
  <c r="U7" i="7"/>
  <c r="V7" i="7" s="1"/>
  <c r="U11" i="7"/>
  <c r="V11" i="7" s="1"/>
  <c r="R8" i="7"/>
  <c r="T8" i="7"/>
  <c r="U6" i="7"/>
  <c r="V6" i="7" s="1"/>
  <c r="Q4" i="7"/>
  <c r="R4" i="7" s="1"/>
  <c r="Q9" i="7"/>
  <c r="R9" i="7" s="1"/>
  <c r="T4" i="7"/>
  <c r="R5" i="7"/>
  <c r="T5" i="7"/>
  <c r="R7" i="7"/>
  <c r="T7" i="7"/>
  <c r="U10" i="7"/>
  <c r="V10" i="7" s="1"/>
  <c r="R7" i="6"/>
  <c r="Q4" i="6"/>
  <c r="R4" i="6" s="1"/>
  <c r="T5" i="6"/>
  <c r="Q6" i="6"/>
  <c r="R6" i="6" s="1"/>
  <c r="Q11" i="6"/>
  <c r="R11" i="6" s="1"/>
  <c r="T10" i="6"/>
  <c r="Q10" i="6"/>
  <c r="R10" i="6" s="1"/>
  <c r="U6" i="6"/>
  <c r="V6" i="6" s="1"/>
  <c r="Q8" i="6"/>
  <c r="R8" i="6" s="1"/>
  <c r="U11" i="6"/>
  <c r="V11" i="6" s="1"/>
  <c r="Q5" i="6"/>
  <c r="U5" i="6" s="1"/>
  <c r="V5" i="6" s="1"/>
  <c r="U7" i="6"/>
  <c r="V7" i="6" s="1"/>
  <c r="T4" i="6"/>
  <c r="U9" i="6"/>
  <c r="V9" i="6" s="1"/>
  <c r="U4" i="5"/>
  <c r="V4" i="5" s="1"/>
  <c r="V9" i="5"/>
  <c r="R7" i="5"/>
  <c r="T7" i="5"/>
  <c r="U5" i="5"/>
  <c r="V5" i="5" s="1"/>
  <c r="W5" i="5" s="1"/>
  <c r="X5" i="5" s="1"/>
  <c r="R6" i="5"/>
  <c r="T6" i="5"/>
  <c r="V8" i="5"/>
  <c r="R7" i="4"/>
  <c r="U7" i="4"/>
  <c r="V7" i="4" s="1"/>
  <c r="U8" i="4"/>
  <c r="V8" i="4" s="1"/>
  <c r="R8" i="4"/>
  <c r="Q4" i="4"/>
  <c r="U6" i="4"/>
  <c r="V6" i="4" s="1"/>
  <c r="Q5" i="4"/>
  <c r="U5" i="4" s="1"/>
  <c r="V5" i="4" s="1"/>
  <c r="U9" i="4"/>
  <c r="V9" i="4" s="1"/>
  <c r="T5" i="4"/>
  <c r="Q5" i="3"/>
  <c r="R5" i="3" s="1"/>
  <c r="T4" i="3"/>
  <c r="R4" i="3"/>
  <c r="U9" i="3"/>
  <c r="V9" i="3" s="1"/>
  <c r="U8" i="3"/>
  <c r="V8" i="3" s="1"/>
  <c r="T7" i="3"/>
  <c r="T6" i="3"/>
  <c r="R9" i="3"/>
  <c r="T9" i="3"/>
  <c r="Q7" i="3"/>
  <c r="R7" i="3" s="1"/>
  <c r="T8" i="3"/>
  <c r="R8" i="3"/>
  <c r="Q6" i="3"/>
  <c r="U6" i="3" s="1"/>
  <c r="V6" i="3" s="1"/>
  <c r="T5" i="1"/>
  <c r="T8" i="1"/>
  <c r="T10" i="1"/>
  <c r="T6" i="1"/>
  <c r="T11" i="1"/>
  <c r="Q9" i="1"/>
  <c r="U9" i="1" s="1"/>
  <c r="V9" i="1" s="1"/>
  <c r="Q8" i="1"/>
  <c r="U8" i="1" s="1"/>
  <c r="V8" i="1" s="1"/>
  <c r="Q6" i="1"/>
  <c r="U6" i="1" s="1"/>
  <c r="V6" i="1" s="1"/>
  <c r="Q10" i="1"/>
  <c r="U10" i="1" s="1"/>
  <c r="V10" i="1" s="1"/>
  <c r="Q7" i="1"/>
  <c r="R7" i="1" s="1"/>
  <c r="Q4" i="1"/>
  <c r="R4" i="1" s="1"/>
  <c r="Q11" i="1"/>
  <c r="U11" i="1" s="1"/>
  <c r="V11" i="1" s="1"/>
  <c r="Q5" i="1"/>
  <c r="R5" i="1" s="1"/>
  <c r="T7" i="1"/>
  <c r="U5" i="8" l="1"/>
  <c r="V5" i="8" s="1"/>
  <c r="R8" i="8"/>
  <c r="U9" i="8"/>
  <c r="V9" i="8" s="1"/>
  <c r="R6" i="8"/>
  <c r="U4" i="8"/>
  <c r="V4" i="8" s="1"/>
  <c r="W4" i="8" s="1"/>
  <c r="X4" i="8" s="1"/>
  <c r="R10" i="8"/>
  <c r="R7" i="8"/>
  <c r="U4" i="7"/>
  <c r="V4" i="7" s="1"/>
  <c r="W6" i="7" s="1"/>
  <c r="X6" i="7" s="1"/>
  <c r="U9" i="7"/>
  <c r="V9" i="7" s="1"/>
  <c r="W9" i="7" s="1"/>
  <c r="X9" i="7" s="1"/>
  <c r="W11" i="7"/>
  <c r="X11" i="7" s="1"/>
  <c r="W7" i="7"/>
  <c r="X7" i="7" s="1"/>
  <c r="W5" i="7"/>
  <c r="X5" i="7" s="1"/>
  <c r="U8" i="6"/>
  <c r="V8" i="6" s="1"/>
  <c r="U4" i="6"/>
  <c r="V4" i="6" s="1"/>
  <c r="U10" i="6"/>
  <c r="V10" i="6" s="1"/>
  <c r="W10" i="6" s="1"/>
  <c r="X10" i="6" s="1"/>
  <c r="R5" i="6"/>
  <c r="W7" i="6"/>
  <c r="X7" i="6" s="1"/>
  <c r="W8" i="5"/>
  <c r="X8" i="5" s="1"/>
  <c r="W9" i="5"/>
  <c r="X9" i="5" s="1"/>
  <c r="W4" i="5"/>
  <c r="X4" i="5" s="1"/>
  <c r="W6" i="5"/>
  <c r="X6" i="5" s="1"/>
  <c r="W7" i="5"/>
  <c r="X7" i="5" s="1"/>
  <c r="M7" i="5" s="1"/>
  <c r="R5" i="4"/>
  <c r="U4" i="4"/>
  <c r="V4" i="4" s="1"/>
  <c r="W4" i="4" s="1"/>
  <c r="X4" i="4" s="1"/>
  <c r="R4" i="4"/>
  <c r="W8" i="4"/>
  <c r="X8" i="4" s="1"/>
  <c r="W7" i="4"/>
  <c r="X7" i="4" s="1"/>
  <c r="W6" i="4"/>
  <c r="X6" i="4" s="1"/>
  <c r="U7" i="3"/>
  <c r="V7" i="3" s="1"/>
  <c r="R6" i="3"/>
  <c r="U5" i="3"/>
  <c r="V5" i="3" s="1"/>
  <c r="W6" i="3"/>
  <c r="X6" i="3" s="1"/>
  <c r="R10" i="1"/>
  <c r="R9" i="1"/>
  <c r="U4" i="1"/>
  <c r="V4" i="1" s="1"/>
  <c r="W4" i="1" s="1"/>
  <c r="X4" i="1" s="1"/>
  <c r="W11" i="1"/>
  <c r="X11" i="1" s="1"/>
  <c r="R6" i="1"/>
  <c r="U7" i="1"/>
  <c r="V7" i="1" s="1"/>
  <c r="W7" i="1" s="1"/>
  <c r="X7" i="1" s="1"/>
  <c r="U5" i="1"/>
  <c r="V5" i="1" s="1"/>
  <c r="W5" i="1" s="1"/>
  <c r="X5" i="1" s="1"/>
  <c r="R8" i="1"/>
  <c r="R11" i="1"/>
  <c r="W5" i="8" l="1"/>
  <c r="X5" i="8" s="1"/>
  <c r="W9" i="8"/>
  <c r="X9" i="8" s="1"/>
  <c r="W8" i="8"/>
  <c r="X8" i="8" s="1"/>
  <c r="W10" i="8"/>
  <c r="X10" i="8" s="1"/>
  <c r="M10" i="8" s="1"/>
  <c r="W6" i="8"/>
  <c r="X6" i="8" s="1"/>
  <c r="W7" i="8"/>
  <c r="X7" i="8" s="1"/>
  <c r="M5" i="7"/>
  <c r="W10" i="7"/>
  <c r="X10" i="7" s="1"/>
  <c r="W4" i="7"/>
  <c r="X4" i="7" s="1"/>
  <c r="W8" i="7"/>
  <c r="X8" i="7" s="1"/>
  <c r="M8" i="7" s="1"/>
  <c r="W11" i="6"/>
  <c r="X11" i="6" s="1"/>
  <c r="W4" i="6"/>
  <c r="X4" i="6" s="1"/>
  <c r="W5" i="6"/>
  <c r="X5" i="6" s="1"/>
  <c r="W9" i="6"/>
  <c r="X9" i="6" s="1"/>
  <c r="W8" i="6"/>
  <c r="X8" i="6" s="1"/>
  <c r="W6" i="6"/>
  <c r="X6" i="6" s="1"/>
  <c r="M6" i="6" s="1"/>
  <c r="M6" i="5"/>
  <c r="M4" i="5"/>
  <c r="M9" i="5"/>
  <c r="M5" i="5"/>
  <c r="M8" i="5"/>
  <c r="W9" i="4"/>
  <c r="X9" i="4" s="1"/>
  <c r="W5" i="4"/>
  <c r="X5" i="4" s="1"/>
  <c r="M5" i="4" s="1"/>
  <c r="W5" i="3"/>
  <c r="X5" i="3" s="1"/>
  <c r="W4" i="3"/>
  <c r="X4" i="3" s="1"/>
  <c r="W9" i="3"/>
  <c r="X9" i="3" s="1"/>
  <c r="W8" i="3"/>
  <c r="X8" i="3" s="1"/>
  <c r="W7" i="3"/>
  <c r="X7" i="3" s="1"/>
  <c r="M7" i="3" s="1"/>
  <c r="W9" i="1"/>
  <c r="X9" i="1" s="1"/>
  <c r="M9" i="1" s="1"/>
  <c r="W10" i="1"/>
  <c r="X10" i="1" s="1"/>
  <c r="W6" i="1"/>
  <c r="X6" i="1" s="1"/>
  <c r="W8" i="1"/>
  <c r="X8" i="1" s="1"/>
  <c r="M8" i="1" s="1"/>
  <c r="M6" i="8" l="1"/>
  <c r="M4" i="8"/>
  <c r="M7" i="8"/>
  <c r="M8" i="8"/>
  <c r="M9" i="8"/>
  <c r="M5" i="8"/>
  <c r="M4" i="7"/>
  <c r="M9" i="7"/>
  <c r="M10" i="7"/>
  <c r="M11" i="7"/>
  <c r="M7" i="7"/>
  <c r="M6" i="7"/>
  <c r="M8" i="6"/>
  <c r="M9" i="6"/>
  <c r="M5" i="6"/>
  <c r="M4" i="6"/>
  <c r="M11" i="6"/>
  <c r="M10" i="6"/>
  <c r="M7" i="6"/>
  <c r="B4" i="5"/>
  <c r="E6" i="5"/>
  <c r="G8" i="5"/>
  <c r="J6" i="5"/>
  <c r="E5" i="5"/>
  <c r="F5" i="5"/>
  <c r="I7" i="5"/>
  <c r="D4" i="5"/>
  <c r="F6" i="5"/>
  <c r="H8" i="5"/>
  <c r="F9" i="5"/>
  <c r="G9" i="5"/>
  <c r="H7" i="5"/>
  <c r="I5" i="5"/>
  <c r="E4" i="5"/>
  <c r="G6" i="5"/>
  <c r="I8" i="5"/>
  <c r="B9" i="5"/>
  <c r="B5" i="5"/>
  <c r="H9" i="5"/>
  <c r="F4" i="5"/>
  <c r="H6" i="5"/>
  <c r="J8" i="5"/>
  <c r="D9" i="5"/>
  <c r="D7" i="5"/>
  <c r="E7" i="5"/>
  <c r="G5" i="5"/>
  <c r="H5" i="5"/>
  <c r="G4" i="5"/>
  <c r="I6" i="5"/>
  <c r="B7" i="5"/>
  <c r="E9" i="5"/>
  <c r="H4" i="5"/>
  <c r="I4" i="5"/>
  <c r="F7" i="5"/>
  <c r="G7" i="5"/>
  <c r="J9" i="5"/>
  <c r="D8" i="5"/>
  <c r="E8" i="5"/>
  <c r="J4" i="5"/>
  <c r="D5" i="5"/>
  <c r="I9" i="5"/>
  <c r="J7" i="5"/>
  <c r="B8" i="5"/>
  <c r="B6" i="5"/>
  <c r="J5" i="5"/>
  <c r="D6" i="5"/>
  <c r="F8" i="5"/>
  <c r="M6" i="4"/>
  <c r="M8" i="4"/>
  <c r="M9" i="4"/>
  <c r="M4" i="4"/>
  <c r="M7" i="4"/>
  <c r="M5" i="3"/>
  <c r="M8" i="3"/>
  <c r="M9" i="3"/>
  <c r="M4" i="3"/>
  <c r="M6" i="3"/>
  <c r="M6" i="1"/>
  <c r="M10" i="1"/>
  <c r="M4" i="1"/>
  <c r="M11" i="1"/>
  <c r="M5" i="1"/>
  <c r="M7" i="1"/>
  <c r="B4" i="8" l="1"/>
  <c r="G6" i="8"/>
  <c r="F9" i="8"/>
  <c r="I6" i="8"/>
  <c r="D7" i="8"/>
  <c r="H9" i="8"/>
  <c r="B10" i="8"/>
  <c r="D9" i="8"/>
  <c r="D4" i="8"/>
  <c r="H6" i="8"/>
  <c r="B7" i="8"/>
  <c r="G9" i="8"/>
  <c r="E9" i="8"/>
  <c r="E4" i="8"/>
  <c r="F4" i="8"/>
  <c r="J6" i="8"/>
  <c r="E7" i="8"/>
  <c r="I9" i="8"/>
  <c r="D10" i="8"/>
  <c r="H8" i="8"/>
  <c r="J8" i="8"/>
  <c r="G4" i="8"/>
  <c r="F7" i="8"/>
  <c r="J9" i="8"/>
  <c r="E10" i="8"/>
  <c r="E6" i="8"/>
  <c r="F6" i="8"/>
  <c r="H4" i="8"/>
  <c r="B5" i="8"/>
  <c r="G7" i="8"/>
  <c r="F10" i="8"/>
  <c r="I5" i="8"/>
  <c r="I4" i="8"/>
  <c r="D5" i="8"/>
  <c r="H7" i="8"/>
  <c r="B8" i="8"/>
  <c r="G10" i="8"/>
  <c r="J4" i="8"/>
  <c r="E5" i="8"/>
  <c r="I7" i="8"/>
  <c r="D8" i="8"/>
  <c r="H10" i="8"/>
  <c r="H5" i="8"/>
  <c r="G8" i="8"/>
  <c r="B9" i="8"/>
  <c r="I8" i="8"/>
  <c r="F5" i="8"/>
  <c r="J7" i="8"/>
  <c r="E8" i="8"/>
  <c r="I10" i="8"/>
  <c r="B6" i="8"/>
  <c r="J5" i="8"/>
  <c r="G5" i="8"/>
  <c r="F8" i="8"/>
  <c r="J10" i="8"/>
  <c r="D6" i="8"/>
  <c r="B4" i="7"/>
  <c r="G6" i="7"/>
  <c r="F9" i="7"/>
  <c r="J11" i="7"/>
  <c r="D4" i="7"/>
  <c r="H6" i="7"/>
  <c r="B7" i="7"/>
  <c r="G9" i="7"/>
  <c r="E4" i="7"/>
  <c r="I6" i="7"/>
  <c r="D7" i="7"/>
  <c r="H9" i="7"/>
  <c r="B10" i="7"/>
  <c r="F4" i="7"/>
  <c r="J6" i="7"/>
  <c r="E7" i="7"/>
  <c r="I9" i="7"/>
  <c r="D10" i="7"/>
  <c r="G7" i="7"/>
  <c r="F6" i="7"/>
  <c r="G4" i="7"/>
  <c r="F7" i="7"/>
  <c r="J9" i="7"/>
  <c r="E10" i="7"/>
  <c r="B5" i="7"/>
  <c r="F10" i="7"/>
  <c r="I8" i="7"/>
  <c r="J8" i="7"/>
  <c r="H4" i="7"/>
  <c r="I4" i="7"/>
  <c r="D5" i="7"/>
  <c r="H7" i="7"/>
  <c r="B8" i="7"/>
  <c r="G10" i="7"/>
  <c r="B6" i="7"/>
  <c r="G8" i="7"/>
  <c r="F11" i="7"/>
  <c r="I5" i="7"/>
  <c r="H8" i="7"/>
  <c r="I11" i="7"/>
  <c r="J4" i="7"/>
  <c r="E5" i="7"/>
  <c r="I7" i="7"/>
  <c r="D8" i="7"/>
  <c r="H10" i="7"/>
  <c r="B11" i="7"/>
  <c r="H5" i="7"/>
  <c r="E6" i="7"/>
  <c r="F5" i="7"/>
  <c r="J7" i="7"/>
  <c r="E8" i="7"/>
  <c r="I10" i="7"/>
  <c r="D11" i="7"/>
  <c r="D6" i="7"/>
  <c r="H11" i="7"/>
  <c r="E9" i="7"/>
  <c r="G5" i="7"/>
  <c r="F8" i="7"/>
  <c r="J10" i="7"/>
  <c r="E11" i="7"/>
  <c r="B9" i="7"/>
  <c r="G11" i="7"/>
  <c r="J5" i="7"/>
  <c r="D9" i="7"/>
  <c r="B4" i="6"/>
  <c r="G6" i="6"/>
  <c r="F9" i="6"/>
  <c r="J11" i="6"/>
  <c r="J5" i="6"/>
  <c r="H11" i="6"/>
  <c r="D4" i="6"/>
  <c r="H6" i="6"/>
  <c r="B7" i="6"/>
  <c r="G9" i="6"/>
  <c r="G7" i="6"/>
  <c r="F8" i="6"/>
  <c r="D9" i="6"/>
  <c r="E4" i="6"/>
  <c r="I6" i="6"/>
  <c r="D7" i="6"/>
  <c r="H9" i="6"/>
  <c r="B10" i="6"/>
  <c r="H4" i="6"/>
  <c r="I11" i="6"/>
  <c r="F4" i="6"/>
  <c r="J6" i="6"/>
  <c r="E7" i="6"/>
  <c r="I9" i="6"/>
  <c r="D10" i="6"/>
  <c r="F10" i="6"/>
  <c r="G4" i="6"/>
  <c r="F7" i="6"/>
  <c r="J9" i="6"/>
  <c r="E10" i="6"/>
  <c r="B5" i="6"/>
  <c r="E6" i="6"/>
  <c r="I4" i="6"/>
  <c r="D5" i="6"/>
  <c r="H7" i="6"/>
  <c r="B8" i="6"/>
  <c r="G10" i="6"/>
  <c r="J4" i="6"/>
  <c r="E5" i="6"/>
  <c r="I7" i="6"/>
  <c r="D8" i="6"/>
  <c r="H10" i="6"/>
  <c r="B11" i="6"/>
  <c r="G5" i="6"/>
  <c r="J10" i="6"/>
  <c r="E11" i="6"/>
  <c r="J8" i="6"/>
  <c r="E9" i="6"/>
  <c r="F5" i="6"/>
  <c r="J7" i="6"/>
  <c r="E8" i="6"/>
  <c r="I10" i="6"/>
  <c r="D11" i="6"/>
  <c r="I8" i="6"/>
  <c r="F6" i="6"/>
  <c r="H5" i="6"/>
  <c r="B6" i="6"/>
  <c r="G8" i="6"/>
  <c r="F11" i="6"/>
  <c r="I5" i="6"/>
  <c r="D6" i="6"/>
  <c r="H8" i="6"/>
  <c r="B9" i="6"/>
  <c r="G11" i="6"/>
  <c r="B4" i="4"/>
  <c r="E6" i="4"/>
  <c r="G8" i="4"/>
  <c r="G4" i="4"/>
  <c r="I6" i="4"/>
  <c r="B7" i="4"/>
  <c r="I4" i="4"/>
  <c r="D5" i="4"/>
  <c r="E5" i="4"/>
  <c r="D4" i="4"/>
  <c r="F6" i="4"/>
  <c r="H8" i="4"/>
  <c r="H6" i="4"/>
  <c r="J8" i="4"/>
  <c r="F7" i="4"/>
  <c r="B8" i="4"/>
  <c r="E4" i="4"/>
  <c r="G6" i="4"/>
  <c r="I8" i="4"/>
  <c r="F4" i="4"/>
  <c r="H7" i="4"/>
  <c r="I7" i="4"/>
  <c r="H4" i="4"/>
  <c r="J6" i="4"/>
  <c r="D7" i="4"/>
  <c r="B5" i="4"/>
  <c r="E7" i="4"/>
  <c r="G7" i="4"/>
  <c r="F5" i="4"/>
  <c r="G5" i="4"/>
  <c r="H5" i="4"/>
  <c r="J7" i="4"/>
  <c r="D8" i="4"/>
  <c r="I5" i="4"/>
  <c r="B6" i="4"/>
  <c r="E8" i="4"/>
  <c r="J5" i="4"/>
  <c r="D6" i="4"/>
  <c r="F8" i="4"/>
  <c r="J4" i="4"/>
  <c r="B4" i="3"/>
  <c r="E6" i="3"/>
  <c r="G8" i="3"/>
  <c r="H8" i="3"/>
  <c r="E7" i="3"/>
  <c r="B6" i="3"/>
  <c r="D4" i="3"/>
  <c r="F6" i="3"/>
  <c r="D5" i="3"/>
  <c r="I5" i="3"/>
  <c r="E4" i="3"/>
  <c r="G6" i="3"/>
  <c r="I8" i="3"/>
  <c r="J6" i="3"/>
  <c r="I4" i="3"/>
  <c r="F4" i="3"/>
  <c r="H6" i="3"/>
  <c r="J8" i="3"/>
  <c r="G4" i="3"/>
  <c r="I6" i="3"/>
  <c r="B7" i="3"/>
  <c r="H4" i="3"/>
  <c r="D7" i="3"/>
  <c r="J4" i="3"/>
  <c r="F7" i="3"/>
  <c r="E5" i="3"/>
  <c r="G7" i="3"/>
  <c r="I7" i="3"/>
  <c r="B8" i="3"/>
  <c r="F5" i="3"/>
  <c r="H7" i="3"/>
  <c r="H5" i="3"/>
  <c r="D8" i="3"/>
  <c r="G5" i="3"/>
  <c r="J7" i="3"/>
  <c r="J5" i="3"/>
  <c r="D6" i="3"/>
  <c r="F8" i="3"/>
  <c r="B5" i="3"/>
  <c r="E8" i="3"/>
  <c r="H5" i="1"/>
  <c r="H7" i="1"/>
  <c r="E5" i="1"/>
  <c r="E7" i="1"/>
  <c r="B5" i="1"/>
  <c r="I4" i="1"/>
  <c r="F11" i="1"/>
  <c r="D9" i="1"/>
  <c r="H6" i="1"/>
  <c r="F4" i="1"/>
  <c r="E6" i="1"/>
  <c r="E10" i="1"/>
  <c r="B8" i="1"/>
  <c r="I7" i="1"/>
  <c r="G5" i="1"/>
  <c r="J9" i="1"/>
  <c r="F5" i="1"/>
  <c r="I9" i="1"/>
  <c r="J11" i="1"/>
  <c r="H9" i="1"/>
  <c r="F7" i="1"/>
  <c r="D5" i="1"/>
  <c r="J4" i="1"/>
  <c r="I11" i="1"/>
  <c r="G9" i="1"/>
  <c r="H11" i="1"/>
  <c r="F9" i="1"/>
  <c r="D7" i="1"/>
  <c r="J6" i="1"/>
  <c r="H4" i="1"/>
  <c r="G11" i="1"/>
  <c r="E9" i="1"/>
  <c r="B7" i="1"/>
  <c r="I6" i="1"/>
  <c r="G4" i="1"/>
  <c r="E11" i="1"/>
  <c r="B9" i="1"/>
  <c r="I8" i="1"/>
  <c r="G6" i="1"/>
  <c r="E4" i="1"/>
  <c r="D11" i="1"/>
  <c r="J10" i="1"/>
  <c r="H8" i="1"/>
  <c r="F6" i="1"/>
  <c r="D4" i="1"/>
  <c r="I10" i="1"/>
  <c r="G8" i="1"/>
  <c r="B11" i="1"/>
  <c r="H10" i="1"/>
  <c r="F8" i="1"/>
  <c r="D6" i="1"/>
  <c r="J5" i="1"/>
  <c r="G10" i="1"/>
  <c r="E8" i="1"/>
  <c r="B6" i="1"/>
  <c r="I5" i="1"/>
  <c r="F10" i="1"/>
  <c r="D8" i="1"/>
  <c r="J7" i="1"/>
  <c r="D10" i="1"/>
  <c r="B10" i="1"/>
  <c r="G7" i="1"/>
  <c r="J8" i="1"/>
  <c r="B4" i="1"/>
</calcChain>
</file>

<file path=xl/sharedStrings.xml><?xml version="1.0" encoding="utf-8"?>
<sst xmlns="http://schemas.openxmlformats.org/spreadsheetml/2006/main" count="4578" uniqueCount="863">
  <si>
    <t xml:space="preserve">  </t>
  </si>
  <si>
    <t>WEEKEND DIVISION ONE PENNANT</t>
  </si>
  <si>
    <t>Club</t>
  </si>
  <si>
    <t>Played</t>
  </si>
  <si>
    <t>Won</t>
  </si>
  <si>
    <t>Half</t>
  </si>
  <si>
    <t>Lost</t>
  </si>
  <si>
    <t>For</t>
  </si>
  <si>
    <t>Against</t>
  </si>
  <si>
    <t>Points</t>
  </si>
  <si>
    <t>PLAYED</t>
  </si>
  <si>
    <t>WINS</t>
  </si>
  <si>
    <t>HALVED</t>
  </si>
  <si>
    <t>LOSS</t>
  </si>
  <si>
    <t>FOR</t>
  </si>
  <si>
    <t>AGAINST</t>
  </si>
  <si>
    <t>POINTS</t>
  </si>
  <si>
    <t>ROUND BY ROUND RESULTS</t>
  </si>
  <si>
    <t>CLUB:</t>
  </si>
  <si>
    <t>MATCH</t>
  </si>
  <si>
    <t>NAME</t>
  </si>
  <si>
    <t>WINNING MATCH SCORE</t>
  </si>
  <si>
    <t>Amy Phobubpa</t>
  </si>
  <si>
    <t xml:space="preserve">Amanda Gan </t>
  </si>
  <si>
    <t>1up</t>
  </si>
  <si>
    <t>Charlotte Hicks</t>
  </si>
  <si>
    <t>Heejee Cho</t>
  </si>
  <si>
    <t>3&amp;2</t>
  </si>
  <si>
    <t>Emmaline Curic</t>
  </si>
  <si>
    <t>Zoe Grace Ong</t>
  </si>
  <si>
    <t>Terri Davies</t>
  </si>
  <si>
    <t>Square</t>
  </si>
  <si>
    <t>Dempsey Brown</t>
  </si>
  <si>
    <t>Katie Seol</t>
  </si>
  <si>
    <t>5&amp;4</t>
  </si>
  <si>
    <t>Sarah Terrell</t>
  </si>
  <si>
    <t>Sienna McCulloch</t>
  </si>
  <si>
    <t>Taehee Woo</t>
  </si>
  <si>
    <t>3&amp;1</t>
  </si>
  <si>
    <t>Tenae Bouwer</t>
  </si>
  <si>
    <t>Isabell Utama</t>
  </si>
  <si>
    <t>6&amp;5</t>
  </si>
  <si>
    <t>WINNER:</t>
  </si>
  <si>
    <t>Brookie Price</t>
  </si>
  <si>
    <t>Sasha Hofman</t>
  </si>
  <si>
    <t>Emma Clauston</t>
  </si>
  <si>
    <t>Halia Edwards</t>
  </si>
  <si>
    <t>2&amp;1</t>
  </si>
  <si>
    <t>Katie McCabe</t>
  </si>
  <si>
    <t>Saehi Suh</t>
  </si>
  <si>
    <t>Christine Armanasco</t>
  </si>
  <si>
    <t>Aileen Sirait</t>
  </si>
  <si>
    <t>4&amp;3</t>
  </si>
  <si>
    <t>Kathy McGregor</t>
  </si>
  <si>
    <t>Grace Cheetham</t>
  </si>
  <si>
    <t>Bernie Caffery</t>
  </si>
  <si>
    <t>Kayla Clarke</t>
  </si>
  <si>
    <t>9&amp;7</t>
  </si>
  <si>
    <t>Courtney Willson</t>
  </si>
  <si>
    <t>Brianna Chueakrungthep</t>
  </si>
  <si>
    <t>Isobel Dorrington</t>
  </si>
  <si>
    <t>Isabella Leniartek</t>
  </si>
  <si>
    <t>Janice Gaudet</t>
  </si>
  <si>
    <t>Lilli Andrews</t>
  </si>
  <si>
    <t>Joanne Ford</t>
  </si>
  <si>
    <t>Amy Zhao</t>
  </si>
  <si>
    <t>5&amp;3</t>
  </si>
  <si>
    <t>Baoly Doan</t>
  </si>
  <si>
    <t>Yeahjin Lee</t>
  </si>
  <si>
    <t>Lina Gui</t>
  </si>
  <si>
    <t>Danielle Ray Del Val</t>
  </si>
  <si>
    <t>Jodie Benney</t>
  </si>
  <si>
    <t>Chanelle Maxwell</t>
  </si>
  <si>
    <t>Tracy Silbert</t>
  </si>
  <si>
    <t>Aliz Donovan</t>
  </si>
  <si>
    <t>Valerie Khuu</t>
  </si>
  <si>
    <t>Thanh Cawthorne</t>
  </si>
  <si>
    <t xml:space="preserve">Erina Tan </t>
  </si>
  <si>
    <t>7&amp;6</t>
  </si>
  <si>
    <t>Julle Scott</t>
  </si>
  <si>
    <t>Alice Tonts</t>
  </si>
  <si>
    <t>Claudia Pisano</t>
  </si>
  <si>
    <t>Ruby Cotton</t>
  </si>
  <si>
    <t>Anna Kennedy</t>
  </si>
  <si>
    <t>Kelly Wang</t>
  </si>
  <si>
    <t>7&amp;5</t>
  </si>
  <si>
    <t>Zerlina Xu</t>
  </si>
  <si>
    <t>Isabelle Ling</t>
  </si>
  <si>
    <t>Sofia Abrahams</t>
  </si>
  <si>
    <t>Joanne Lee</t>
  </si>
  <si>
    <t>Janine Northrop</t>
  </si>
  <si>
    <t>Erina Tan</t>
  </si>
  <si>
    <t>Kortni Houston</t>
  </si>
  <si>
    <t>6&amp;4</t>
  </si>
  <si>
    <t>Bree Turnbull</t>
  </si>
  <si>
    <t>Amanda Gan</t>
  </si>
  <si>
    <t>Julie Scott</t>
  </si>
  <si>
    <t>Heejoo Cho</t>
  </si>
  <si>
    <t>Belinda Wilkinson</t>
  </si>
  <si>
    <t>Angie Gregory</t>
  </si>
  <si>
    <t>Steph Kerr</t>
  </si>
  <si>
    <t>Yeah Jin Lee</t>
  </si>
  <si>
    <t>Grace Operchal</t>
  </si>
  <si>
    <t>Judith Mitchell</t>
  </si>
  <si>
    <t>Brooke Price</t>
  </si>
  <si>
    <t>Penelope Radunvich</t>
  </si>
  <si>
    <t>8&amp;6</t>
  </si>
  <si>
    <t>Emma Clouston</t>
  </si>
  <si>
    <t>Ava Donovan</t>
  </si>
  <si>
    <t>Lilli Andrew</t>
  </si>
  <si>
    <t>Georgia Garner-Dart</t>
  </si>
  <si>
    <t>Isabel Dorrington</t>
  </si>
  <si>
    <t>Hannah Mitchell</t>
  </si>
  <si>
    <t>2up</t>
  </si>
  <si>
    <t>Jora Hinson-Tolchard</t>
  </si>
  <si>
    <t>Kina Gui</t>
  </si>
  <si>
    <t>Amie Phobubpa</t>
  </si>
  <si>
    <t>Celine Chen</t>
  </si>
  <si>
    <t>Lina Cui</t>
  </si>
  <si>
    <t>Kaela Barnes</t>
  </si>
  <si>
    <t>9&amp;8</t>
  </si>
  <si>
    <t>Christine Armanesco</t>
  </si>
  <si>
    <t>Lyn Cooper</t>
  </si>
  <si>
    <t>Sofie Abrahams</t>
  </si>
  <si>
    <t>Ava Hunt</t>
  </si>
  <si>
    <t>4&amp;2</t>
  </si>
  <si>
    <t>Amy Zao</t>
  </si>
  <si>
    <t>Heather Grace Ong</t>
  </si>
  <si>
    <t>Dawn Nosworthy</t>
  </si>
  <si>
    <t>Yeah-Jin Lee</t>
  </si>
  <si>
    <t>Jorja Hinson-Tolchard</t>
  </si>
  <si>
    <t>Nalynn Kim</t>
  </si>
  <si>
    <t>Majella Dowden</t>
  </si>
  <si>
    <t>Mia Lawson</t>
  </si>
  <si>
    <t>Paris Rive</t>
  </si>
  <si>
    <t>Xerlina Xu</t>
  </si>
  <si>
    <t>Valene Khuu</t>
  </si>
  <si>
    <t>Saasha Callaghan</t>
  </si>
  <si>
    <t>Isabelle Utanna</t>
  </si>
  <si>
    <t xml:space="preserve">Kelly Wang </t>
  </si>
  <si>
    <t>Madison Ling</t>
  </si>
  <si>
    <t xml:space="preserve">Baoly Doan </t>
  </si>
  <si>
    <t>Bernie Caffrey</t>
  </si>
  <si>
    <t>YeanJin Lee</t>
  </si>
  <si>
    <t>Cheryl Dearlove</t>
  </si>
  <si>
    <t>Kortini Houston</t>
  </si>
  <si>
    <t>Brook Price</t>
  </si>
  <si>
    <t>8&amp;7</t>
  </si>
  <si>
    <t>Courtney Wilson</t>
  </si>
  <si>
    <t>HeeJoo Oho</t>
  </si>
  <si>
    <t>Saah Terrell</t>
  </si>
  <si>
    <t>Tracey Slibert</t>
  </si>
  <si>
    <t>Jaqueline Scott</t>
  </si>
  <si>
    <t>Bree Turbull</t>
  </si>
  <si>
    <t>Saejhi Suh</t>
  </si>
  <si>
    <t>Lauren Dowd</t>
  </si>
  <si>
    <t>Ailenn Sirait</t>
  </si>
  <si>
    <t>Bernie Heavey</t>
  </si>
  <si>
    <t>Bianna Chueakrungthep</t>
  </si>
  <si>
    <t>Aileen Strait</t>
  </si>
  <si>
    <t>Georgia Sanderson</t>
  </si>
  <si>
    <t>Kaela Barnet</t>
  </si>
  <si>
    <t>Tanh Cawthorne</t>
  </si>
  <si>
    <t>Colette Nalder</t>
  </si>
  <si>
    <t>Janine Nordtrop</t>
  </si>
  <si>
    <t>Sasha Callaghan</t>
  </si>
  <si>
    <t>Emma Cloustan</t>
  </si>
  <si>
    <t>Christine Amanasco</t>
  </si>
  <si>
    <t>Jacqueline Scott</t>
  </si>
  <si>
    <t>Sharanya Mohan</t>
  </si>
  <si>
    <t>Georgia Gardner-Dart</t>
  </si>
  <si>
    <t>Aileen Siratt</t>
  </si>
  <si>
    <t xml:space="preserve"> </t>
  </si>
  <si>
    <t>10&amp;8</t>
  </si>
  <si>
    <t>W/O</t>
  </si>
  <si>
    <t>TBA</t>
  </si>
  <si>
    <t>19th</t>
  </si>
  <si>
    <t>20th</t>
  </si>
  <si>
    <t>21st</t>
  </si>
  <si>
    <t>22nd</t>
  </si>
  <si>
    <t>23rd</t>
  </si>
  <si>
    <t>24th</t>
  </si>
  <si>
    <t>25th</t>
  </si>
  <si>
    <t>26th</t>
  </si>
  <si>
    <t>27th</t>
  </si>
  <si>
    <t>28th</t>
  </si>
  <si>
    <t>29th</t>
  </si>
  <si>
    <t>30th</t>
  </si>
  <si>
    <t>ROUND ONE</t>
  </si>
  <si>
    <t>SUNDAY 27 APRIL</t>
  </si>
  <si>
    <t>Western Australian GC</t>
  </si>
  <si>
    <t>1st Tee</t>
  </si>
  <si>
    <t>Joondalup</t>
  </si>
  <si>
    <t>vs</t>
  </si>
  <si>
    <t>The Vines</t>
  </si>
  <si>
    <t>10th Tee</t>
  </si>
  <si>
    <t>Mount Lawley</t>
  </si>
  <si>
    <t>Royal Perth</t>
  </si>
  <si>
    <t>WAGC</t>
  </si>
  <si>
    <t>Lake Karrinyup</t>
  </si>
  <si>
    <t>Gosnells</t>
  </si>
  <si>
    <t>Royal Fremantle</t>
  </si>
  <si>
    <t>ROUND TWO</t>
  </si>
  <si>
    <t>SUNDAY 4 MAY</t>
  </si>
  <si>
    <t>Royal Perth GC</t>
  </si>
  <si>
    <t>9th Tee</t>
  </si>
  <si>
    <t>ROUND THREE</t>
  </si>
  <si>
    <t>SUNDAY 11 MAY</t>
  </si>
  <si>
    <t>Lake Karrinyup CC</t>
  </si>
  <si>
    <t>ROUND FOUR</t>
  </si>
  <si>
    <t>SUNDAY 18 MAY</t>
  </si>
  <si>
    <t>Royal Fremantle GC</t>
  </si>
  <si>
    <t>ROUND FIVE</t>
  </si>
  <si>
    <t>SUNDAY 25 MAY</t>
  </si>
  <si>
    <t>Mount Lawley GC</t>
  </si>
  <si>
    <t>ROUND SIX</t>
  </si>
  <si>
    <t>SUNDAY 8 JUNE</t>
  </si>
  <si>
    <t>The Vines G&amp;CC</t>
  </si>
  <si>
    <t>ROUND SEVEN</t>
  </si>
  <si>
    <t>SUNDAY 15 JUNE</t>
  </si>
  <si>
    <t>Gosnells GC</t>
  </si>
  <si>
    <t>FINALS - Sunday 22 June at Venue TBC</t>
  </si>
  <si>
    <t>Kristen Walsh</t>
  </si>
  <si>
    <t>Joanna Smith</t>
  </si>
  <si>
    <t>Dy Fripp</t>
  </si>
  <si>
    <t>Nicki Godecke</t>
  </si>
  <si>
    <t>Kate Rennie</t>
  </si>
  <si>
    <t>Kay Hammer</t>
  </si>
  <si>
    <t>Georgie Wynn</t>
  </si>
  <si>
    <t>Doris Rapoff</t>
  </si>
  <si>
    <t>Sharon Cork</t>
  </si>
  <si>
    <t>Sharon Clayton</t>
  </si>
  <si>
    <t>Karen De Gray</t>
  </si>
  <si>
    <t>Tisha Burkharat</t>
  </si>
  <si>
    <t>Alison Lynch</t>
  </si>
  <si>
    <t>Leah Garrod</t>
  </si>
  <si>
    <t>Lyn Johnson</t>
  </si>
  <si>
    <t>Jo Steel</t>
  </si>
  <si>
    <t>Robyn Murray</t>
  </si>
  <si>
    <t>Jill Van Duuren</t>
  </si>
  <si>
    <t>Shonna Gobby</t>
  </si>
  <si>
    <t>Deb Fitzpatrick</t>
  </si>
  <si>
    <t>Jill Penter</t>
  </si>
  <si>
    <t>Chen Wang</t>
  </si>
  <si>
    <t>Jenny Coad</t>
  </si>
  <si>
    <t>Robyn Murphy</t>
  </si>
  <si>
    <t>Rose Eckert</t>
  </si>
  <si>
    <t>Penelope Radunovich</t>
  </si>
  <si>
    <t>Louise Carson</t>
  </si>
  <si>
    <t>Pat Dunstan</t>
  </si>
  <si>
    <t>Martine Keenan</t>
  </si>
  <si>
    <t>Paula White</t>
  </si>
  <si>
    <t>Jill Van Durren</t>
  </si>
  <si>
    <t>Kim Cook</t>
  </si>
  <si>
    <t>Alison Oliver</t>
  </si>
  <si>
    <t>Sue Ellen Jackson</t>
  </si>
  <si>
    <t xml:space="preserve">Debra Renfrey </t>
  </si>
  <si>
    <t>Tisha Bur</t>
  </si>
  <si>
    <t xml:space="preserve">Jo Steel </t>
  </si>
  <si>
    <t>Suzie Nizich</t>
  </si>
  <si>
    <t>Melissa Castaldi</t>
  </si>
  <si>
    <t>Laurel Meyers</t>
  </si>
  <si>
    <t>Goergie Wynn</t>
  </si>
  <si>
    <t>Amelie Reed</t>
  </si>
  <si>
    <t>Kara De Gray</t>
  </si>
  <si>
    <t>Lyn Johnoon</t>
  </si>
  <si>
    <t>Debra Renfrey</t>
  </si>
  <si>
    <t>Jaz Kelly</t>
  </si>
  <si>
    <t>Vicki Campbell</t>
  </si>
  <si>
    <t>Tisha Burkhardt</t>
  </si>
  <si>
    <t>Karen Teong</t>
  </si>
  <si>
    <t>WOMEN'S WEEKEND NORTH PENNANT</t>
  </si>
  <si>
    <t>Donna Parsons</t>
  </si>
  <si>
    <t>Katie Robson</t>
  </si>
  <si>
    <t>Allison Adams</t>
  </si>
  <si>
    <t>Lois Tenni</t>
  </si>
  <si>
    <t>Gill Edmonds</t>
  </si>
  <si>
    <t>Cheryl Shenton</t>
  </si>
  <si>
    <t>Jocelyn Hudson</t>
  </si>
  <si>
    <t>Debra Lynch</t>
  </si>
  <si>
    <t>Linda Silverlock</t>
  </si>
  <si>
    <t>Karen  Johnston</t>
  </si>
  <si>
    <t>Deb Whatley</t>
  </si>
  <si>
    <t>Jan Caraleo</t>
  </si>
  <si>
    <t>Karen McQueen</t>
  </si>
  <si>
    <t>Suzie Roberts</t>
  </si>
  <si>
    <t>Donna Wroth</t>
  </si>
  <si>
    <t>Shelly Ryan</t>
  </si>
  <si>
    <t>Beth Deeley</t>
  </si>
  <si>
    <t>Julie Reid</t>
  </si>
  <si>
    <t>Jo Jones</t>
  </si>
  <si>
    <t>Hayley Rasmussen</t>
  </si>
  <si>
    <t>Jill Millington</t>
  </si>
  <si>
    <t>Wendy Brenssell</t>
  </si>
  <si>
    <t>Gina Dodd</t>
  </si>
  <si>
    <t>Jackie Larson</t>
  </si>
  <si>
    <t>Tui Pursell</t>
  </si>
  <si>
    <t>Julie Rodgers</t>
  </si>
  <si>
    <t>Deryn Evans</t>
  </si>
  <si>
    <t>Rose Moreby</t>
  </si>
  <si>
    <t>Maura Morrissey</t>
  </si>
  <si>
    <t>Kath Elliot</t>
  </si>
  <si>
    <t>Jocelyn Bollands</t>
  </si>
  <si>
    <t>Sam Vengger</t>
  </si>
  <si>
    <t>Stephanie Brakespeare</t>
  </si>
  <si>
    <t>Lee Cooper</t>
  </si>
  <si>
    <t>Sharon Ford</t>
  </si>
  <si>
    <t>Tammy Dawson</t>
  </si>
  <si>
    <t>Joanne Kirby</t>
  </si>
  <si>
    <t>Mara Pritchard</t>
  </si>
  <si>
    <t>Rose Moorby</t>
  </si>
  <si>
    <t>Zara Batson</t>
  </si>
  <si>
    <t>Cathie Derrington</t>
  </si>
  <si>
    <t>Jill Mill</t>
  </si>
  <si>
    <t>Deb Lynch</t>
  </si>
  <si>
    <t>Jo Kirby</t>
  </si>
  <si>
    <t>Cheryl Kowald</t>
  </si>
  <si>
    <t>Sam Vongyer</t>
  </si>
  <si>
    <t>Hayley Rasmussers</t>
  </si>
  <si>
    <t>WOMEN'S WEEKEND SOUTH PENNANT</t>
  </si>
  <si>
    <t>Moira Jones</t>
  </si>
  <si>
    <t>Tricia Walker</t>
  </si>
  <si>
    <t>Bea Shore</t>
  </si>
  <si>
    <t>Sonet Coetzee</t>
  </si>
  <si>
    <t>Renee Hallom</t>
  </si>
  <si>
    <t>Cathy Padget</t>
  </si>
  <si>
    <t>Paris Cheng</t>
  </si>
  <si>
    <t>Lynn Delahey</t>
  </si>
  <si>
    <t>Sue Hoare</t>
  </si>
  <si>
    <t>Heken Pullinger</t>
  </si>
  <si>
    <t>Jocelyn Hutchinson</t>
  </si>
  <si>
    <t>Alison Hoy</t>
  </si>
  <si>
    <t>Jenny Fallows</t>
  </si>
  <si>
    <t>Rosemary Burd</t>
  </si>
  <si>
    <t>Kerrin Thomas</t>
  </si>
  <si>
    <t>Janine Bettess</t>
  </si>
  <si>
    <t>Yon Ran Han</t>
  </si>
  <si>
    <t>Inni Rito</t>
  </si>
  <si>
    <t>Shirley Van Brugghen</t>
  </si>
  <si>
    <t>Leanne Mcvey</t>
  </si>
  <si>
    <t>Sarah Roddy</t>
  </si>
  <si>
    <t>Jane Walton</t>
  </si>
  <si>
    <t>Alison Hay</t>
  </si>
  <si>
    <t>Susan Park</t>
  </si>
  <si>
    <t>Jo Calvo</t>
  </si>
  <si>
    <t>Jan Rowling</t>
  </si>
  <si>
    <t>You Ran Han</t>
  </si>
  <si>
    <t>Lyn Bennett</t>
  </si>
  <si>
    <t>Shirley Van Der Brugghen</t>
  </si>
  <si>
    <t>Jaedo Jun</t>
  </si>
  <si>
    <t>Leanne McVey</t>
  </si>
  <si>
    <t>Ros McIver</t>
  </si>
  <si>
    <t>Kymberley Wilson</t>
  </si>
  <si>
    <t>Loraine Metcalfe</t>
  </si>
  <si>
    <t>Andrea Williams</t>
  </si>
  <si>
    <t>Ann Marie Tsaknis</t>
  </si>
  <si>
    <t>Cass Winton</t>
  </si>
  <si>
    <t>Jan King</t>
  </si>
  <si>
    <t>Helen Pullinger</t>
  </si>
  <si>
    <t>Peta Roberts</t>
  </si>
  <si>
    <t>Jodie Pieters</t>
  </si>
  <si>
    <t>Karen Saggers</t>
  </si>
  <si>
    <t>Ava Donoran</t>
  </si>
  <si>
    <t>Renee Hallam</t>
  </si>
  <si>
    <t>Inni Rho</t>
  </si>
  <si>
    <t>Judy Kim</t>
  </si>
  <si>
    <t>Hellen Pullinger</t>
  </si>
  <si>
    <t>Ros McIvor</t>
  </si>
  <si>
    <t>Laura Jaffery</t>
  </si>
  <si>
    <t>Danielle Hyde</t>
  </si>
  <si>
    <t>Jane Crane</t>
  </si>
  <si>
    <t>Alsion Hoy</t>
  </si>
  <si>
    <t>Jude Riddell</t>
  </si>
  <si>
    <t>Alana King</t>
  </si>
  <si>
    <t xml:space="preserve">Shirley Van Der Brugghen </t>
  </si>
  <si>
    <t>Leanne McVoy</t>
  </si>
  <si>
    <t xml:space="preserve">Laura Jaffray </t>
  </si>
  <si>
    <t xml:space="preserve">Lynn Delahey </t>
  </si>
  <si>
    <t>NORMA HOLMES</t>
  </si>
  <si>
    <t>JILL DORRINGTON</t>
  </si>
  <si>
    <t>AVA DONAVON</t>
  </si>
  <si>
    <t>ANDREA WILLIAMS</t>
  </si>
  <si>
    <t>PARIS CHEN</t>
  </si>
  <si>
    <t>CAS WINTON</t>
  </si>
  <si>
    <t>SUE HOARE</t>
  </si>
  <si>
    <t>JAN KING</t>
  </si>
  <si>
    <t>CHERYL DEARLOVE</t>
  </si>
  <si>
    <t>DANIELLE HYDE</t>
  </si>
  <si>
    <t>COLETTE NALDER</t>
  </si>
  <si>
    <t>PETA ROBERTS</t>
  </si>
  <si>
    <t>JUDY MITCHELL</t>
  </si>
  <si>
    <t>HANNAH MITCHELL</t>
  </si>
  <si>
    <t>JUDI KIM</t>
  </si>
  <si>
    <t>JENNY FALLOWS</t>
  </si>
  <si>
    <t>JO CALVO</t>
  </si>
  <si>
    <t>KAREN SAGGERS</t>
  </si>
  <si>
    <t>JAN ROWLING</t>
  </si>
  <si>
    <t>ANGIE GREGORY</t>
  </si>
  <si>
    <t>LYN BENNETT</t>
  </si>
  <si>
    <t>JANINE BETTESS</t>
  </si>
  <si>
    <t>ROS McIVER</t>
  </si>
  <si>
    <t>INNI RHO</t>
  </si>
  <si>
    <t>JAEDO JUN</t>
  </si>
  <si>
    <t>ANNA KENNEDY</t>
  </si>
  <si>
    <t>KIMBERLEY WILSON</t>
  </si>
  <si>
    <t>JANE WALTON</t>
  </si>
  <si>
    <t>MOIRA JONES</t>
  </si>
  <si>
    <t>ALISON HOY</t>
  </si>
  <si>
    <t>TRICIA WALKER</t>
  </si>
  <si>
    <t>ROSEMARY BARD</t>
  </si>
  <si>
    <t>SONET COETZEE</t>
  </si>
  <si>
    <t>KERIN THOMAS</t>
  </si>
  <si>
    <t>CATHY PADGET</t>
  </si>
  <si>
    <t>YOU RAN HAN</t>
  </si>
  <si>
    <t>HELEN PULLINGER</t>
  </si>
  <si>
    <t>SHIRLEY VAN DE BRUGGHEN</t>
  </si>
  <si>
    <t>LYNN DELAHAY</t>
  </si>
  <si>
    <t>LEANNE McVEY</t>
  </si>
  <si>
    <t>JOCELYN HUTCHINSON</t>
  </si>
  <si>
    <t>SARAH RODDY</t>
  </si>
  <si>
    <t>DIVISION ONE WEEKDAY PENNANT</t>
  </si>
  <si>
    <t>TBC</t>
  </si>
  <si>
    <t>No Score</t>
  </si>
  <si>
    <t>D/Q</t>
  </si>
  <si>
    <t>Christine Orr</t>
  </si>
  <si>
    <t>Heather Kelland</t>
  </si>
  <si>
    <t>Cheryl Collings</t>
  </si>
  <si>
    <t>Ruth Rialti</t>
  </si>
  <si>
    <t>Tracy Johnson</t>
  </si>
  <si>
    <t>Lynne Edwards</t>
  </si>
  <si>
    <t>Marnie Pillai</t>
  </si>
  <si>
    <t>Marjorie Dohnt</t>
  </si>
  <si>
    <t>Jenny Park</t>
  </si>
  <si>
    <t>Helen Egan</t>
  </si>
  <si>
    <t>Linda Mackin</t>
  </si>
  <si>
    <t>Laura Jaffray</t>
  </si>
  <si>
    <t>Anne Hitchen</t>
  </si>
  <si>
    <t>Linda Ford</t>
  </si>
  <si>
    <t>Jojo Doig</t>
  </si>
  <si>
    <t>Gail Taylor</t>
  </si>
  <si>
    <t>Peta Forster</t>
  </si>
  <si>
    <t>Di McPhail</t>
  </si>
  <si>
    <t>Gail Johnson</t>
  </si>
  <si>
    <t>Shauna Stone</t>
  </si>
  <si>
    <t>Alyson Bezuidenhout</t>
  </si>
  <si>
    <t>Jan Walker</t>
  </si>
  <si>
    <t>Lynne Searson</t>
  </si>
  <si>
    <t>Nan Fischer</t>
  </si>
  <si>
    <t>Leone Green</t>
  </si>
  <si>
    <t>Tracey Joyce</t>
  </si>
  <si>
    <t>Sookhee Takeshima</t>
  </si>
  <si>
    <t>Wendy Naude</t>
  </si>
  <si>
    <t>Jing Li</t>
  </si>
  <si>
    <t>Barbara Marinovich</t>
  </si>
  <si>
    <t>Kelly Taylor</t>
  </si>
  <si>
    <t>Judy O'Rourke</t>
  </si>
  <si>
    <t>Fiona Schwab</t>
  </si>
  <si>
    <t>Alison Leahy</t>
  </si>
  <si>
    <t>Suellen Bottecchia</t>
  </si>
  <si>
    <t>Georgia Derham</t>
  </si>
  <si>
    <t>Annabel Gillespie</t>
  </si>
  <si>
    <t>Rebecca McGinn</t>
  </si>
  <si>
    <t>Nina Howie</t>
  </si>
  <si>
    <t>Jane Abbott</t>
  </si>
  <si>
    <t>Suzanne Lee</t>
  </si>
  <si>
    <t>Sharon D'Evelyns</t>
  </si>
  <si>
    <t>Sheryl Van Wyk</t>
  </si>
  <si>
    <t>Sharon Aritonovic</t>
  </si>
  <si>
    <t>Mandy Dickerson</t>
  </si>
  <si>
    <t>Mary Wakeford</t>
  </si>
  <si>
    <t>Pam Willems</t>
  </si>
  <si>
    <t>Vanessa Saunderson</t>
  </si>
  <si>
    <t>Pam Earl</t>
  </si>
  <si>
    <t>Rhonda Carter</t>
  </si>
  <si>
    <t>Amanda Stock</t>
  </si>
  <si>
    <t>Sally Van Wyk</t>
  </si>
  <si>
    <t>Bev Van Elven</t>
  </si>
  <si>
    <t>Kazuko Nishigaki</t>
  </si>
  <si>
    <t>Kathleen Marais</t>
  </si>
  <si>
    <t>Conor Smith</t>
  </si>
  <si>
    <t>Louise Watson</t>
  </si>
  <si>
    <t>Felicity Peters</t>
  </si>
  <si>
    <t>Ainslie Cartwright</t>
  </si>
  <si>
    <t>Jo Jo Doig</t>
  </si>
  <si>
    <t>Amy Lam</t>
  </si>
  <si>
    <t>Fran Harris</t>
  </si>
  <si>
    <t>Margaret Komaior</t>
  </si>
  <si>
    <t>Nan Fisher</t>
  </si>
  <si>
    <t>Tracy Joyce</t>
  </si>
  <si>
    <t>Ruth Riatti</t>
  </si>
  <si>
    <t>Jane Ellis</t>
  </si>
  <si>
    <t>Pat Singnapaeng</t>
  </si>
  <si>
    <t>Lionda Ford</t>
  </si>
  <si>
    <t>Judith Holm</t>
  </si>
  <si>
    <t>Carol Sellars</t>
  </si>
  <si>
    <t>JoJo Doig</t>
  </si>
  <si>
    <t>Connor Smith</t>
  </si>
  <si>
    <t>Alisa Lee</t>
  </si>
  <si>
    <t>Clare Cugley</t>
  </si>
  <si>
    <t>Anne Hithen</t>
  </si>
  <si>
    <t>Sharon Dévelyns</t>
  </si>
  <si>
    <t>Amy Sonn</t>
  </si>
  <si>
    <t>Jenny Andrews</t>
  </si>
  <si>
    <t>Mandy Dickeison</t>
  </si>
  <si>
    <t>Julie Cawthray</t>
  </si>
  <si>
    <t>Pam Earle</t>
  </si>
  <si>
    <t>Aimee Christie</t>
  </si>
  <si>
    <t>Judy O'Rouke</t>
  </si>
  <si>
    <t>Bev Van Eluen</t>
  </si>
  <si>
    <t>Kathleen Harris</t>
  </si>
  <si>
    <t>Margaret Romaior</t>
  </si>
  <si>
    <t>Suzanne Gilbey</t>
  </si>
  <si>
    <t>Alyson Bezuidenholt</t>
  </si>
  <si>
    <t>Winnie Searson</t>
  </si>
  <si>
    <t>Leone Gireen</t>
  </si>
  <si>
    <t>Sookhe Takeshima</t>
  </si>
  <si>
    <t>Suzanne Gilby</t>
  </si>
  <si>
    <t>Ginslie Cartwright</t>
  </si>
  <si>
    <t>Sheila Klimczyk</t>
  </si>
  <si>
    <t xml:space="preserve">Sharon D'Evelyns </t>
  </si>
  <si>
    <t>Aimee  Christie</t>
  </si>
  <si>
    <t>Naw Fischer</t>
  </si>
  <si>
    <t>Lynee Edwards</t>
  </si>
  <si>
    <t>Peta Foster</t>
  </si>
  <si>
    <t>Kerry O'Meara</t>
  </si>
  <si>
    <t>Sally Cheng</t>
  </si>
  <si>
    <t>Kelly Harris</t>
  </si>
  <si>
    <t>Georgia Durham</t>
  </si>
  <si>
    <t>Louise Wattson</t>
  </si>
  <si>
    <t>Lynda Wake</t>
  </si>
  <si>
    <t>Amy Sohn</t>
  </si>
  <si>
    <t xml:space="preserve">Amy Lam </t>
  </si>
  <si>
    <t xml:space="preserve">Amy Sohn </t>
  </si>
  <si>
    <t xml:space="preserve">Alyson Bezuidenhout </t>
  </si>
  <si>
    <t>Catriona Parker</t>
  </si>
  <si>
    <t>Cassie Edmund</t>
  </si>
  <si>
    <t>Rosie Oxley</t>
  </si>
  <si>
    <t xml:space="preserve">Mary Wakeford </t>
  </si>
  <si>
    <t>Kerry Strachan</t>
  </si>
  <si>
    <t xml:space="preserve">Marjorie Dohnt </t>
  </si>
  <si>
    <t>Tracey Johnson</t>
  </si>
  <si>
    <t>Melville Glades</t>
  </si>
  <si>
    <t>Mandurah</t>
  </si>
  <si>
    <t>Lakelands</t>
  </si>
  <si>
    <t>Wanneroo</t>
  </si>
  <si>
    <t>DIVISION THREE WEEKDAY PENNANT</t>
  </si>
  <si>
    <t>Joy Dauis</t>
  </si>
  <si>
    <t>Lorraine Rowley</t>
  </si>
  <si>
    <t>Kate Malton</t>
  </si>
  <si>
    <t xml:space="preserve">Gerry Ellis </t>
  </si>
  <si>
    <t xml:space="preserve">Margret Smith </t>
  </si>
  <si>
    <t>Alinta Sullivan</t>
  </si>
  <si>
    <t>Tess Korten</t>
  </si>
  <si>
    <t>Sally Sweetingham</t>
  </si>
  <si>
    <t>Shelley Yeo</t>
  </si>
  <si>
    <t>Mariene Omara</t>
  </si>
  <si>
    <t>Ro Buter</t>
  </si>
  <si>
    <t>Karen Hodson</t>
  </si>
  <si>
    <t>Suze Watt</t>
  </si>
  <si>
    <t>Alison Dennis</t>
  </si>
  <si>
    <t>HCP</t>
  </si>
  <si>
    <t>Cottesloe</t>
  </si>
  <si>
    <t>Sea View</t>
  </si>
  <si>
    <t>Glenda Deveson</t>
  </si>
  <si>
    <t>Frances Fairweather</t>
  </si>
  <si>
    <t>Joanne Woolfrey</t>
  </si>
  <si>
    <t>Vanessa Allan</t>
  </si>
  <si>
    <t>Irene Street</t>
  </si>
  <si>
    <t>Lyn Ginger</t>
  </si>
  <si>
    <t>Gaye Hayes</t>
  </si>
  <si>
    <t>Judy Herbert</t>
  </si>
  <si>
    <t>Vicki Withford</t>
  </si>
  <si>
    <t>Martina Gericke</t>
  </si>
  <si>
    <t>Kerrie Moore</t>
  </si>
  <si>
    <t>Robyn Morrow</t>
  </si>
  <si>
    <t>Soon Young Cho</t>
  </si>
  <si>
    <t>Norma McCarthy</t>
  </si>
  <si>
    <t>Sue Symes</t>
  </si>
  <si>
    <t>Sandra Alexander</t>
  </si>
  <si>
    <t>Julie Harris-Jones</t>
  </si>
  <si>
    <t>Nadia DeVeles</t>
  </si>
  <si>
    <t>Sarah Choi</t>
  </si>
  <si>
    <t>Bong Oak Lee</t>
  </si>
  <si>
    <t>Kanya Richie</t>
  </si>
  <si>
    <t>Trom Trafford</t>
  </si>
  <si>
    <t>Bev Wilcox</t>
  </si>
  <si>
    <t>Cheryl Hough</t>
  </si>
  <si>
    <t>Cherrie Genat</t>
  </si>
  <si>
    <t>Seongsin Jin</t>
  </si>
  <si>
    <t>Judy Bailey</t>
  </si>
  <si>
    <t xml:space="preserve">Joy Davis </t>
  </si>
  <si>
    <t xml:space="preserve">Joanne Woolfrey </t>
  </si>
  <si>
    <t xml:space="preserve">Marqarer Smith </t>
  </si>
  <si>
    <t xml:space="preserve">Irene Street </t>
  </si>
  <si>
    <t xml:space="preserve">Tracey Johnston </t>
  </si>
  <si>
    <t xml:space="preserve">Gaye Hayes </t>
  </si>
  <si>
    <t>Sadna Maroo</t>
  </si>
  <si>
    <t xml:space="preserve">Tess Korten </t>
  </si>
  <si>
    <t xml:space="preserve">Anne Holt </t>
  </si>
  <si>
    <t xml:space="preserve">Karren Nagappa </t>
  </si>
  <si>
    <t xml:space="preserve">Kerrie Moore </t>
  </si>
  <si>
    <t>Tammy Wilkins</t>
  </si>
  <si>
    <t xml:space="preserve">Gabe Mostyn </t>
  </si>
  <si>
    <t xml:space="preserve">Ilze Kruger </t>
  </si>
  <si>
    <t>Helen Ferguson</t>
  </si>
  <si>
    <t xml:space="preserve">Shirly Hicks </t>
  </si>
  <si>
    <t>Lynn Ginger</t>
  </si>
  <si>
    <t xml:space="preserve">Sally Sweetingham </t>
  </si>
  <si>
    <t xml:space="preserve">Carolyn Robinson </t>
  </si>
  <si>
    <t xml:space="preserve">Robyn Morrow </t>
  </si>
  <si>
    <t>Nicki Nethernay</t>
  </si>
  <si>
    <t xml:space="preserve">Anne - Marie Mcnaughton </t>
  </si>
  <si>
    <t xml:space="preserve">Maryanne Brown </t>
  </si>
  <si>
    <t xml:space="preserve">Marg Doyle </t>
  </si>
  <si>
    <t xml:space="preserve">Julie Harris Jones </t>
  </si>
  <si>
    <t xml:space="preserve">Susie Rich </t>
  </si>
  <si>
    <t xml:space="preserve">Patricia Noske </t>
  </si>
  <si>
    <t>Kanya Ritchie</t>
  </si>
  <si>
    <t>Veni Tang</t>
  </si>
  <si>
    <t xml:space="preserve">Bev Wilcox </t>
  </si>
  <si>
    <t xml:space="preserve">Ali Baker </t>
  </si>
  <si>
    <t xml:space="preserve">Cherrie Genat </t>
  </si>
  <si>
    <t xml:space="preserve">Vanessa Stephen </t>
  </si>
  <si>
    <t>Nedlands</t>
  </si>
  <si>
    <t>Tracy Chin</t>
  </si>
  <si>
    <t>Gabe Mostyn</t>
  </si>
  <si>
    <t>Joan Brown</t>
  </si>
  <si>
    <t>Carol Timms</t>
  </si>
  <si>
    <t>Anne-Marie McNaughton</t>
  </si>
  <si>
    <t>Marg Doyle</t>
  </si>
  <si>
    <t>Vanya Kelleher</t>
  </si>
  <si>
    <t>Patricia Noske</t>
  </si>
  <si>
    <t>Rhonda Moore</t>
  </si>
  <si>
    <t>Ali Baker</t>
  </si>
  <si>
    <t>Nikki Netherway</t>
  </si>
  <si>
    <t>Nadia De Vries</t>
  </si>
  <si>
    <t>Janet Cowan</t>
  </si>
  <si>
    <t>Lisa Dick</t>
  </si>
  <si>
    <t>Tammy Wicking</t>
  </si>
  <si>
    <t>Lyn Harling</t>
  </si>
  <si>
    <t>Shirley Hicks</t>
  </si>
  <si>
    <t>Maryanne Brown</t>
  </si>
  <si>
    <t>Liz Hughes</t>
  </si>
  <si>
    <t>Helen Choi</t>
  </si>
  <si>
    <t>Julie Harris Jones</t>
  </si>
  <si>
    <t>Carolyn Robinson</t>
  </si>
  <si>
    <t>Judy Bowley</t>
  </si>
  <si>
    <t>Joanine Woolfry</t>
  </si>
  <si>
    <t>Susie Rich</t>
  </si>
  <si>
    <t>Kristein Kitney</t>
  </si>
  <si>
    <t>Trene Smeer</t>
  </si>
  <si>
    <t>Caye hayes</t>
  </si>
  <si>
    <t>Rhonds Moore</t>
  </si>
  <si>
    <t>Jammy Wilkind</t>
  </si>
  <si>
    <t>Soon Yong Cho</t>
  </si>
  <si>
    <t>Andy Rigger</t>
  </si>
  <si>
    <t>Nicki Netherway</t>
  </si>
  <si>
    <t>Maren Nagappa</t>
  </si>
  <si>
    <t>Mary Anne Brown</t>
  </si>
  <si>
    <t>Margaret Smith</t>
  </si>
  <si>
    <t>Jo Landy</t>
  </si>
  <si>
    <t>Tracey Johnston</t>
  </si>
  <si>
    <t>Sadhna Maroo</t>
  </si>
  <si>
    <t>Shelly Yeo</t>
  </si>
  <si>
    <t>Ro Botuor</t>
  </si>
  <si>
    <t xml:space="preserve">Veni Tang </t>
  </si>
  <si>
    <t>Youn Sook Lee</t>
  </si>
  <si>
    <t xml:space="preserve">Norma McCarthy </t>
  </si>
  <si>
    <t>Joy Davis</t>
  </si>
  <si>
    <t>Kate Mahon</t>
  </si>
  <si>
    <t xml:space="preserve">Janet Cowan </t>
  </si>
  <si>
    <t>Karen Nagappa</t>
  </si>
  <si>
    <t xml:space="preserve">Trom Trafford </t>
  </si>
  <si>
    <t xml:space="preserve">Cheryl Hough </t>
  </si>
  <si>
    <t>Gai Breakwell</t>
  </si>
  <si>
    <t>Gerry Ellis</t>
  </si>
  <si>
    <t xml:space="preserve">Kerry Strzina </t>
  </si>
  <si>
    <t xml:space="preserve">Kanaya Ritchie </t>
  </si>
  <si>
    <t xml:space="preserve">Karen Hodson </t>
  </si>
  <si>
    <t xml:space="preserve">Judy Bailey </t>
  </si>
  <si>
    <t>Tracy Chin-Thomas</t>
  </si>
  <si>
    <t>Veronica Bellemore</t>
  </si>
  <si>
    <t>Vanessa Stephen</t>
  </si>
  <si>
    <t>Ro Butler</t>
  </si>
  <si>
    <t>Seongsim Jin</t>
  </si>
  <si>
    <t>Kristen Kitney</t>
  </si>
  <si>
    <t>Anne Holt</t>
  </si>
  <si>
    <t>Joanne Smith</t>
  </si>
  <si>
    <t>Joanne Woohfrey</t>
  </si>
  <si>
    <t>lisa Rich</t>
  </si>
  <si>
    <t>Robyn Marrow</t>
  </si>
  <si>
    <t>Yack Sook Lee</t>
  </si>
  <si>
    <t>Nadia DeVries</t>
  </si>
  <si>
    <t>Andy Riggir</t>
  </si>
  <si>
    <t>Vanesa Stephen</t>
  </si>
  <si>
    <t>Bye</t>
  </si>
  <si>
    <t>DIVISION FOUR WEEKDAY PENNANT</t>
  </si>
  <si>
    <t xml:space="preserve">Shauna Holdsworth </t>
  </si>
  <si>
    <t>Jenny Ratcliff</t>
  </si>
  <si>
    <t>Glenda Roberts</t>
  </si>
  <si>
    <t>Debbie Geraghty</t>
  </si>
  <si>
    <t>Pam Thompson</t>
  </si>
  <si>
    <t>Liz Loughlin</t>
  </si>
  <si>
    <t xml:space="preserve">Susan Gerrard </t>
  </si>
  <si>
    <t>Lucille Franklin</t>
  </si>
  <si>
    <t>Shelley Banner</t>
  </si>
  <si>
    <t>Linda Kerr</t>
  </si>
  <si>
    <t>Karen Nasskau</t>
  </si>
  <si>
    <t>Pla Ewan</t>
  </si>
  <si>
    <t>Chika Takada</t>
  </si>
  <si>
    <t>Gwenda Burnett</t>
  </si>
  <si>
    <t>Jennifer Pilton</t>
  </si>
  <si>
    <t>Cheryl Denter</t>
  </si>
  <si>
    <t>Jahna Trethowan</t>
  </si>
  <si>
    <t>Suzanne Bradsher</t>
  </si>
  <si>
    <t>Sharon Ferguson</t>
  </si>
  <si>
    <t>Gayl Dryer</t>
  </si>
  <si>
    <t>Christine Boulton</t>
  </si>
  <si>
    <t>Jennifer Stott</t>
  </si>
  <si>
    <t>Sharon Livesy</t>
  </si>
  <si>
    <t>Alison Chevin</t>
  </si>
  <si>
    <t>Mari Price</t>
  </si>
  <si>
    <t>Michelle Duncan</t>
  </si>
  <si>
    <t>Meryll Warrener</t>
  </si>
  <si>
    <t>Denise Alcock</t>
  </si>
  <si>
    <t>Glenis Saxon</t>
  </si>
  <si>
    <t>Natasha Burt</t>
  </si>
  <si>
    <t>Lorraine Parker</t>
  </si>
  <si>
    <t>Kath Fordham</t>
  </si>
  <si>
    <t>Dot Knight</t>
  </si>
  <si>
    <t>Andrea Whitehead</t>
  </si>
  <si>
    <t>Rosyta Beatty</t>
  </si>
  <si>
    <t>Nikki Wehr</t>
  </si>
  <si>
    <t>Jodie Jardine</t>
  </si>
  <si>
    <t>Jill Morgan</t>
  </si>
  <si>
    <t>Julie Fremont</t>
  </si>
  <si>
    <t>Jill Cassidy</t>
  </si>
  <si>
    <t>Claudia Hanrahan</t>
  </si>
  <si>
    <t>Jan Halliwell</t>
  </si>
  <si>
    <t>HILLARY CROSS</t>
  </si>
  <si>
    <t>JAHNA TRETHOWAN</t>
  </si>
  <si>
    <t>SHAUNA HOLDSWORTH</t>
  </si>
  <si>
    <t>VALERIE FLETCHER</t>
  </si>
  <si>
    <t>GAYE GREEN</t>
  </si>
  <si>
    <t>SHARON FERGUSON</t>
  </si>
  <si>
    <t>PAM THOMPSON</t>
  </si>
  <si>
    <t>CHRISTINE BOULTON</t>
  </si>
  <si>
    <t>SHELLEY BANNER</t>
  </si>
  <si>
    <t>SHARON LIVESEY</t>
  </si>
  <si>
    <t>SUSAN GERRARD</t>
  </si>
  <si>
    <t>MERYLL WARRENER</t>
  </si>
  <si>
    <t>KAREN NASSKAU</t>
  </si>
  <si>
    <t>MARI PRICE</t>
  </si>
  <si>
    <t>JENNY RATCLIFF</t>
  </si>
  <si>
    <t>CHERYL PENTER</t>
  </si>
  <si>
    <t>DEBBIE GERAGHTY</t>
  </si>
  <si>
    <t>MARIA AMESZ</t>
  </si>
  <si>
    <t>LIZ LOUGHLIN</t>
  </si>
  <si>
    <t>LEE GAZZARD</t>
  </si>
  <si>
    <t>LUCILLE FRANKLIN</t>
  </si>
  <si>
    <t>HELEN HUGHES</t>
  </si>
  <si>
    <t>LINDA KERR</t>
  </si>
  <si>
    <t>SUZANNE BRADSHAW</t>
  </si>
  <si>
    <t>GWENDA BURNETT</t>
  </si>
  <si>
    <t>JENNIFER STOTT</t>
  </si>
  <si>
    <t>PLA EWAN</t>
  </si>
  <si>
    <t>BARB BLAYNEY</t>
  </si>
  <si>
    <t>JOYCE CAFFELL</t>
  </si>
  <si>
    <t>NATASHA BURT</t>
  </si>
  <si>
    <t>LINH HOANG</t>
  </si>
  <si>
    <t>ANDREA WHITEHEAD</t>
  </si>
  <si>
    <t>DEBBIE DOAK</t>
  </si>
  <si>
    <t>KATH FORDHAM</t>
  </si>
  <si>
    <t>JOANNA SMITH</t>
  </si>
  <si>
    <t>NIKKI WEHR</t>
  </si>
  <si>
    <t>VIVIEN DÁLOIA</t>
  </si>
  <si>
    <t>JILL MORGAN</t>
  </si>
  <si>
    <t>THANH TO</t>
  </si>
  <si>
    <t>JILL CASSIDY</t>
  </si>
  <si>
    <t>LISA SURMAN</t>
  </si>
  <si>
    <t>JAN HALLIWELL</t>
  </si>
  <si>
    <t>Joyce Caffell</t>
  </si>
  <si>
    <t xml:space="preserve">Linh Hoang </t>
  </si>
  <si>
    <t xml:space="preserve">Gay Shadbolt </t>
  </si>
  <si>
    <t xml:space="preserve">Debbie Doak </t>
  </si>
  <si>
    <t>Debbie Gereghty</t>
  </si>
  <si>
    <t xml:space="preserve">Nellie Comito </t>
  </si>
  <si>
    <t xml:space="preserve">Liz Loughlin </t>
  </si>
  <si>
    <t xml:space="preserve">Misa Nguyen </t>
  </si>
  <si>
    <t>Sue Katnic</t>
  </si>
  <si>
    <t xml:space="preserve">Thanh To </t>
  </si>
  <si>
    <t xml:space="preserve">Pat Singnapaen </t>
  </si>
  <si>
    <t xml:space="preserve">Jennifer Pilton </t>
  </si>
  <si>
    <t xml:space="preserve">Glenis Saxon </t>
  </si>
  <si>
    <t xml:space="preserve">Valerie Fletcher </t>
  </si>
  <si>
    <t xml:space="preserve">Dot Knight </t>
  </si>
  <si>
    <t xml:space="preserve">Sharon Ferguson </t>
  </si>
  <si>
    <t xml:space="preserve">Jodie Jardine </t>
  </si>
  <si>
    <t>Pep Main</t>
  </si>
  <si>
    <t xml:space="preserve">Sharon Livesy </t>
  </si>
  <si>
    <t xml:space="preserve">Julie Freemont </t>
  </si>
  <si>
    <t xml:space="preserve">Meryll Warrener </t>
  </si>
  <si>
    <t xml:space="preserve">Rosyta Beatty </t>
  </si>
  <si>
    <t xml:space="preserve">Mari Price </t>
  </si>
  <si>
    <t xml:space="preserve">Claudia Hanrahan </t>
  </si>
  <si>
    <t xml:space="preserve">Cheryl Penter </t>
  </si>
  <si>
    <t>Julie Robinson</t>
  </si>
  <si>
    <t xml:space="preserve">Maria Amesz </t>
  </si>
  <si>
    <t xml:space="preserve">Natasha Burt </t>
  </si>
  <si>
    <t xml:space="preserve">Lee Gazzard </t>
  </si>
  <si>
    <t xml:space="preserve">Alison Geuvin </t>
  </si>
  <si>
    <t>Susie Lau</t>
  </si>
  <si>
    <t xml:space="preserve">Angie Cassian </t>
  </si>
  <si>
    <t>Connie Qu</t>
  </si>
  <si>
    <t xml:space="preserve">Jill Morgan </t>
  </si>
  <si>
    <t xml:space="preserve">Denise Alcock </t>
  </si>
  <si>
    <t>Linh Hoang</t>
  </si>
  <si>
    <t>Debbie Doak</t>
  </si>
  <si>
    <t>Nellie Comito</t>
  </si>
  <si>
    <t>Misa Nguyen</t>
  </si>
  <si>
    <t>Thanh To</t>
  </si>
  <si>
    <t>Shirley Venter</t>
  </si>
  <si>
    <t>Jenny Ratcliffe</t>
  </si>
  <si>
    <t>Tracy Laurence</t>
  </si>
  <si>
    <t>Marie Beale</t>
  </si>
  <si>
    <t>Shauna Holdsworth</t>
  </si>
  <si>
    <t>Sue MacDonald</t>
  </si>
  <si>
    <t>Gaye Green</t>
  </si>
  <si>
    <t>Kath Fordgam</t>
  </si>
  <si>
    <t>Susan Gerrard</t>
  </si>
  <si>
    <t>Jahna Threthowan</t>
  </si>
  <si>
    <t>Valerie Fletcher</t>
  </si>
  <si>
    <t xml:space="preserve">Tracey Laurence </t>
  </si>
  <si>
    <t>Sue Whitby</t>
  </si>
  <si>
    <t>Maureen Hurney</t>
  </si>
  <si>
    <t xml:space="preserve">Sue Katnic </t>
  </si>
  <si>
    <t>Hillary Cross</t>
  </si>
  <si>
    <t>Maria Amess</t>
  </si>
  <si>
    <t xml:space="preserve">Gaye Green </t>
  </si>
  <si>
    <t>Lee Gazzard</t>
  </si>
  <si>
    <t>Helen Hughes</t>
  </si>
  <si>
    <t xml:space="preserve">Pam Thompson </t>
  </si>
  <si>
    <t>Angie Cassian</t>
  </si>
  <si>
    <t>Connie Qi</t>
  </si>
  <si>
    <t>Maria Amesz</t>
  </si>
  <si>
    <t>Giao Sokil</t>
  </si>
  <si>
    <t>Jodie Jadine</t>
  </si>
  <si>
    <t>Gayl Dryen</t>
  </si>
  <si>
    <t>Barb Blayey</t>
  </si>
  <si>
    <t>Angie Gassian</t>
  </si>
  <si>
    <t>Jan MacFarlain</t>
  </si>
  <si>
    <t>Chris Wharton</t>
  </si>
  <si>
    <t>Diane Broadby</t>
  </si>
  <si>
    <t>Giao Sokhil</t>
  </si>
  <si>
    <t>Misa Ngvyen</t>
  </si>
  <si>
    <t>Sue Katnich</t>
  </si>
  <si>
    <t>Jan McFarlane</t>
  </si>
  <si>
    <t>Chris Edwards</t>
  </si>
  <si>
    <t>Sue Good</t>
  </si>
  <si>
    <t>Lizelle Van Der Berg</t>
  </si>
  <si>
    <t>Kath Fordman</t>
  </si>
  <si>
    <t>Tracey Laurence</t>
  </si>
  <si>
    <t>DIVISION FIVE WEEKDAY PENNANT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</si>
</sst>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hh:mm"/>
  </numFmts>
  <fonts count="29">
    <font>
      <sz val="10"/>
      <color rgb="FF000000"/>
      <name val="Arial"/>
    </font>
    <font>
      <sz val="18"/>
      <color rgb="FF000000"/>
      <name val="Trebuchet MS"/>
    </font>
    <font>
      <sz val="10"/>
      <name val="Arial"/>
    </font>
    <font>
      <b/>
      <sz val="10"/>
      <color rgb="FFFFFFFF"/>
      <name val="Trebuchet MS"/>
    </font>
    <font>
      <b/>
      <sz val="10"/>
      <name val="Trebuchet MS"/>
    </font>
    <font>
      <b/>
      <sz val="10"/>
      <name val="Arial"/>
    </font>
    <font>
      <sz val="10"/>
      <color rgb="FFFFFFFF"/>
      <name val="Trebuchet MS"/>
    </font>
    <font>
      <sz val="10"/>
      <name val="Trebuchet MS"/>
    </font>
    <font>
      <b/>
      <sz val="12"/>
      <name val="Trebuchet MS"/>
    </font>
    <font>
      <b/>
      <sz val="11"/>
      <name val="Trebuchet MS"/>
    </font>
    <font>
      <b/>
      <sz val="14"/>
      <name val="Trebuchet MS"/>
    </font>
    <font>
      <b/>
      <sz val="9"/>
      <color rgb="FF000000"/>
      <name val="Trebuchet MS"/>
    </font>
    <font>
      <b/>
      <sz val="9"/>
      <name val="Trebuchet MS"/>
    </font>
    <font>
      <sz val="10"/>
      <name val="Arial"/>
    </font>
    <font>
      <b/>
      <sz val="9"/>
      <color rgb="FF000000"/>
      <name val="&quot;Trebuchet MS&quot;"/>
    </font>
    <font>
      <sz val="10"/>
      <name val="Trebuchet MS"/>
    </font>
    <font>
      <sz val="11"/>
      <color rgb="FF000000"/>
      <name val="Calibri"/>
    </font>
    <font>
      <sz val="20"/>
      <color rgb="FF000000"/>
      <name val="Calibri"/>
    </font>
    <font>
      <b/>
      <sz val="20"/>
      <color rgb="FF000000"/>
      <name val="Calibri"/>
    </font>
    <font>
      <b/>
      <sz val="15"/>
      <color rgb="FF000000"/>
      <name val="Calibri"/>
    </font>
    <font>
      <sz val="13"/>
      <color rgb="FF000000"/>
      <name val="Calibri"/>
    </font>
    <font>
      <sz val="15"/>
      <color rgb="FF000000"/>
      <name val="Calibri"/>
    </font>
    <font>
      <b/>
      <sz val="13"/>
      <color rgb="FF000000"/>
      <name val="Calibri"/>
    </font>
    <font>
      <sz val="10"/>
      <name val="&quot;Trebuchet MS&quot;"/>
    </font>
    <font>
      <b/>
      <sz val="9"/>
      <name val="&quot;Trebuchet MS&quot;"/>
    </font>
    <font>
      <b/>
      <sz val="15"/>
      <name val="Trebuchet MS"/>
    </font>
    <font>
      <sz val="9"/>
      <color rgb="FF000000"/>
      <name val="Trebuchet MS"/>
    </font>
    <font>
      <sz val="18"/>
      <color rgb="FF000000"/>
      <name val="&quot;Trebuchet MS&quot;"/>
    </font>
    <font>
      <b/>
      <sz val="9"/>
      <color rgb="FF1F1F1F"/>
      <name val="&quot;Google Sans&quot;"/>
    </font>
  </fonts>
  <fills count="10">
    <fill>
      <patternFill patternType="none"/>
    </fill>
    <fill>
      <patternFill patternType="gray125"/>
    </fill>
    <fill>
      <patternFill patternType="solid">
        <fgColor rgb="FFFFFFFF"/>
        <bgColor rgb="FFFFFFFF"/>
      </patternFill>
    </fill>
    <fill>
      <patternFill patternType="solid">
        <fgColor rgb="FFF7CA2D"/>
        <bgColor rgb="FFF7CA2D"/>
      </patternFill>
    </fill>
    <fill>
      <patternFill patternType="solid">
        <fgColor rgb="FFCCCCCC"/>
        <bgColor rgb="FFCCCCCC"/>
      </patternFill>
    </fill>
    <fill>
      <patternFill patternType="solid">
        <fgColor rgb="FFD9EAD3"/>
        <bgColor rgb="FFD9EAD3"/>
      </patternFill>
    </fill>
    <fill>
      <patternFill patternType="solid">
        <fgColor rgb="FFC9DAF8"/>
        <bgColor rgb="FFC9DAF8"/>
      </patternFill>
    </fill>
    <fill>
      <patternFill patternType="solid">
        <fgColor rgb="FFF4CCCC"/>
        <bgColor rgb="FFF4CCCC"/>
      </patternFill>
    </fill>
    <fill>
      <patternFill patternType="solid">
        <fgColor rgb="FFD0E0E3"/>
        <bgColor rgb="FFD0E0E3"/>
      </patternFill>
    </fill>
    <fill>
      <patternFill patternType="solid">
        <fgColor rgb="FFFFD966"/>
        <bgColor rgb="FFFFD966"/>
      </patternFill>
    </fill>
  </fills>
  <borders count="1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26">
    <xf numFmtId="0" fontId="0" fillId="0" borderId="0" xfId="0" applyAlignment="1">
      <alignment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5" fillId="0" borderId="0" xfId="0" applyFont="1" applyAlignment="1">
      <alignment horizontal="center" vertical="center" wrapText="1"/>
    </xf>
    <xf numFmtId="0" fontId="6" fillId="2" borderId="0" xfId="0" applyFont="1" applyFill="1" applyAlignment="1">
      <alignment horizontal="left"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4" xfId="0" applyFont="1" applyFill="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7" fillId="2" borderId="0" xfId="0" applyFont="1" applyFill="1" applyAlignment="1">
      <alignment horizontal="left" vertical="center" wrapText="1"/>
    </xf>
    <xf numFmtId="0" fontId="8" fillId="2" borderId="0" xfId="0" applyFont="1" applyFill="1" applyAlignment="1">
      <alignment horizontal="center" vertical="center" wrapText="1"/>
    </xf>
    <xf numFmtId="0" fontId="11" fillId="2" borderId="0" xfId="0" applyFont="1" applyFill="1" applyAlignment="1">
      <alignment horizontal="center" vertical="center" wrapText="1"/>
    </xf>
    <xf numFmtId="0" fontId="11" fillId="5" borderId="4"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2" borderId="0" xfId="0" applyFont="1" applyFill="1" applyAlignment="1">
      <alignment horizontal="center" vertical="center" wrapText="1"/>
    </xf>
    <xf numFmtId="49" fontId="12" fillId="0" borderId="4" xfId="0" applyNumberFormat="1" applyFont="1" applyBorder="1" applyAlignment="1">
      <alignment horizontal="center" vertical="center" wrapText="1"/>
    </xf>
    <xf numFmtId="49" fontId="12" fillId="2" borderId="0" xfId="0" applyNumberFormat="1" applyFont="1" applyFill="1" applyAlignment="1">
      <alignment horizontal="center" vertical="center" wrapText="1"/>
    </xf>
    <xf numFmtId="164" fontId="12" fillId="0" borderId="4" xfId="0" applyNumberFormat="1" applyFont="1" applyBorder="1" applyAlignment="1">
      <alignment horizontal="center" vertical="center" wrapText="1"/>
    </xf>
    <xf numFmtId="164" fontId="12" fillId="2" borderId="0" xfId="0" applyNumberFormat="1" applyFont="1" applyFill="1" applyAlignment="1">
      <alignment horizontal="center" vertical="center" wrapText="1"/>
    </xf>
    <xf numFmtId="0" fontId="7" fillId="2" borderId="0" xfId="0" applyFont="1" applyFill="1" applyAlignment="1">
      <alignment horizontal="right" vertical="center" wrapText="1"/>
    </xf>
    <xf numFmtId="0" fontId="7" fillId="2" borderId="0" xfId="0" applyFont="1" applyFill="1" applyAlignment="1">
      <alignment vertical="center" wrapText="1"/>
    </xf>
    <xf numFmtId="0" fontId="7" fillId="2" borderId="2" xfId="0" applyFont="1" applyFill="1" applyBorder="1" applyAlignment="1">
      <alignment horizontal="right" vertical="center" wrapText="1"/>
    </xf>
    <xf numFmtId="0" fontId="7" fillId="2" borderId="2" xfId="0" applyFont="1" applyFill="1" applyBorder="1" applyAlignment="1">
      <alignment vertical="center" wrapText="1"/>
    </xf>
    <xf numFmtId="0" fontId="7" fillId="2" borderId="7" xfId="0" applyFont="1" applyFill="1" applyBorder="1" applyAlignment="1">
      <alignment horizontal="right" vertical="center" wrapText="1"/>
    </xf>
    <xf numFmtId="0" fontId="7" fillId="2" borderId="7" xfId="0" applyFont="1" applyFill="1" applyBorder="1" applyAlignment="1">
      <alignment vertical="center" wrapText="1"/>
    </xf>
    <xf numFmtId="0" fontId="12" fillId="6" borderId="12" xfId="0" applyFont="1" applyFill="1" applyBorder="1" applyAlignment="1">
      <alignment horizontal="center" vertical="center" wrapText="1"/>
    </xf>
    <xf numFmtId="0" fontId="13" fillId="2" borderId="0" xfId="0" applyFont="1" applyFill="1" applyAlignment="1">
      <alignment vertical="center" wrapText="1"/>
    </xf>
    <xf numFmtId="164" fontId="13" fillId="2" borderId="0" xfId="0" applyNumberFormat="1" applyFont="1" applyFill="1" applyAlignment="1">
      <alignment vertical="center" wrapText="1"/>
    </xf>
    <xf numFmtId="0" fontId="14" fillId="2" borderId="0" xfId="0" applyFont="1" applyFill="1" applyAlignment="1">
      <alignment horizontal="left"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7" fillId="0" borderId="0" xfId="0" applyFont="1" applyAlignment="1">
      <alignment vertical="center" wrapText="1"/>
    </xf>
    <xf numFmtId="0" fontId="15" fillId="2" borderId="0" xfId="0" applyFont="1" applyFill="1" applyAlignment="1">
      <alignment horizontal="right" vertical="center" wrapText="1"/>
    </xf>
    <xf numFmtId="0" fontId="13" fillId="0" borderId="0" xfId="0" applyFont="1" applyAlignment="1">
      <alignment horizontal="right" vertical="center" wrapText="1"/>
    </xf>
    <xf numFmtId="0" fontId="15" fillId="0" borderId="0" xfId="0" applyFont="1" applyAlignment="1">
      <alignment horizontal="right" vertical="center" wrapText="1"/>
    </xf>
    <xf numFmtId="0" fontId="16" fillId="0" borderId="0" xfId="0" applyFont="1" applyAlignment="1">
      <alignment horizontal="left"/>
    </xf>
    <xf numFmtId="49" fontId="17" fillId="0" borderId="0" xfId="0" applyNumberFormat="1" applyFont="1" applyAlignment="1">
      <alignment horizontal="center"/>
    </xf>
    <xf numFmtId="0" fontId="18" fillId="0" borderId="0" xfId="0" applyFont="1" applyAlignment="1">
      <alignment horizontal="center"/>
    </xf>
    <xf numFmtId="49" fontId="16" fillId="0" borderId="0" xfId="0" applyNumberFormat="1" applyFont="1" applyAlignment="1">
      <alignment horizontal="left"/>
    </xf>
    <xf numFmtId="0" fontId="16" fillId="0" borderId="0" xfId="0" applyFont="1"/>
    <xf numFmtId="0" fontId="16" fillId="0" borderId="0" xfId="0" applyFont="1" applyAlignment="1">
      <alignment horizontal="center"/>
    </xf>
    <xf numFmtId="0" fontId="19" fillId="0" borderId="0" xfId="0" applyFont="1" applyAlignment="1">
      <alignment horizontal="left"/>
    </xf>
    <xf numFmtId="49" fontId="19" fillId="0" borderId="0" xfId="0" applyNumberFormat="1" applyFont="1"/>
    <xf numFmtId="0" fontId="19" fillId="0" borderId="0" xfId="0" applyFont="1" applyAlignment="1">
      <alignment horizontal="center"/>
    </xf>
    <xf numFmtId="165" fontId="20" fillId="0" borderId="0" xfId="0" applyNumberFormat="1" applyFont="1" applyAlignment="1">
      <alignment horizontal="left"/>
    </xf>
    <xf numFmtId="49" fontId="20" fillId="0" borderId="0" xfId="0" applyNumberFormat="1" applyFont="1" applyAlignment="1">
      <alignment horizontal="left"/>
    </xf>
    <xf numFmtId="0" fontId="20" fillId="0" borderId="0" xfId="0" applyFont="1" applyAlignment="1">
      <alignment horizontal="left"/>
    </xf>
    <xf numFmtId="0" fontId="20" fillId="0" borderId="0" xfId="0" applyFont="1" applyAlignment="1">
      <alignment horizontal="center"/>
    </xf>
    <xf numFmtId="165" fontId="19" fillId="0" borderId="0" xfId="0" applyNumberFormat="1" applyFont="1" applyAlignment="1">
      <alignment horizontal="left"/>
    </xf>
    <xf numFmtId="0" fontId="21" fillId="0" borderId="0" xfId="0" applyFont="1" applyAlignment="1">
      <alignment horizontal="center"/>
    </xf>
    <xf numFmtId="0" fontId="21" fillId="0" borderId="0" xfId="0" applyFont="1" applyAlignment="1">
      <alignment horizontal="left"/>
    </xf>
    <xf numFmtId="0" fontId="22" fillId="0" borderId="0" xfId="0" applyFont="1" applyAlignment="1">
      <alignment horizontal="left"/>
    </xf>
    <xf numFmtId="49" fontId="22" fillId="0" borderId="0" xfId="0" applyNumberFormat="1" applyFont="1" applyAlignment="1">
      <alignment horizontal="left"/>
    </xf>
    <xf numFmtId="165" fontId="21" fillId="0" borderId="0" xfId="0" applyNumberFormat="1" applyFont="1" applyAlignment="1">
      <alignment horizontal="left"/>
    </xf>
    <xf numFmtId="49" fontId="21" fillId="0" borderId="0" xfId="0" applyNumberFormat="1" applyFont="1"/>
    <xf numFmtId="49" fontId="2" fillId="0" borderId="0" xfId="0" applyNumberFormat="1" applyFont="1" applyAlignment="1">
      <alignment wrapText="1"/>
    </xf>
    <xf numFmtId="0" fontId="5" fillId="0" borderId="0" xfId="0" applyFont="1" applyAlignment="1">
      <alignment wrapText="1"/>
    </xf>
    <xf numFmtId="49" fontId="5" fillId="0" borderId="0" xfId="0" applyNumberFormat="1" applyFont="1" applyAlignment="1">
      <alignment wrapText="1"/>
    </xf>
    <xf numFmtId="165" fontId="2" fillId="0" borderId="0" xfId="0" applyNumberFormat="1" applyFont="1" applyAlignment="1">
      <alignment wrapText="1"/>
    </xf>
    <xf numFmtId="0" fontId="2" fillId="0" borderId="0" xfId="0" applyFont="1" applyAlignment="1">
      <alignment wrapText="1"/>
    </xf>
    <xf numFmtId="0" fontId="7" fillId="2" borderId="1" xfId="0" applyFont="1" applyFill="1" applyBorder="1" applyAlignment="1">
      <alignment horizontal="center" vertical="center" wrapText="1"/>
    </xf>
    <xf numFmtId="0" fontId="2" fillId="0" borderId="3" xfId="0" applyFont="1" applyBorder="1" applyAlignment="1">
      <alignment wrapText="1"/>
    </xf>
    <xf numFmtId="0" fontId="1" fillId="3" borderId="1" xfId="0" applyFont="1" applyFill="1" applyBorder="1" applyAlignment="1">
      <alignment horizontal="center" vertical="center" wrapText="1"/>
    </xf>
    <xf numFmtId="0" fontId="2" fillId="0" borderId="2" xfId="0" applyFont="1" applyBorder="1" applyAlignment="1">
      <alignment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wrapText="1"/>
    </xf>
    <xf numFmtId="49" fontId="9"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2" fillId="0" borderId="7" xfId="0" applyFont="1" applyBorder="1" applyAlignment="1">
      <alignment wrapText="1"/>
    </xf>
    <xf numFmtId="0" fontId="2" fillId="0" borderId="8" xfId="0" applyFont="1" applyBorder="1" applyAlignment="1">
      <alignment wrapText="1"/>
    </xf>
    <xf numFmtId="0" fontId="2" fillId="0" borderId="10" xfId="0" applyFont="1" applyBorder="1" applyAlignment="1">
      <alignment wrapText="1"/>
    </xf>
    <xf numFmtId="0" fontId="0" fillId="0" borderId="0" xfId="0" applyAlignment="1">
      <alignment wrapText="1"/>
    </xf>
    <xf numFmtId="0" fontId="2" fillId="0" borderId="11" xfId="0" applyFont="1" applyBorder="1" applyAlignment="1">
      <alignment wrapText="1"/>
    </xf>
    <xf numFmtId="0" fontId="2" fillId="0" borderId="13" xfId="0" applyFont="1" applyBorder="1" applyAlignment="1">
      <alignment wrapText="1"/>
    </xf>
    <xf numFmtId="0" fontId="2" fillId="0" borderId="14" xfId="0" applyFont="1" applyBorder="1" applyAlignment="1">
      <alignment wrapText="1"/>
    </xf>
    <xf numFmtId="0" fontId="2" fillId="0" borderId="15" xfId="0" applyFont="1" applyBorder="1" applyAlignment="1">
      <alignment wrapText="1"/>
    </xf>
    <xf numFmtId="0" fontId="12" fillId="0" borderId="1" xfId="0" applyFont="1" applyBorder="1" applyAlignment="1">
      <alignment vertical="center" wrapText="1"/>
    </xf>
    <xf numFmtId="0" fontId="9" fillId="4" borderId="1"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2" fillId="0" borderId="9" xfId="0" applyFont="1" applyBorder="1" applyAlignment="1">
      <alignment wrapText="1"/>
    </xf>
    <xf numFmtId="0" fontId="2" fillId="0" borderId="12" xfId="0" applyFont="1" applyBorder="1" applyAlignment="1">
      <alignment wrapText="1"/>
    </xf>
    <xf numFmtId="0" fontId="11" fillId="5" borderId="6"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7" fillId="7" borderId="1" xfId="0" applyFont="1" applyFill="1" applyBorder="1" applyAlignment="1">
      <alignment horizontal="right" vertical="center" wrapText="1"/>
    </xf>
    <xf numFmtId="0" fontId="7" fillId="0" borderId="1" xfId="0" applyFont="1" applyBorder="1" applyAlignment="1">
      <alignment vertical="center" wrapText="1"/>
    </xf>
    <xf numFmtId="0" fontId="12" fillId="6"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0" xfId="0" applyFont="1" applyAlignment="1">
      <alignment vertical="center" wrapText="1"/>
    </xf>
    <xf numFmtId="0" fontId="12" fillId="0" borderId="0" xfId="0" applyFont="1" applyAlignment="1">
      <alignment wrapText="1"/>
    </xf>
    <xf numFmtId="0" fontId="12" fillId="0" borderId="1" xfId="0" applyFont="1" applyBorder="1" applyAlignment="1">
      <alignment wrapText="1"/>
    </xf>
    <xf numFmtId="0" fontId="7" fillId="0" borderId="0" xfId="0" applyFont="1" applyAlignment="1">
      <alignment horizontal="right" vertical="center" wrapText="1"/>
    </xf>
    <xf numFmtId="0" fontId="2" fillId="0" borderId="0" xfId="0" applyFont="1" applyAlignment="1">
      <alignment horizontal="right" vertical="center" wrapText="1"/>
    </xf>
    <xf numFmtId="164" fontId="2" fillId="2" borderId="0" xfId="0" applyNumberFormat="1" applyFont="1" applyFill="1" applyAlignment="1">
      <alignment vertical="center" wrapText="1"/>
    </xf>
    <xf numFmtId="0" fontId="2" fillId="2" borderId="0" xfId="0" applyFont="1" applyFill="1" applyAlignment="1">
      <alignment vertical="center" wrapText="1"/>
    </xf>
    <xf numFmtId="0" fontId="11" fillId="8" borderId="1" xfId="0" applyFont="1" applyFill="1" applyBorder="1" applyAlignment="1">
      <alignment horizontal="center" vertical="center" wrapText="1"/>
    </xf>
    <xf numFmtId="0" fontId="1" fillId="3" borderId="1" xfId="0" applyFont="1" applyFill="1" applyBorder="1" applyAlignment="1">
      <alignment horizontal="center" wrapText="1"/>
    </xf>
    <xf numFmtId="0" fontId="23" fillId="2" borderId="0" xfId="0" applyFont="1" applyFill="1" applyAlignment="1">
      <alignment horizontal="right" wrapText="1"/>
    </xf>
    <xf numFmtId="0" fontId="2" fillId="0" borderId="0" xfId="0" applyFont="1" applyAlignment="1">
      <alignment horizontal="right" wrapText="1"/>
    </xf>
    <xf numFmtId="0" fontId="24" fillId="6" borderId="12" xfId="0" applyFont="1" applyFill="1" applyBorder="1" applyAlignment="1">
      <alignment horizontal="center" wrapText="1"/>
    </xf>
    <xf numFmtId="0" fontId="24" fillId="6" borderId="4" xfId="0" applyFont="1" applyFill="1" applyBorder="1" applyAlignment="1">
      <alignment horizontal="center" wrapText="1"/>
    </xf>
    <xf numFmtId="0" fontId="4" fillId="2" borderId="0" xfId="0" applyFont="1" applyFill="1" applyAlignment="1">
      <alignment horizontal="right" vertical="center" wrapText="1"/>
    </xf>
    <xf numFmtId="0" fontId="25" fillId="4"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2" fillId="0" borderId="4" xfId="0" applyFont="1" applyBorder="1" applyAlignment="1">
      <alignment vertical="center" wrapText="1"/>
    </xf>
    <xf numFmtId="0" fontId="14" fillId="2" borderId="1" xfId="0" applyFont="1" applyFill="1" applyBorder="1" applyAlignment="1">
      <alignment horizontal="left" wrapText="1"/>
    </xf>
    <xf numFmtId="0" fontId="11" fillId="0" borderId="15" xfId="0" applyFont="1" applyBorder="1" applyAlignment="1">
      <alignment horizontal="center" wrapText="1"/>
    </xf>
    <xf numFmtId="0" fontId="11" fillId="0" borderId="13" xfId="0" applyFont="1" applyBorder="1" applyAlignment="1">
      <alignment wrapText="1"/>
    </xf>
    <xf numFmtId="0" fontId="11" fillId="0" borderId="3" xfId="0" applyFont="1" applyBorder="1" applyAlignment="1">
      <alignment horizontal="center" wrapText="1"/>
    </xf>
    <xf numFmtId="0" fontId="11" fillId="0" borderId="1" xfId="0" applyFont="1" applyBorder="1" applyAlignment="1">
      <alignment wrapText="1"/>
    </xf>
    <xf numFmtId="0" fontId="11" fillId="5" borderId="1" xfId="0" applyFont="1" applyFill="1" applyBorder="1" applyAlignment="1">
      <alignment horizontal="left" vertical="center" wrapText="1"/>
    </xf>
    <xf numFmtId="164" fontId="12" fillId="0" borderId="4" xfId="0" applyNumberFormat="1" applyFont="1" applyBorder="1" applyAlignment="1">
      <alignment horizontal="left" vertical="center" wrapText="1"/>
    </xf>
    <xf numFmtId="0" fontId="1" fillId="9" borderId="1" xfId="0" applyFont="1" applyFill="1" applyBorder="1" applyAlignment="1">
      <alignment horizontal="center" vertical="center" wrapText="1"/>
    </xf>
    <xf numFmtId="0" fontId="27" fillId="3" borderId="1" xfId="0" applyFont="1" applyFill="1" applyBorder="1" applyAlignment="1">
      <alignment horizontal="center" wrapText="1"/>
    </xf>
    <xf numFmtId="0" fontId="28" fillId="2" borderId="0" xfId="0" applyFont="1" applyFill="1" applyAlignment="1">
      <alignment wrapText="1"/>
    </xf>
    <xf numFmtId="0" fontId="12" fillId="0" borderId="15" xfId="0" applyFont="1" applyBorder="1" applyAlignment="1">
      <alignment vertical="center" wrapText="1"/>
    </xf>
    <xf numFmtId="0" fontId="12" fillId="0" borderId="13" xfId="0" applyFont="1" applyBorder="1" applyAlignment="1">
      <alignment vertical="center" wrapText="1"/>
    </xf>
    <xf numFmtId="0" fontId="12" fillId="0" borderId="8" xfId="0" applyFont="1" applyBorder="1" applyAlignment="1">
      <alignment vertical="center" wrapText="1"/>
    </xf>
    <xf numFmtId="0" fontId="12" fillId="0" borderId="6"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ealMaidment\Desktop\2025%20Pennants%20Results\2025%20Women_s%20Pennants\NORTH%20WEEKEND%20-%20WOMEN.xlsx" TargetMode="External"/><Relationship Id="rId1" Type="http://schemas.openxmlformats.org/officeDocument/2006/relationships/externalLinkPath" Target="NORTH%20WEEKEND%20-%20WOMEN.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NealMaidment\Desktop\2025%20Pennants%20Results\2025%20Women_s%20Pennants\SOUTH%20WEEKEND%20-%20WOMEN.xlsx" TargetMode="External"/><Relationship Id="rId1" Type="http://schemas.openxmlformats.org/officeDocument/2006/relationships/externalLinkPath" Target="SOUTH%20WEEKEND%20-%20WOMEN.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NealMaidment\Desktop\2025%20Pennants%20Results\2025%20Women_s%20Pennants\DIV%201%20WEEKDAY%20-%20WOMEN.xlsx" TargetMode="External"/><Relationship Id="rId1" Type="http://schemas.openxmlformats.org/officeDocument/2006/relationships/externalLinkPath" Target="DIV%201%20WEEKDAY%20-%20WOMEN.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NealMaidment\Desktop\2025%20Pennants%20Results\2025%20Women_s%20Pennants\DIV%203%20WEEKDAY%20-%20WOMEN(1).xlsx" TargetMode="External"/><Relationship Id="rId1" Type="http://schemas.openxmlformats.org/officeDocument/2006/relationships/externalLinkPath" Target="DIV%203%20WEEKDAY%20-%20WOMEN(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NealMaidment\Desktop\2025%20Pennants%20Results\2025%20Women_s%20Pennants\DIV%204%20WEEKDAY%20-%20WOMEN.xlsx" TargetMode="External"/><Relationship Id="rId1" Type="http://schemas.openxmlformats.org/officeDocument/2006/relationships/externalLinkPath" Target="DIV%204%20WEEKDAY%20-%20WOMEN.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NealMaidment\Desktop\2025%20Pennants%20Results\2025%20Women_s%20Pennants\DIV%205%20WEEKDAY%20-%20WOMEN.xlsx" TargetMode="External"/><Relationship Id="rId1" Type="http://schemas.openxmlformats.org/officeDocument/2006/relationships/externalLinkPath" Target="DIV%205%20WEEKDAY%20-%20WOM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6">
          <cell r="A6" t="str">
            <v>ROUND ONE</v>
          </cell>
          <cell r="B6" t="str">
            <v>SUNDAY 27 APRIL</v>
          </cell>
          <cell r="C6" t="str">
            <v>Royal Perth GC</v>
          </cell>
        </row>
        <row r="8">
          <cell r="C8" t="str">
            <v>Lakelands</v>
          </cell>
          <cell r="E8" t="str">
            <v>Mount Lawley</v>
          </cell>
        </row>
        <row r="9">
          <cell r="C9" t="str">
            <v>WAGC</v>
          </cell>
          <cell r="E9" t="str">
            <v>Lake Karrinyup</v>
          </cell>
        </row>
        <row r="10">
          <cell r="C10" t="str">
            <v>Royal Perth</v>
          </cell>
        </row>
        <row r="12">
          <cell r="A12" t="str">
            <v>ROUND TWO</v>
          </cell>
          <cell r="B12" t="str">
            <v>SUNDAY 4 MAY</v>
          </cell>
          <cell r="C12" t="str">
            <v>Western Australian GC</v>
          </cell>
        </row>
        <row r="14">
          <cell r="C14" t="str">
            <v>Lake Karrinyup</v>
          </cell>
          <cell r="E14" t="str">
            <v>Lakelands</v>
          </cell>
        </row>
        <row r="15">
          <cell r="C15" t="str">
            <v>Mount Lawley</v>
          </cell>
          <cell r="E15" t="str">
            <v>Royal Perth</v>
          </cell>
        </row>
        <row r="18">
          <cell r="A18" t="str">
            <v>ROUND THREE</v>
          </cell>
          <cell r="B18" t="str">
            <v>SUNDAY 11 MAY</v>
          </cell>
          <cell r="C18" t="str">
            <v>Mount Lawley GC</v>
          </cell>
        </row>
        <row r="20">
          <cell r="C20" t="str">
            <v>Royal Perth</v>
          </cell>
          <cell r="E20" t="str">
            <v>Lake Karrinyup</v>
          </cell>
        </row>
        <row r="21">
          <cell r="C21" t="str">
            <v>Lakelands</v>
          </cell>
          <cell r="E21" t="str">
            <v>WAGC</v>
          </cell>
        </row>
        <row r="24">
          <cell r="A24" t="str">
            <v>ROUND FOUR</v>
          </cell>
          <cell r="B24" t="str">
            <v>SUNDAY 18 MAY</v>
          </cell>
          <cell r="C24" t="str">
            <v>Lakelands CC</v>
          </cell>
        </row>
        <row r="26">
          <cell r="C26" t="str">
            <v>WAGC</v>
          </cell>
          <cell r="E26" t="str">
            <v>Royal Perth</v>
          </cell>
        </row>
        <row r="27">
          <cell r="C27" t="str">
            <v>Lake Karrinyup</v>
          </cell>
          <cell r="E27" t="str">
            <v>Mount Lawley</v>
          </cell>
        </row>
        <row r="30">
          <cell r="A30" t="str">
            <v>ROUND FIVE</v>
          </cell>
          <cell r="B30" t="str">
            <v>SUNDAY 25 MAY</v>
          </cell>
          <cell r="C30" t="str">
            <v>Lake Karrinyup CC</v>
          </cell>
        </row>
        <row r="32">
          <cell r="C32" t="str">
            <v>Mount Lawley</v>
          </cell>
          <cell r="E32" t="str">
            <v>WAGC</v>
          </cell>
        </row>
        <row r="33">
          <cell r="C33" t="str">
            <v>Royal Perth</v>
          </cell>
          <cell r="E33" t="str">
            <v>Lakelands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6">
          <cell r="A6" t="str">
            <v>ROUND ONE</v>
          </cell>
          <cell r="B6" t="str">
            <v>SUNDAY 27 APRIL</v>
          </cell>
          <cell r="C6" t="str">
            <v>Hartfield CC</v>
          </cell>
        </row>
        <row r="8">
          <cell r="C8" t="str">
            <v>Pinjarra</v>
          </cell>
          <cell r="E8" t="str">
            <v>Bunbury</v>
          </cell>
        </row>
        <row r="9">
          <cell r="C9" t="str">
            <v>Mandurah</v>
          </cell>
          <cell r="E9" t="str">
            <v>Royal Fremantle</v>
          </cell>
        </row>
        <row r="10">
          <cell r="C10" t="str">
            <v>Hartfield</v>
          </cell>
          <cell r="E10" t="str">
            <v>Bye</v>
          </cell>
        </row>
        <row r="12">
          <cell r="A12" t="str">
            <v>ROUND TWO</v>
          </cell>
          <cell r="B12" t="str">
            <v>SUNDAY 4 MAY</v>
          </cell>
          <cell r="C12" t="str">
            <v>Mandurah CC</v>
          </cell>
        </row>
        <row r="14">
          <cell r="C14" t="str">
            <v>Royal Fremantle</v>
          </cell>
          <cell r="E14" t="str">
            <v>Pinjarra</v>
          </cell>
        </row>
        <row r="15">
          <cell r="C15" t="str">
            <v>Bunbury</v>
          </cell>
          <cell r="E15" t="str">
            <v>Hartfield</v>
          </cell>
        </row>
        <row r="18">
          <cell r="A18" t="str">
            <v>ROUND THREE</v>
          </cell>
          <cell r="B18" t="str">
            <v>SUNDAY 11 MAY</v>
          </cell>
          <cell r="C18" t="str">
            <v>Bunbury GC</v>
          </cell>
        </row>
        <row r="20">
          <cell r="C20" t="str">
            <v>Hartfield</v>
          </cell>
          <cell r="E20" t="str">
            <v>Royal Fremantle</v>
          </cell>
        </row>
        <row r="21">
          <cell r="C21" t="str">
            <v>Pinjarra</v>
          </cell>
          <cell r="E21" t="str">
            <v>Mandurah</v>
          </cell>
        </row>
        <row r="24">
          <cell r="A24" t="str">
            <v>ROUND FOUR</v>
          </cell>
          <cell r="B24" t="str">
            <v>SUNDAY 18 MAY</v>
          </cell>
          <cell r="C24" t="str">
            <v>Pinjarra GC</v>
          </cell>
        </row>
        <row r="26">
          <cell r="C26" t="str">
            <v>Mandurah</v>
          </cell>
          <cell r="E26" t="str">
            <v>Hartfield</v>
          </cell>
        </row>
        <row r="27">
          <cell r="C27" t="str">
            <v>Royal Fremantle</v>
          </cell>
          <cell r="E27" t="str">
            <v>Bunbury</v>
          </cell>
        </row>
        <row r="30">
          <cell r="A30" t="str">
            <v>ROUND FIVE</v>
          </cell>
          <cell r="B30" t="str">
            <v>SUNDAY 25 MAY</v>
          </cell>
          <cell r="C30" t="str">
            <v>Royal Fremantle GC</v>
          </cell>
        </row>
        <row r="32">
          <cell r="C32" t="str">
            <v>Bunbury</v>
          </cell>
          <cell r="E32" t="str">
            <v>Mandurah</v>
          </cell>
        </row>
        <row r="33">
          <cell r="C33" t="str">
            <v>Hartfield</v>
          </cell>
          <cell r="E33" t="str">
            <v>Pinjarra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6">
          <cell r="A6" t="str">
            <v>ROUND ONE</v>
          </cell>
          <cell r="B6" t="str">
            <v>MONDAY 28 APRIL</v>
          </cell>
          <cell r="C6" t="str">
            <v>Lake Karrinyup CC</v>
          </cell>
        </row>
        <row r="8">
          <cell r="C8" t="str">
            <v>WAGC</v>
          </cell>
          <cell r="E8" t="str">
            <v>Melville Glades</v>
          </cell>
        </row>
        <row r="9">
          <cell r="C9" t="str">
            <v>Royal Perth</v>
          </cell>
          <cell r="E9" t="str">
            <v>Wanneroo</v>
          </cell>
        </row>
        <row r="10">
          <cell r="C10" t="str">
            <v>Lake Karrinyup</v>
          </cell>
          <cell r="E10" t="str">
            <v>Gosnells</v>
          </cell>
        </row>
        <row r="12">
          <cell r="A12" t="str">
            <v>ROUND TWO</v>
          </cell>
          <cell r="B12" t="str">
            <v>MONDAY 5 MAY</v>
          </cell>
          <cell r="C12" t="str">
            <v>Royal Perth GC</v>
          </cell>
        </row>
        <row r="14">
          <cell r="C14" t="str">
            <v>WAGC</v>
          </cell>
          <cell r="E14" t="str">
            <v>Royal Perth</v>
          </cell>
        </row>
        <row r="15">
          <cell r="C15" t="str">
            <v>Lake Karrinyup</v>
          </cell>
          <cell r="E15" t="str">
            <v>Wanneroo</v>
          </cell>
        </row>
        <row r="16">
          <cell r="C16" t="str">
            <v>Gosnells</v>
          </cell>
          <cell r="E16" t="str">
            <v>Melville Glades</v>
          </cell>
        </row>
        <row r="18">
          <cell r="A18" t="str">
            <v>ROUND THREE</v>
          </cell>
          <cell r="B18" t="str">
            <v>MONDAY 12 MAY</v>
          </cell>
          <cell r="C18" t="str">
            <v>Melville Glades GC</v>
          </cell>
        </row>
        <row r="20">
          <cell r="C20" t="str">
            <v>Melville Glades</v>
          </cell>
          <cell r="E20" t="str">
            <v>Royal Perth</v>
          </cell>
        </row>
        <row r="21">
          <cell r="C21" t="str">
            <v>WAGC</v>
          </cell>
          <cell r="E21" t="str">
            <v>Lake Karrinyup</v>
          </cell>
        </row>
        <row r="22">
          <cell r="C22" t="str">
            <v>Gosnells</v>
          </cell>
          <cell r="E22" t="str">
            <v>Wanneroo</v>
          </cell>
        </row>
        <row r="24">
          <cell r="A24" t="str">
            <v>ROUND FOUR</v>
          </cell>
          <cell r="B24" t="str">
            <v>MONDAY 19 MAY</v>
          </cell>
          <cell r="C24" t="str">
            <v>Western Australian GC</v>
          </cell>
        </row>
        <row r="26">
          <cell r="C26" t="str">
            <v>WAGC</v>
          </cell>
          <cell r="E26" t="str">
            <v>Wanneroo</v>
          </cell>
        </row>
        <row r="27">
          <cell r="C27" t="str">
            <v>Gosnells</v>
          </cell>
          <cell r="E27" t="str">
            <v>Royal Perth</v>
          </cell>
        </row>
        <row r="28">
          <cell r="C28" t="str">
            <v>Melville Glades</v>
          </cell>
          <cell r="E28" t="str">
            <v>Lake Karrinyup</v>
          </cell>
        </row>
        <row r="30">
          <cell r="A30" t="str">
            <v>ROUND FIVE</v>
          </cell>
          <cell r="B30" t="str">
            <v>MONDAY 26 MAY</v>
          </cell>
          <cell r="C30" t="str">
            <v>Wanneroo GC</v>
          </cell>
        </row>
        <row r="32">
          <cell r="C32" t="str">
            <v>Melville Glades</v>
          </cell>
          <cell r="E32" t="str">
            <v>Wanneroo</v>
          </cell>
        </row>
        <row r="33">
          <cell r="C33" t="str">
            <v>WAGC</v>
          </cell>
          <cell r="E33" t="str">
            <v>Gosnells</v>
          </cell>
        </row>
        <row r="34">
          <cell r="C34" t="str">
            <v>Lake Karrinyup</v>
          </cell>
          <cell r="E34" t="str">
            <v>Royal Perth</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6">
          <cell r="A6" t="str">
            <v>ROUND ONE</v>
          </cell>
          <cell r="B6" t="str">
            <v>MONDAY 28 APRIL</v>
          </cell>
          <cell r="C6" t="str">
            <v>Lakelands CC</v>
          </cell>
        </row>
        <row r="7">
          <cell r="C7" t="str">
            <v>Wanneroo</v>
          </cell>
          <cell r="E7" t="str">
            <v>The Vines</v>
          </cell>
        </row>
        <row r="8">
          <cell r="C8" t="str">
            <v>Royal Perth</v>
          </cell>
          <cell r="E8" t="str">
            <v>Lake Karrinyup</v>
          </cell>
        </row>
        <row r="9">
          <cell r="C9" t="str">
            <v>Lakelands</v>
          </cell>
          <cell r="E9" t="str">
            <v>Mandurah</v>
          </cell>
        </row>
        <row r="10">
          <cell r="C10" t="str">
            <v>WAGC</v>
          </cell>
          <cell r="E10" t="str">
            <v>Melville Glades</v>
          </cell>
        </row>
        <row r="12">
          <cell r="A12" t="str">
            <v>ROUND TWO</v>
          </cell>
          <cell r="B12" t="str">
            <v>MONDAY 5 MAY</v>
          </cell>
          <cell r="C12" t="str">
            <v>Lake Karrinyup CC</v>
          </cell>
        </row>
        <row r="13">
          <cell r="C13" t="str">
            <v>Wanneroo</v>
          </cell>
          <cell r="E13" t="str">
            <v>WAGC</v>
          </cell>
        </row>
        <row r="14">
          <cell r="C14" t="str">
            <v>Royal Perth</v>
          </cell>
          <cell r="E14" t="str">
            <v>Mandurah</v>
          </cell>
        </row>
        <row r="15">
          <cell r="C15" t="str">
            <v>Lake Karrinyup</v>
          </cell>
          <cell r="E15" t="str">
            <v>Lakelands</v>
          </cell>
        </row>
        <row r="16">
          <cell r="C16" t="str">
            <v>Melville Glades</v>
          </cell>
          <cell r="E16" t="str">
            <v>The Vines</v>
          </cell>
        </row>
        <row r="18">
          <cell r="A18" t="str">
            <v>ROUND THREE</v>
          </cell>
          <cell r="B18" t="str">
            <v>MONDAY 12 MAY</v>
          </cell>
          <cell r="C18" t="str">
            <v>Mandurah CC</v>
          </cell>
        </row>
        <row r="19">
          <cell r="C19" t="str">
            <v>Wanneroo</v>
          </cell>
          <cell r="E19" t="str">
            <v>Lake Karrinyup</v>
          </cell>
        </row>
        <row r="20">
          <cell r="C20" t="str">
            <v>Royal Perth</v>
          </cell>
          <cell r="E20" t="str">
            <v>The Vines</v>
          </cell>
        </row>
        <row r="21">
          <cell r="C21" t="str">
            <v>Mandurah</v>
          </cell>
          <cell r="E21" t="str">
            <v>Melville Glades</v>
          </cell>
        </row>
        <row r="22">
          <cell r="C22" t="str">
            <v>Lakelands</v>
          </cell>
          <cell r="E22" t="str">
            <v>WAGC</v>
          </cell>
        </row>
        <row r="24">
          <cell r="A24" t="str">
            <v>ROUND FOUR</v>
          </cell>
          <cell r="B24" t="str">
            <v>MONDAY 19 MAY</v>
          </cell>
          <cell r="C24" t="str">
            <v>Melville Glades GC</v>
          </cell>
        </row>
        <row r="25">
          <cell r="C25" t="str">
            <v>Wanneroo</v>
          </cell>
          <cell r="E25" t="str">
            <v>Lakelands</v>
          </cell>
        </row>
        <row r="26">
          <cell r="C26" t="str">
            <v>WAGC</v>
          </cell>
          <cell r="E26" t="str">
            <v>Lake Karrinyup</v>
          </cell>
        </row>
        <row r="27">
          <cell r="C27" t="str">
            <v>Royal Perth</v>
          </cell>
          <cell r="E27" t="str">
            <v>Melville Glades</v>
          </cell>
        </row>
        <row r="28">
          <cell r="C28" t="str">
            <v>The Vines</v>
          </cell>
          <cell r="E28" t="str">
            <v>Mandurah</v>
          </cell>
        </row>
        <row r="30">
          <cell r="A30" t="str">
            <v>ROUND FIVE</v>
          </cell>
          <cell r="B30" t="str">
            <v>MONDAY 26 MAY</v>
          </cell>
          <cell r="C30" t="str">
            <v>Royal Perth GC</v>
          </cell>
        </row>
        <row r="31">
          <cell r="C31" t="str">
            <v>Wanneroo</v>
          </cell>
          <cell r="E31" t="str">
            <v>Mandurah</v>
          </cell>
        </row>
        <row r="32">
          <cell r="C32" t="str">
            <v>Lakelands</v>
          </cell>
          <cell r="E32" t="str">
            <v>The Vines</v>
          </cell>
        </row>
        <row r="33">
          <cell r="C33" t="str">
            <v>Melville Glades</v>
          </cell>
          <cell r="E33" t="str">
            <v>Lake Karrinyup</v>
          </cell>
        </row>
        <row r="34">
          <cell r="C34" t="str">
            <v>Royal Perth</v>
          </cell>
          <cell r="E34" t="str">
            <v>WAGC</v>
          </cell>
        </row>
        <row r="36">
          <cell r="A36" t="str">
            <v>ROUND SIX</v>
          </cell>
          <cell r="B36" t="str">
            <v>MONDAY 9 JUNE</v>
          </cell>
          <cell r="C36" t="str">
            <v>The Vines G&amp;CC</v>
          </cell>
        </row>
        <row r="37">
          <cell r="C37" t="str">
            <v>Wanneroo</v>
          </cell>
          <cell r="E37" t="str">
            <v>Royal Perth</v>
          </cell>
        </row>
        <row r="38">
          <cell r="C38" t="str">
            <v>Lakelands</v>
          </cell>
          <cell r="E38" t="str">
            <v>Melville Glades</v>
          </cell>
        </row>
        <row r="39">
          <cell r="C39" t="str">
            <v>Lake Karrinyup</v>
          </cell>
          <cell r="E39" t="str">
            <v>The Vines</v>
          </cell>
        </row>
        <row r="40">
          <cell r="C40" t="str">
            <v>Mandurah</v>
          </cell>
          <cell r="E40" t="str">
            <v>WAGC</v>
          </cell>
        </row>
        <row r="42">
          <cell r="A42" t="str">
            <v>ROUND SEVEN</v>
          </cell>
          <cell r="B42" t="str">
            <v>MONDAY 16 JUNE</v>
          </cell>
          <cell r="C42" t="str">
            <v>Western Australian GC</v>
          </cell>
        </row>
        <row r="43">
          <cell r="C43" t="str">
            <v>Wanneroo</v>
          </cell>
          <cell r="E43" t="str">
            <v>Melville Glades</v>
          </cell>
        </row>
        <row r="44">
          <cell r="C44" t="str">
            <v>The Vines</v>
          </cell>
          <cell r="E44" t="str">
            <v>WAGC</v>
          </cell>
        </row>
        <row r="45">
          <cell r="C45" t="str">
            <v>Mandurah</v>
          </cell>
          <cell r="E45" t="str">
            <v>Lake Karrinyup</v>
          </cell>
        </row>
        <row r="46">
          <cell r="C46" t="str">
            <v>Royal Perth</v>
          </cell>
          <cell r="E46" t="str">
            <v>Lakelands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7">
          <cell r="A7" t="str">
            <v>ROUND ONE</v>
          </cell>
          <cell r="B7" t="str">
            <v>MONDAY 28 APRIL</v>
          </cell>
          <cell r="C7" t="str">
            <v>Nedlands GC</v>
          </cell>
        </row>
        <row r="14">
          <cell r="A14" t="str">
            <v>ROUND TWO</v>
          </cell>
          <cell r="B14" t="str">
            <v>MONDAY 5 MAY</v>
          </cell>
          <cell r="C14" t="str">
            <v>Gosnells GC</v>
          </cell>
        </row>
        <row r="21">
          <cell r="A21" t="str">
            <v>ROUND THREE</v>
          </cell>
          <cell r="B21" t="str">
            <v>MONDAY 12 MAY</v>
          </cell>
          <cell r="C21" t="str">
            <v>Cottesloe GC</v>
          </cell>
        </row>
        <row r="28">
          <cell r="A28" t="str">
            <v>ROUND FOUR</v>
          </cell>
          <cell r="B28" t="str">
            <v>MONDAY 19 MAY</v>
          </cell>
          <cell r="C28" t="str">
            <v>Joondalup CC</v>
          </cell>
        </row>
        <row r="35">
          <cell r="A35" t="str">
            <v>ROUND FIVE</v>
          </cell>
          <cell r="B35" t="str">
            <v>MONDAY 26 MAY</v>
          </cell>
          <cell r="C35" t="str">
            <v>Western Australian GC</v>
          </cell>
        </row>
        <row r="42">
          <cell r="A42" t="str">
            <v>ROUND SIX</v>
          </cell>
          <cell r="B42" t="str">
            <v>MONDAY 9 JUNE</v>
          </cell>
          <cell r="C42" t="str">
            <v>Sea View GC</v>
          </cell>
        </row>
        <row r="49">
          <cell r="A49" t="str">
            <v>ROUND SEVEN</v>
          </cell>
          <cell r="B49" t="str">
            <v>MONDAY 16 JUNE</v>
          </cell>
          <cell r="C49" t="str">
            <v>Royal Fremantle GC</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7">
          <cell r="A7" t="str">
            <v>ROUND ONE</v>
          </cell>
          <cell r="B7" t="str">
            <v>MONDAY 28 APRIL</v>
          </cell>
          <cell r="C7" t="str">
            <v>Western Australian GC</v>
          </cell>
        </row>
        <row r="14">
          <cell r="A14" t="str">
            <v>ROUND TWO</v>
          </cell>
          <cell r="B14" t="str">
            <v>MONDAY 5 MAY</v>
          </cell>
          <cell r="C14" t="str">
            <v>Lakelands CC</v>
          </cell>
        </row>
        <row r="21">
          <cell r="A21" t="str">
            <v>ROUND THREE</v>
          </cell>
          <cell r="B21" t="str">
            <v>MONDAY 12 MAY</v>
          </cell>
          <cell r="C21" t="str">
            <v>Royal Fremantle GC</v>
          </cell>
        </row>
        <row r="28">
          <cell r="A28" t="str">
            <v>ROUND FOUR</v>
          </cell>
          <cell r="B28" t="str">
            <v>MONDAY 19 MAY</v>
          </cell>
          <cell r="C28" t="str">
            <v>Mount Lawley GC</v>
          </cell>
        </row>
        <row r="35">
          <cell r="A35" t="str">
            <v>ROUND FIVE</v>
          </cell>
          <cell r="B35" t="str">
            <v>MONDAY 26 MAY</v>
          </cell>
        </row>
        <row r="42">
          <cell r="A42" t="str">
            <v>ROUND SIX</v>
          </cell>
          <cell r="B42" t="str">
            <v>MONDAY 9 JUNE</v>
          </cell>
          <cell r="C42" t="str">
            <v>Wanneroo GC</v>
          </cell>
        </row>
        <row r="49">
          <cell r="A49" t="str">
            <v>ROUND SEVEN</v>
          </cell>
          <cell r="B49" t="str">
            <v>MONDAY 16 JUNE</v>
          </cell>
          <cell r="C49" t="str">
            <v>The Vines G&amp;CC</v>
          </cell>
        </row>
        <row r="51">
          <cell r="C51" t="str">
            <v>Nedlands</v>
          </cell>
          <cell r="E51" t="str">
            <v>Wanneroo</v>
          </cell>
        </row>
        <row r="52">
          <cell r="C52" t="str">
            <v>Lakelands</v>
          </cell>
          <cell r="E52" t="str">
            <v>Royal Fremantle</v>
          </cell>
        </row>
        <row r="53">
          <cell r="C53" t="str">
            <v>Mount Lawley</v>
          </cell>
          <cell r="E53" t="str">
            <v>WAGC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529"/>
  <sheetViews>
    <sheetView showGridLines="0" workbookViewId="0"/>
  </sheetViews>
  <sheetFormatPr defaultColWidth="12.5703125" defaultRowHeight="12.75" customHeight="1"/>
  <cols>
    <col min="1" max="1" width="2.42578125" customWidth="1"/>
    <col min="2" max="2" width="7.5703125" customWidth="1"/>
    <col min="3" max="3" width="16.42578125" customWidth="1"/>
    <col min="4" max="4" width="8.85546875" customWidth="1"/>
    <col min="5" max="5" width="5.140625" customWidth="1"/>
    <col min="6" max="6" width="8.85546875" customWidth="1"/>
    <col min="7" max="7" width="7.5703125" customWidth="1"/>
    <col min="8" max="9" width="12.5703125" customWidth="1"/>
    <col min="10" max="10" width="5.140625" customWidth="1"/>
    <col min="11" max="11" width="8.85546875" customWidth="1"/>
    <col min="12" max="12" width="8.42578125" customWidth="1"/>
    <col min="13" max="14" width="18.7109375" hidden="1" customWidth="1"/>
    <col min="15" max="15" width="13.7109375" hidden="1" customWidth="1"/>
    <col min="16" max="16" width="16.5703125" hidden="1" customWidth="1"/>
    <col min="17" max="17" width="10.7109375" hidden="1" customWidth="1"/>
    <col min="18" max="18" width="17.140625" hidden="1" customWidth="1"/>
    <col min="19" max="19" width="19.85546875" hidden="1" customWidth="1"/>
    <col min="20" max="20" width="13.85546875" hidden="1" customWidth="1"/>
    <col min="21" max="21" width="12.5703125" hidden="1" customWidth="1"/>
    <col min="22" max="25" width="8.42578125" hidden="1" customWidth="1"/>
  </cols>
  <sheetData>
    <row r="1" spans="1:25" ht="23.25">
      <c r="A1" s="1" t="s">
        <v>0</v>
      </c>
      <c r="B1" s="1"/>
      <c r="C1" s="1"/>
      <c r="D1" s="1"/>
      <c r="E1" s="1"/>
      <c r="F1" s="1"/>
      <c r="G1" s="1"/>
      <c r="H1" s="1"/>
      <c r="I1" s="1"/>
      <c r="J1" s="1"/>
      <c r="K1" s="1"/>
      <c r="L1" s="1"/>
      <c r="M1" s="1"/>
      <c r="N1" s="1"/>
      <c r="O1" s="1"/>
      <c r="P1" s="1"/>
      <c r="Q1" s="1"/>
      <c r="R1" s="1"/>
      <c r="S1" s="1"/>
      <c r="T1" s="1"/>
      <c r="U1" s="1"/>
      <c r="V1" s="1"/>
      <c r="W1" s="1"/>
      <c r="X1" s="1"/>
      <c r="Y1" s="1"/>
    </row>
    <row r="2" spans="1:25" ht="23.25">
      <c r="A2" s="1"/>
      <c r="B2" s="65" t="s">
        <v>1</v>
      </c>
      <c r="C2" s="66"/>
      <c r="D2" s="66"/>
      <c r="E2" s="66"/>
      <c r="F2" s="66"/>
      <c r="G2" s="66"/>
      <c r="H2" s="66"/>
      <c r="I2" s="66"/>
      <c r="J2" s="66"/>
      <c r="K2" s="64"/>
      <c r="L2" s="1"/>
      <c r="M2" s="1"/>
      <c r="N2" s="1"/>
      <c r="O2" s="1"/>
      <c r="P2" s="1"/>
      <c r="Q2" s="1"/>
      <c r="R2" s="1"/>
      <c r="S2" s="1"/>
      <c r="T2" s="1"/>
      <c r="U2" s="1"/>
      <c r="V2" s="1"/>
      <c r="W2" s="1"/>
      <c r="X2" s="1"/>
      <c r="Y2" s="1"/>
    </row>
    <row r="3" spans="1:25" ht="15">
      <c r="A3" s="2"/>
      <c r="B3" s="67" t="s">
        <v>2</v>
      </c>
      <c r="C3" s="64"/>
      <c r="D3" s="3" t="s">
        <v>3</v>
      </c>
      <c r="E3" s="3" t="s">
        <v>4</v>
      </c>
      <c r="F3" s="3" t="s">
        <v>5</v>
      </c>
      <c r="G3" s="3" t="s">
        <v>6</v>
      </c>
      <c r="H3" s="3" t="s">
        <v>7</v>
      </c>
      <c r="I3" s="3" t="s">
        <v>8</v>
      </c>
      <c r="J3" s="67" t="s">
        <v>9</v>
      </c>
      <c r="K3" s="64"/>
      <c r="L3" s="4"/>
      <c r="M3" s="4"/>
      <c r="N3" s="4"/>
      <c r="O3" s="5" t="s">
        <v>10</v>
      </c>
      <c r="P3" s="4" t="s">
        <v>11</v>
      </c>
      <c r="Q3" s="4" t="s">
        <v>12</v>
      </c>
      <c r="R3" s="4" t="s">
        <v>13</v>
      </c>
      <c r="S3" s="4" t="s">
        <v>14</v>
      </c>
      <c r="T3" s="4" t="s">
        <v>15</v>
      </c>
      <c r="U3" s="4" t="s">
        <v>16</v>
      </c>
      <c r="V3" s="4"/>
      <c r="W3" s="4"/>
      <c r="X3" s="4"/>
      <c r="Y3" s="4"/>
    </row>
    <row r="4" spans="1:25" ht="15">
      <c r="A4" s="6">
        <v>1</v>
      </c>
      <c r="B4" s="68" t="str">
        <f t="shared" ref="B4:B11" si="0">VLOOKUP(A4,$M$4:$X$11,2,FALSE)</f>
        <v>Royal Fremantle</v>
      </c>
      <c r="C4" s="64"/>
      <c r="D4" s="7">
        <f t="shared" ref="D4:D11" si="1">VLOOKUP(A4,$M$4:$X$11,3,FALSE)</f>
        <v>7</v>
      </c>
      <c r="E4" s="7">
        <f t="shared" ref="E4:E11" si="2">VLOOKUP(A4,$M$4:$X$11,4,FALSE)</f>
        <v>7</v>
      </c>
      <c r="F4" s="7">
        <f t="shared" ref="F4:F11" si="3">VLOOKUP(A4,$M$4:$X$11,5,FALSE)</f>
        <v>0</v>
      </c>
      <c r="G4" s="7">
        <f t="shared" ref="G4:G11" si="4">VLOOKUP(A4,$M$4:$X$11,6,FALSE)</f>
        <v>0</v>
      </c>
      <c r="H4" s="7">
        <f t="shared" ref="H4:H11" si="5">VLOOKUP(A4,$M$4:$X$11,7,FALSE)</f>
        <v>39</v>
      </c>
      <c r="I4" s="7">
        <f t="shared" ref="I4:I11" si="6">VLOOKUP(A4,$M$4:$X$11,8,FALSE)</f>
        <v>10</v>
      </c>
      <c r="J4" s="63">
        <f t="shared" ref="J4:J11" si="7">VLOOKUP(A4,$M$4:$X$11,9,FALSE)</f>
        <v>14</v>
      </c>
      <c r="K4" s="64"/>
      <c r="L4" s="8"/>
      <c r="M4" s="8">
        <f t="shared" ref="M4:M11" si="8">RANK(X4,$X$4:$X$11,1)</f>
        <v>7</v>
      </c>
      <c r="N4" s="9" t="str">
        <f>Sheet1!C10</f>
        <v>WAGC</v>
      </c>
      <c r="O4" s="10">
        <f t="shared" ref="O4:O11" si="9">COUNTIF($N$13:$P$519,N4)</f>
        <v>7</v>
      </c>
      <c r="P4" s="8">
        <f t="shared" ref="P4:P11" si="10">COUNTIF($R$13:$R$519,N4)</f>
        <v>1</v>
      </c>
      <c r="Q4" s="8">
        <f t="shared" ref="Q4:Q11" si="11">COUNTIF($S$13:$T$519,N4)</f>
        <v>0</v>
      </c>
      <c r="R4" s="8">
        <f t="shared" ref="R4:R11" si="12">O4-P4-Q4</f>
        <v>6</v>
      </c>
      <c r="S4" s="8">
        <f t="shared" ref="S4:S11" si="13">SUMIF($N$12:$N$411,N4,$O$12:$O$411)+SUMIF($P$12:$P$411,N4,$Q$12:$Q$411)</f>
        <v>12.5</v>
      </c>
      <c r="T4" s="8">
        <f t="shared" ref="T4:T11" si="14">O4*7-S4</f>
        <v>36.5</v>
      </c>
      <c r="U4" s="8">
        <f t="shared" ref="U4:U11" si="15">P4*2+Q4</f>
        <v>2</v>
      </c>
      <c r="V4" s="8">
        <f t="shared" ref="V4:V11" si="16">U4+(S4/100)</f>
        <v>2.125</v>
      </c>
      <c r="W4" s="8">
        <f t="shared" ref="W4:W11" si="17">RANK(V4,$V$4:$V$11)</f>
        <v>7</v>
      </c>
      <c r="X4" s="8">
        <f>W4+0.01</f>
        <v>7.01</v>
      </c>
      <c r="Y4" s="11"/>
    </row>
    <row r="5" spans="1:25" ht="15">
      <c r="A5" s="6">
        <v>2</v>
      </c>
      <c r="B5" s="68" t="str">
        <f t="shared" si="0"/>
        <v>Gosnells</v>
      </c>
      <c r="C5" s="64"/>
      <c r="D5" s="7">
        <f t="shared" si="1"/>
        <v>7</v>
      </c>
      <c r="E5" s="7">
        <f t="shared" si="2"/>
        <v>5</v>
      </c>
      <c r="F5" s="7">
        <f t="shared" si="3"/>
        <v>0</v>
      </c>
      <c r="G5" s="7">
        <f t="shared" si="4"/>
        <v>2</v>
      </c>
      <c r="H5" s="7">
        <f t="shared" si="5"/>
        <v>34</v>
      </c>
      <c r="I5" s="7">
        <f t="shared" si="6"/>
        <v>15</v>
      </c>
      <c r="J5" s="63">
        <f t="shared" si="7"/>
        <v>10</v>
      </c>
      <c r="K5" s="64"/>
      <c r="L5" s="8"/>
      <c r="M5" s="8">
        <f t="shared" si="8"/>
        <v>4</v>
      </c>
      <c r="N5" s="9" t="str">
        <f>Sheet1!E9</f>
        <v>Royal Perth</v>
      </c>
      <c r="O5" s="10">
        <f t="shared" si="9"/>
        <v>7</v>
      </c>
      <c r="P5" s="8">
        <f t="shared" si="10"/>
        <v>4</v>
      </c>
      <c r="Q5" s="8">
        <f t="shared" si="11"/>
        <v>1</v>
      </c>
      <c r="R5" s="8">
        <f t="shared" si="12"/>
        <v>2</v>
      </c>
      <c r="S5" s="8">
        <f t="shared" si="13"/>
        <v>23.5</v>
      </c>
      <c r="T5" s="8">
        <f t="shared" si="14"/>
        <v>25.5</v>
      </c>
      <c r="U5" s="8">
        <f t="shared" si="15"/>
        <v>9</v>
      </c>
      <c r="V5" s="8">
        <f t="shared" si="16"/>
        <v>9.2349999999999994</v>
      </c>
      <c r="W5" s="8">
        <f t="shared" si="17"/>
        <v>4</v>
      </c>
      <c r="X5" s="8">
        <f>W5+0.02</f>
        <v>4.0199999999999996</v>
      </c>
      <c r="Y5" s="11"/>
    </row>
    <row r="6" spans="1:25" ht="15">
      <c r="A6" s="6">
        <v>3</v>
      </c>
      <c r="B6" s="68" t="str">
        <f t="shared" si="0"/>
        <v>Mount Lawley</v>
      </c>
      <c r="C6" s="64"/>
      <c r="D6" s="7">
        <f t="shared" si="1"/>
        <v>7</v>
      </c>
      <c r="E6" s="7">
        <f t="shared" si="2"/>
        <v>4</v>
      </c>
      <c r="F6" s="7">
        <f t="shared" si="3"/>
        <v>1</v>
      </c>
      <c r="G6" s="7">
        <f t="shared" si="4"/>
        <v>2</v>
      </c>
      <c r="H6" s="7">
        <f t="shared" si="5"/>
        <v>29.5</v>
      </c>
      <c r="I6" s="7">
        <f t="shared" si="6"/>
        <v>19.5</v>
      </c>
      <c r="J6" s="63">
        <f t="shared" si="7"/>
        <v>9</v>
      </c>
      <c r="K6" s="64"/>
      <c r="L6" s="8"/>
      <c r="M6" s="8">
        <f t="shared" si="8"/>
        <v>6</v>
      </c>
      <c r="N6" s="9" t="str">
        <f>Sheet1!E10</f>
        <v>Lake Karrinyup</v>
      </c>
      <c r="O6" s="10">
        <f t="shared" si="9"/>
        <v>7</v>
      </c>
      <c r="P6" s="8">
        <f t="shared" si="10"/>
        <v>2</v>
      </c>
      <c r="Q6" s="8">
        <f t="shared" si="11"/>
        <v>0</v>
      </c>
      <c r="R6" s="8">
        <f t="shared" si="12"/>
        <v>5</v>
      </c>
      <c r="S6" s="8">
        <f t="shared" si="13"/>
        <v>23.5</v>
      </c>
      <c r="T6" s="8">
        <f t="shared" si="14"/>
        <v>25.5</v>
      </c>
      <c r="U6" s="8">
        <f t="shared" si="15"/>
        <v>4</v>
      </c>
      <c r="V6" s="8">
        <f t="shared" si="16"/>
        <v>4.2350000000000003</v>
      </c>
      <c r="W6" s="8">
        <f t="shared" si="17"/>
        <v>6</v>
      </c>
      <c r="X6" s="8">
        <f>W6+0.03</f>
        <v>6.03</v>
      </c>
      <c r="Y6" s="11"/>
    </row>
    <row r="7" spans="1:25" ht="15">
      <c r="A7" s="6">
        <v>4</v>
      </c>
      <c r="B7" s="68" t="str">
        <f t="shared" si="0"/>
        <v>Royal Perth</v>
      </c>
      <c r="C7" s="64"/>
      <c r="D7" s="7">
        <f t="shared" si="1"/>
        <v>7</v>
      </c>
      <c r="E7" s="7">
        <f t="shared" si="2"/>
        <v>4</v>
      </c>
      <c r="F7" s="7">
        <f t="shared" si="3"/>
        <v>1</v>
      </c>
      <c r="G7" s="7">
        <f t="shared" si="4"/>
        <v>2</v>
      </c>
      <c r="H7" s="7">
        <f t="shared" si="5"/>
        <v>23.5</v>
      </c>
      <c r="I7" s="7">
        <f t="shared" si="6"/>
        <v>25.5</v>
      </c>
      <c r="J7" s="63">
        <f t="shared" si="7"/>
        <v>9</v>
      </c>
      <c r="K7" s="64"/>
      <c r="L7" s="8"/>
      <c r="M7" s="8">
        <f t="shared" si="8"/>
        <v>3</v>
      </c>
      <c r="N7" s="9" t="str">
        <f>Sheet1!C9</f>
        <v>Mount Lawley</v>
      </c>
      <c r="O7" s="10">
        <f t="shared" si="9"/>
        <v>7</v>
      </c>
      <c r="P7" s="8">
        <f t="shared" si="10"/>
        <v>4</v>
      </c>
      <c r="Q7" s="8">
        <f t="shared" si="11"/>
        <v>1</v>
      </c>
      <c r="R7" s="8">
        <f t="shared" si="12"/>
        <v>2</v>
      </c>
      <c r="S7" s="8">
        <f t="shared" si="13"/>
        <v>29.5</v>
      </c>
      <c r="T7" s="8">
        <f t="shared" si="14"/>
        <v>19.5</v>
      </c>
      <c r="U7" s="8">
        <f t="shared" si="15"/>
        <v>9</v>
      </c>
      <c r="V7" s="8">
        <f t="shared" si="16"/>
        <v>9.2949999999999999</v>
      </c>
      <c r="W7" s="8">
        <f t="shared" si="17"/>
        <v>3</v>
      </c>
      <c r="X7" s="8">
        <f>W7+0.04</f>
        <v>3.04</v>
      </c>
      <c r="Y7" s="11"/>
    </row>
    <row r="8" spans="1:25" ht="15">
      <c r="A8" s="6">
        <v>5</v>
      </c>
      <c r="B8" s="68" t="str">
        <f t="shared" si="0"/>
        <v>Joondalup</v>
      </c>
      <c r="C8" s="64"/>
      <c r="D8" s="7">
        <f t="shared" si="1"/>
        <v>7</v>
      </c>
      <c r="E8" s="7">
        <f t="shared" si="2"/>
        <v>3</v>
      </c>
      <c r="F8" s="7">
        <f t="shared" si="3"/>
        <v>0</v>
      </c>
      <c r="G8" s="7">
        <f t="shared" si="4"/>
        <v>4</v>
      </c>
      <c r="H8" s="7">
        <f t="shared" si="5"/>
        <v>22</v>
      </c>
      <c r="I8" s="7">
        <f t="shared" si="6"/>
        <v>27</v>
      </c>
      <c r="J8" s="63">
        <f t="shared" si="7"/>
        <v>6</v>
      </c>
      <c r="K8" s="64"/>
      <c r="L8" s="8"/>
      <c r="M8" s="8">
        <f t="shared" si="8"/>
        <v>8</v>
      </c>
      <c r="N8" s="9" t="str">
        <f>Sheet1!E8</f>
        <v>The Vines</v>
      </c>
      <c r="O8" s="10">
        <f t="shared" si="9"/>
        <v>7</v>
      </c>
      <c r="P8" s="8">
        <f t="shared" si="10"/>
        <v>1</v>
      </c>
      <c r="Q8" s="8">
        <f t="shared" si="11"/>
        <v>0</v>
      </c>
      <c r="R8" s="8">
        <f t="shared" si="12"/>
        <v>6</v>
      </c>
      <c r="S8" s="8">
        <f t="shared" si="13"/>
        <v>12</v>
      </c>
      <c r="T8" s="8">
        <f t="shared" si="14"/>
        <v>37</v>
      </c>
      <c r="U8" s="8">
        <f t="shared" si="15"/>
        <v>2</v>
      </c>
      <c r="V8" s="8">
        <f t="shared" si="16"/>
        <v>2.12</v>
      </c>
      <c r="W8" s="8">
        <f t="shared" si="17"/>
        <v>8</v>
      </c>
      <c r="X8" s="8">
        <f>W8+0.05</f>
        <v>8.0500000000000007</v>
      </c>
      <c r="Y8" s="11"/>
    </row>
    <row r="9" spans="1:25" ht="15">
      <c r="A9" s="6">
        <v>6</v>
      </c>
      <c r="B9" s="68" t="str">
        <f t="shared" si="0"/>
        <v>Lake Karrinyup</v>
      </c>
      <c r="C9" s="64"/>
      <c r="D9" s="7">
        <f t="shared" si="1"/>
        <v>7</v>
      </c>
      <c r="E9" s="7">
        <f t="shared" si="2"/>
        <v>2</v>
      </c>
      <c r="F9" s="7">
        <f t="shared" si="3"/>
        <v>0</v>
      </c>
      <c r="G9" s="7">
        <f t="shared" si="4"/>
        <v>5</v>
      </c>
      <c r="H9" s="7">
        <f t="shared" si="5"/>
        <v>23.5</v>
      </c>
      <c r="I9" s="7">
        <f t="shared" si="6"/>
        <v>25.5</v>
      </c>
      <c r="J9" s="63">
        <f t="shared" si="7"/>
        <v>4</v>
      </c>
      <c r="K9" s="64"/>
      <c r="L9" s="8"/>
      <c r="M9" s="8">
        <f t="shared" si="8"/>
        <v>2</v>
      </c>
      <c r="N9" s="9" t="str">
        <f>Sheet1!C11</f>
        <v>Gosnells</v>
      </c>
      <c r="O9" s="10">
        <f t="shared" si="9"/>
        <v>7</v>
      </c>
      <c r="P9" s="8">
        <f t="shared" si="10"/>
        <v>5</v>
      </c>
      <c r="Q9" s="8">
        <f t="shared" si="11"/>
        <v>0</v>
      </c>
      <c r="R9" s="8">
        <f t="shared" si="12"/>
        <v>2</v>
      </c>
      <c r="S9" s="8">
        <f t="shared" si="13"/>
        <v>34</v>
      </c>
      <c r="T9" s="8">
        <f t="shared" si="14"/>
        <v>15</v>
      </c>
      <c r="U9" s="8">
        <f t="shared" si="15"/>
        <v>10</v>
      </c>
      <c r="V9" s="8">
        <f t="shared" si="16"/>
        <v>10.34</v>
      </c>
      <c r="W9" s="8">
        <f t="shared" si="17"/>
        <v>2</v>
      </c>
      <c r="X9" s="8">
        <f>W9+0.06</f>
        <v>2.06</v>
      </c>
      <c r="Y9" s="11"/>
    </row>
    <row r="10" spans="1:25" ht="15">
      <c r="A10" s="6">
        <v>7</v>
      </c>
      <c r="B10" s="68" t="str">
        <f t="shared" si="0"/>
        <v>WAGC</v>
      </c>
      <c r="C10" s="64"/>
      <c r="D10" s="7">
        <f t="shared" si="1"/>
        <v>7</v>
      </c>
      <c r="E10" s="7">
        <f t="shared" si="2"/>
        <v>1</v>
      </c>
      <c r="F10" s="7">
        <f t="shared" si="3"/>
        <v>0</v>
      </c>
      <c r="G10" s="7">
        <f t="shared" si="4"/>
        <v>6</v>
      </c>
      <c r="H10" s="7">
        <f t="shared" si="5"/>
        <v>12.5</v>
      </c>
      <c r="I10" s="7">
        <f t="shared" si="6"/>
        <v>36.5</v>
      </c>
      <c r="J10" s="63">
        <f t="shared" si="7"/>
        <v>2</v>
      </c>
      <c r="K10" s="64"/>
      <c r="L10" s="8"/>
      <c r="M10" s="8">
        <f t="shared" si="8"/>
        <v>1</v>
      </c>
      <c r="N10" s="9" t="str">
        <f>Sheet1!E11</f>
        <v>Royal Fremantle</v>
      </c>
      <c r="O10" s="10">
        <f t="shared" si="9"/>
        <v>7</v>
      </c>
      <c r="P10" s="8">
        <f t="shared" si="10"/>
        <v>7</v>
      </c>
      <c r="Q10" s="8">
        <f t="shared" si="11"/>
        <v>0</v>
      </c>
      <c r="R10" s="8">
        <f t="shared" si="12"/>
        <v>0</v>
      </c>
      <c r="S10" s="8">
        <f t="shared" si="13"/>
        <v>39</v>
      </c>
      <c r="T10" s="8">
        <f t="shared" si="14"/>
        <v>10</v>
      </c>
      <c r="U10" s="8">
        <f t="shared" si="15"/>
        <v>14</v>
      </c>
      <c r="V10" s="8">
        <f t="shared" si="16"/>
        <v>14.39</v>
      </c>
      <c r="W10" s="8">
        <f t="shared" si="17"/>
        <v>1</v>
      </c>
      <c r="X10" s="8">
        <f>W10+0.07</f>
        <v>1.07</v>
      </c>
      <c r="Y10" s="11"/>
    </row>
    <row r="11" spans="1:25" ht="15">
      <c r="A11" s="6">
        <v>8</v>
      </c>
      <c r="B11" s="68" t="str">
        <f t="shared" si="0"/>
        <v>The Vines</v>
      </c>
      <c r="C11" s="64"/>
      <c r="D11" s="7">
        <f t="shared" si="1"/>
        <v>7</v>
      </c>
      <c r="E11" s="7">
        <f t="shared" si="2"/>
        <v>1</v>
      </c>
      <c r="F11" s="7">
        <f t="shared" si="3"/>
        <v>0</v>
      </c>
      <c r="G11" s="7">
        <f t="shared" si="4"/>
        <v>6</v>
      </c>
      <c r="H11" s="7">
        <f t="shared" si="5"/>
        <v>12</v>
      </c>
      <c r="I11" s="7">
        <f t="shared" si="6"/>
        <v>37</v>
      </c>
      <c r="J11" s="63">
        <f t="shared" si="7"/>
        <v>2</v>
      </c>
      <c r="K11" s="64"/>
      <c r="L11" s="8"/>
      <c r="M11" s="8">
        <f t="shared" si="8"/>
        <v>5</v>
      </c>
      <c r="N11" s="9" t="str">
        <f>Sheet1!C8</f>
        <v>Joondalup</v>
      </c>
      <c r="O11" s="10">
        <f t="shared" si="9"/>
        <v>7</v>
      </c>
      <c r="P11" s="8">
        <f t="shared" si="10"/>
        <v>3</v>
      </c>
      <c r="Q11" s="8">
        <f t="shared" si="11"/>
        <v>0</v>
      </c>
      <c r="R11" s="8">
        <f t="shared" si="12"/>
        <v>4</v>
      </c>
      <c r="S11" s="8">
        <f t="shared" si="13"/>
        <v>22</v>
      </c>
      <c r="T11" s="8">
        <f t="shared" si="14"/>
        <v>27</v>
      </c>
      <c r="U11" s="8">
        <f t="shared" si="15"/>
        <v>6</v>
      </c>
      <c r="V11" s="8">
        <f t="shared" si="16"/>
        <v>6.22</v>
      </c>
      <c r="W11" s="8">
        <f t="shared" si="17"/>
        <v>5</v>
      </c>
      <c r="X11" s="8">
        <f>W11+0.08</f>
        <v>5.08</v>
      </c>
      <c r="Y11" s="11"/>
    </row>
    <row r="12" spans="1:25" ht="15">
      <c r="A12" s="12"/>
      <c r="B12" s="69"/>
      <c r="C12" s="66"/>
      <c r="D12" s="66"/>
      <c r="E12" s="66"/>
      <c r="F12" s="66"/>
      <c r="G12" s="66"/>
      <c r="H12" s="66"/>
      <c r="I12" s="66"/>
      <c r="J12" s="66"/>
      <c r="K12" s="64"/>
      <c r="L12" s="12"/>
      <c r="M12" s="12"/>
      <c r="N12" s="12"/>
      <c r="O12" s="12"/>
      <c r="P12" s="12"/>
      <c r="Q12" s="12"/>
      <c r="R12" s="12"/>
      <c r="S12" s="12"/>
      <c r="T12" s="12"/>
      <c r="U12" s="12"/>
      <c r="V12" s="12"/>
      <c r="W12" s="12"/>
      <c r="X12" s="12"/>
      <c r="Y12" s="12"/>
    </row>
    <row r="13" spans="1:25" ht="23.25">
      <c r="A13" s="1"/>
      <c r="B13" s="65" t="s">
        <v>17</v>
      </c>
      <c r="C13" s="66"/>
      <c r="D13" s="66"/>
      <c r="E13" s="66"/>
      <c r="F13" s="66"/>
      <c r="G13" s="66"/>
      <c r="H13" s="66"/>
      <c r="I13" s="66"/>
      <c r="J13" s="66"/>
      <c r="K13" s="64"/>
      <c r="L13" s="1"/>
      <c r="M13" s="1"/>
      <c r="N13" s="1"/>
      <c r="O13" s="1"/>
      <c r="P13" s="1"/>
      <c r="Q13" s="1"/>
      <c r="R13" s="1"/>
      <c r="S13" s="1"/>
      <c r="T13" s="1"/>
      <c r="U13" s="1"/>
      <c r="V13" s="1"/>
      <c r="W13" s="1"/>
      <c r="X13" s="1"/>
      <c r="Y13" s="1"/>
    </row>
    <row r="14" spans="1:25" ht="20.25" customHeight="1">
      <c r="A14" s="13"/>
      <c r="B14" s="84" t="str">
        <f>Sheet1!A48</f>
        <v>ROUND SEVEN</v>
      </c>
      <c r="C14" s="66"/>
      <c r="D14" s="70" t="str">
        <f>Sheet1!B48</f>
        <v>SUNDAY 15 JUNE</v>
      </c>
      <c r="E14" s="66"/>
      <c r="F14" s="66"/>
      <c r="G14" s="71" t="str">
        <f>Sheet1!C48</f>
        <v>Gosnells GC</v>
      </c>
      <c r="H14" s="66"/>
      <c r="I14" s="66"/>
      <c r="J14" s="66"/>
      <c r="K14" s="64"/>
      <c r="L14" s="13"/>
      <c r="M14" s="13"/>
      <c r="N14" s="13"/>
      <c r="O14" s="13"/>
      <c r="P14" s="13"/>
      <c r="Q14" s="13"/>
      <c r="R14" s="13"/>
      <c r="S14" s="13"/>
      <c r="T14" s="13"/>
      <c r="U14" s="13"/>
      <c r="V14" s="13"/>
      <c r="W14" s="13"/>
      <c r="X14" s="13"/>
      <c r="Y14" s="13"/>
    </row>
    <row r="15" spans="1:25" ht="15">
      <c r="A15" s="14"/>
      <c r="B15" s="15" t="s">
        <v>18</v>
      </c>
      <c r="C15" s="72" t="str">
        <f>Sheet1!C50</f>
        <v>Joondalup</v>
      </c>
      <c r="D15" s="66"/>
      <c r="E15" s="66"/>
      <c r="F15" s="64"/>
      <c r="G15" s="16" t="s">
        <v>18</v>
      </c>
      <c r="H15" s="73" t="str">
        <f>Sheet1!E50</f>
        <v>Royal Fremantle</v>
      </c>
      <c r="I15" s="66"/>
      <c r="J15" s="66"/>
      <c r="K15" s="64"/>
      <c r="L15" s="17"/>
      <c r="M15" s="17"/>
      <c r="N15" s="17"/>
      <c r="O15" s="17"/>
      <c r="P15" s="17"/>
      <c r="Q15" s="17"/>
      <c r="R15" s="17"/>
      <c r="S15" s="17"/>
      <c r="T15" s="17"/>
      <c r="U15" s="17"/>
      <c r="V15" s="17"/>
      <c r="W15" s="17"/>
      <c r="X15" s="17"/>
      <c r="Y15" s="17"/>
    </row>
    <row r="16" spans="1:25" ht="15">
      <c r="A16" s="14"/>
      <c r="B16" s="85" t="s">
        <v>19</v>
      </c>
      <c r="C16" s="88" t="s">
        <v>20</v>
      </c>
      <c r="D16" s="75"/>
      <c r="E16" s="76"/>
      <c r="F16" s="85" t="s">
        <v>21</v>
      </c>
      <c r="G16" s="89" t="s">
        <v>19</v>
      </c>
      <c r="H16" s="74" t="s">
        <v>20</v>
      </c>
      <c r="I16" s="75"/>
      <c r="J16" s="76"/>
      <c r="K16" s="89" t="s">
        <v>21</v>
      </c>
      <c r="L16" s="17"/>
      <c r="M16" s="17"/>
      <c r="N16" s="17"/>
      <c r="O16" s="17"/>
      <c r="P16" s="17"/>
      <c r="Q16" s="17"/>
      <c r="R16" s="17"/>
      <c r="S16" s="17"/>
      <c r="T16" s="17"/>
      <c r="U16" s="17"/>
      <c r="V16" s="17"/>
      <c r="W16" s="17"/>
      <c r="X16" s="17"/>
      <c r="Y16" s="17"/>
    </row>
    <row r="17" spans="1:25" ht="15">
      <c r="A17" s="14"/>
      <c r="B17" s="86"/>
      <c r="C17" s="77"/>
      <c r="D17" s="78"/>
      <c r="E17" s="79"/>
      <c r="F17" s="86"/>
      <c r="G17" s="86"/>
      <c r="H17" s="77"/>
      <c r="I17" s="78"/>
      <c r="J17" s="79"/>
      <c r="K17" s="86"/>
      <c r="L17" s="17"/>
      <c r="M17" s="17"/>
      <c r="N17" s="17"/>
      <c r="O17" s="17"/>
      <c r="P17" s="17"/>
      <c r="Q17" s="17"/>
      <c r="R17" s="17"/>
      <c r="S17" s="17"/>
      <c r="T17" s="17"/>
      <c r="U17" s="17"/>
      <c r="V17" s="17"/>
      <c r="W17" s="17"/>
      <c r="X17" s="17"/>
      <c r="Y17" s="17"/>
    </row>
    <row r="18" spans="1:25" ht="15">
      <c r="A18" s="14"/>
      <c r="B18" s="87"/>
      <c r="C18" s="80"/>
      <c r="D18" s="81"/>
      <c r="E18" s="82"/>
      <c r="F18" s="87"/>
      <c r="G18" s="87"/>
      <c r="H18" s="80"/>
      <c r="I18" s="81"/>
      <c r="J18" s="82"/>
      <c r="K18" s="87"/>
      <c r="L18" s="17"/>
      <c r="M18" s="17"/>
      <c r="N18" s="17"/>
      <c r="O18" s="17"/>
      <c r="P18" s="17"/>
      <c r="Q18" s="17"/>
      <c r="R18" s="17"/>
      <c r="S18" s="17"/>
      <c r="T18" s="17"/>
      <c r="U18" s="17"/>
      <c r="V18" s="17"/>
      <c r="W18" s="17"/>
      <c r="X18" s="17"/>
      <c r="Y18" s="17"/>
    </row>
    <row r="19" spans="1:25" ht="15">
      <c r="A19" s="14"/>
      <c r="B19" s="15">
        <v>1</v>
      </c>
      <c r="C19" s="83" t="s">
        <v>22</v>
      </c>
      <c r="D19" s="66"/>
      <c r="E19" s="64"/>
      <c r="F19" s="18"/>
      <c r="G19" s="16">
        <v>1</v>
      </c>
      <c r="H19" s="83" t="s">
        <v>23</v>
      </c>
      <c r="I19" s="66"/>
      <c r="J19" s="64"/>
      <c r="K19" s="18" t="s">
        <v>24</v>
      </c>
      <c r="L19" s="19"/>
      <c r="M19" s="19"/>
      <c r="N19" s="19"/>
      <c r="O19" s="19"/>
      <c r="P19" s="19"/>
      <c r="Q19" s="19"/>
      <c r="R19" s="19"/>
      <c r="S19" s="19"/>
      <c r="T19" s="19"/>
      <c r="U19" s="19"/>
      <c r="V19" s="19"/>
      <c r="W19" s="19"/>
      <c r="X19" s="19"/>
      <c r="Y19" s="19"/>
    </row>
    <row r="20" spans="1:25" ht="15">
      <c r="A20" s="14"/>
      <c r="B20" s="15">
        <v>2</v>
      </c>
      <c r="C20" s="83" t="s">
        <v>25</v>
      </c>
      <c r="D20" s="66"/>
      <c r="E20" s="64"/>
      <c r="F20" s="18"/>
      <c r="G20" s="16">
        <v>2</v>
      </c>
      <c r="H20" s="83" t="s">
        <v>26</v>
      </c>
      <c r="I20" s="66"/>
      <c r="J20" s="64"/>
      <c r="K20" s="18" t="s">
        <v>27</v>
      </c>
      <c r="L20" s="19"/>
      <c r="M20" s="19"/>
      <c r="N20" s="19"/>
      <c r="O20" s="19"/>
      <c r="P20" s="19"/>
      <c r="Q20" s="19"/>
      <c r="R20" s="19"/>
      <c r="S20" s="19"/>
      <c r="T20" s="19"/>
      <c r="U20" s="19"/>
      <c r="V20" s="19"/>
      <c r="W20" s="19"/>
      <c r="X20" s="19"/>
      <c r="Y20" s="19"/>
    </row>
    <row r="21" spans="1:25" ht="15">
      <c r="A21" s="14"/>
      <c r="B21" s="15">
        <v>3</v>
      </c>
      <c r="C21" s="83" t="s">
        <v>28</v>
      </c>
      <c r="D21" s="66"/>
      <c r="E21" s="64"/>
      <c r="F21" s="18"/>
      <c r="G21" s="16">
        <v>3</v>
      </c>
      <c r="H21" s="83" t="s">
        <v>29</v>
      </c>
      <c r="I21" s="66"/>
      <c r="J21" s="64"/>
      <c r="K21" s="18" t="s">
        <v>27</v>
      </c>
      <c r="L21" s="19"/>
      <c r="M21" s="19"/>
      <c r="N21" s="19"/>
      <c r="O21" s="19"/>
      <c r="P21" s="19"/>
      <c r="Q21" s="19"/>
      <c r="R21" s="19"/>
      <c r="S21" s="19"/>
      <c r="T21" s="19"/>
      <c r="U21" s="19"/>
      <c r="V21" s="19"/>
      <c r="W21" s="19"/>
      <c r="X21" s="19"/>
      <c r="Y21" s="19"/>
    </row>
    <row r="22" spans="1:25" ht="15">
      <c r="A22" s="14"/>
      <c r="B22" s="15">
        <v>4</v>
      </c>
      <c r="C22" s="83" t="s">
        <v>30</v>
      </c>
      <c r="D22" s="66"/>
      <c r="E22" s="64"/>
      <c r="F22" s="18" t="s">
        <v>31</v>
      </c>
      <c r="G22" s="16">
        <v>4</v>
      </c>
      <c r="H22" s="83" t="s">
        <v>32</v>
      </c>
      <c r="I22" s="66"/>
      <c r="J22" s="64"/>
      <c r="K22" s="18" t="s">
        <v>31</v>
      </c>
      <c r="L22" s="19"/>
      <c r="M22" s="19"/>
      <c r="N22" s="19"/>
      <c r="O22" s="19"/>
      <c r="P22" s="19"/>
      <c r="Q22" s="19"/>
      <c r="R22" s="19"/>
      <c r="S22" s="19"/>
      <c r="T22" s="19"/>
      <c r="U22" s="19"/>
      <c r="V22" s="19"/>
      <c r="W22" s="19"/>
      <c r="X22" s="19"/>
      <c r="Y22" s="19"/>
    </row>
    <row r="23" spans="1:25" ht="15">
      <c r="A23" s="14"/>
      <c r="B23" s="15">
        <v>5</v>
      </c>
      <c r="C23" s="83" t="s">
        <v>33</v>
      </c>
      <c r="D23" s="66"/>
      <c r="E23" s="64"/>
      <c r="F23" s="18" t="s">
        <v>34</v>
      </c>
      <c r="G23" s="16">
        <v>5</v>
      </c>
      <c r="H23" s="83" t="s">
        <v>35</v>
      </c>
      <c r="I23" s="66"/>
      <c r="J23" s="64"/>
      <c r="K23" s="18"/>
      <c r="L23" s="19"/>
      <c r="M23" s="19"/>
      <c r="N23" s="19"/>
      <c r="O23" s="19"/>
      <c r="P23" s="19"/>
      <c r="Q23" s="19"/>
      <c r="R23" s="19"/>
      <c r="S23" s="19"/>
      <c r="T23" s="19"/>
      <c r="U23" s="19"/>
      <c r="V23" s="19"/>
      <c r="W23" s="19"/>
      <c r="X23" s="19"/>
      <c r="Y23" s="19"/>
    </row>
    <row r="24" spans="1:25" ht="15">
      <c r="A24" s="14"/>
      <c r="B24" s="15">
        <v>6</v>
      </c>
      <c r="C24" s="83" t="s">
        <v>36</v>
      </c>
      <c r="D24" s="66"/>
      <c r="E24" s="64"/>
      <c r="F24" s="18"/>
      <c r="G24" s="16">
        <v>6</v>
      </c>
      <c r="H24" s="83" t="s">
        <v>37</v>
      </c>
      <c r="I24" s="66"/>
      <c r="J24" s="64"/>
      <c r="K24" s="18" t="s">
        <v>38</v>
      </c>
      <c r="L24" s="19"/>
      <c r="M24" s="19"/>
      <c r="N24" s="19"/>
      <c r="O24" s="19"/>
      <c r="P24" s="19"/>
      <c r="Q24" s="19"/>
      <c r="R24" s="19"/>
      <c r="S24" s="19"/>
      <c r="T24" s="19"/>
      <c r="U24" s="19"/>
      <c r="V24" s="19"/>
      <c r="W24" s="19"/>
      <c r="X24" s="19"/>
      <c r="Y24" s="19"/>
    </row>
    <row r="25" spans="1:25" ht="15">
      <c r="A25" s="14"/>
      <c r="B25" s="15">
        <v>7</v>
      </c>
      <c r="C25" s="83" t="s">
        <v>39</v>
      </c>
      <c r="D25" s="66"/>
      <c r="E25" s="64"/>
      <c r="F25" s="18"/>
      <c r="G25" s="16">
        <v>7</v>
      </c>
      <c r="H25" s="83" t="s">
        <v>40</v>
      </c>
      <c r="I25" s="66"/>
      <c r="J25" s="64"/>
      <c r="K25" s="18" t="s">
        <v>41</v>
      </c>
      <c r="L25" s="19"/>
      <c r="M25" s="19"/>
      <c r="N25" s="19"/>
      <c r="O25" s="19"/>
      <c r="P25" s="19"/>
      <c r="Q25" s="19"/>
      <c r="R25" s="19"/>
      <c r="S25" s="19"/>
      <c r="T25" s="19"/>
      <c r="U25" s="19"/>
      <c r="V25" s="19"/>
      <c r="W25" s="19"/>
      <c r="X25" s="19"/>
      <c r="Y25" s="19"/>
    </row>
    <row r="26" spans="1:25" ht="15">
      <c r="A26" s="14"/>
      <c r="B26" s="72" t="str">
        <f>"TOTAL MATCHES WON BY : "&amp;C15</f>
        <v>TOTAL MATCHES WON BY : Joondalup</v>
      </c>
      <c r="C26" s="66"/>
      <c r="D26" s="66"/>
      <c r="E26" s="64"/>
      <c r="F26" s="20">
        <f>COUNTA(F19:F25)-0.5*COUNTIF(F19:F25,"Sq*")-COUNTIF(F19:F25,"TBA")</f>
        <v>1.5</v>
      </c>
      <c r="G26" s="92" t="str">
        <f>"TOTAL MATCHES WON BY : "&amp;H15</f>
        <v>TOTAL MATCHES WON BY : Royal Fremantle</v>
      </c>
      <c r="H26" s="66"/>
      <c r="I26" s="66"/>
      <c r="J26" s="64"/>
      <c r="K26" s="20">
        <f>COUNTA(K19:K25)-0.5*COUNTIF(K19:K25,"Sq*")-COUNTIF(K19:K25,"TBA")</f>
        <v>5.5</v>
      </c>
      <c r="L26" s="21"/>
      <c r="M26" s="21"/>
      <c r="N26" s="21" t="str">
        <f>IF(F26+K26=0,"",C15)</f>
        <v>Joondalup</v>
      </c>
      <c r="O26" s="21">
        <f>F26</f>
        <v>1.5</v>
      </c>
      <c r="P26" s="21" t="str">
        <f>IF(F26+K26=0,"",H15)</f>
        <v>Royal Fremantle</v>
      </c>
      <c r="Q26" s="21">
        <f>K26</f>
        <v>5.5</v>
      </c>
      <c r="R26" s="21" t="str">
        <f>G27</f>
        <v>Royal Fremantle</v>
      </c>
      <c r="S26" s="21" t="str">
        <f>IF(R26="HALVED",C15,"")</f>
        <v/>
      </c>
      <c r="T26" s="21" t="str">
        <f>IF(R26="HALVED",H15,"")</f>
        <v/>
      </c>
      <c r="U26" s="21"/>
      <c r="V26" s="21"/>
      <c r="W26" s="21"/>
      <c r="X26" s="21"/>
      <c r="Y26" s="21"/>
    </row>
    <row r="27" spans="1:25" ht="15">
      <c r="A27" s="22"/>
      <c r="B27" s="90" t="s">
        <v>42</v>
      </c>
      <c r="C27" s="66"/>
      <c r="D27" s="66"/>
      <c r="E27" s="66"/>
      <c r="F27" s="64"/>
      <c r="G27" s="91" t="str">
        <f>IF(F26+K26&lt;4,"",IF(F26=K26,"HALVED",IF(F26&gt;K26,C15,H15)))</f>
        <v>Royal Fremantle</v>
      </c>
      <c r="H27" s="66"/>
      <c r="I27" s="66"/>
      <c r="J27" s="66"/>
      <c r="K27" s="64"/>
      <c r="L27" s="23"/>
      <c r="M27" s="23"/>
      <c r="N27" s="23"/>
      <c r="O27" s="23"/>
      <c r="P27" s="23"/>
      <c r="Q27" s="23"/>
      <c r="R27" s="23"/>
      <c r="S27" s="23"/>
      <c r="T27" s="23"/>
      <c r="U27" s="23"/>
      <c r="V27" s="23"/>
      <c r="W27" s="23"/>
      <c r="X27" s="23"/>
      <c r="Y27" s="23"/>
    </row>
    <row r="28" spans="1:25" ht="15">
      <c r="A28" s="22"/>
      <c r="B28" s="24"/>
      <c r="C28" s="24"/>
      <c r="D28" s="24"/>
      <c r="E28" s="24"/>
      <c r="F28" s="24"/>
      <c r="G28" s="25"/>
      <c r="H28" s="25"/>
      <c r="I28" s="25"/>
      <c r="J28" s="25"/>
      <c r="K28" s="25"/>
      <c r="L28" s="23"/>
      <c r="M28" s="23"/>
      <c r="N28" s="23"/>
      <c r="O28" s="23"/>
      <c r="P28" s="23"/>
      <c r="Q28" s="23"/>
      <c r="R28" s="23"/>
      <c r="S28" s="23"/>
      <c r="T28" s="23"/>
      <c r="U28" s="23"/>
      <c r="V28" s="23"/>
      <c r="W28" s="23"/>
      <c r="X28" s="23"/>
      <c r="Y28" s="23"/>
    </row>
    <row r="29" spans="1:25" ht="15">
      <c r="A29" s="14"/>
      <c r="B29" s="15" t="s">
        <v>18</v>
      </c>
      <c r="C29" s="72" t="str">
        <f>Sheet1!C51</f>
        <v>The Vines</v>
      </c>
      <c r="D29" s="66"/>
      <c r="E29" s="66"/>
      <c r="F29" s="64"/>
      <c r="G29" s="16" t="s">
        <v>18</v>
      </c>
      <c r="H29" s="73" t="str">
        <f>Sheet1!E51</f>
        <v>Gosnells</v>
      </c>
      <c r="I29" s="66"/>
      <c r="J29" s="66"/>
      <c r="K29" s="64"/>
      <c r="L29" s="17"/>
      <c r="M29" s="17"/>
      <c r="N29" s="17"/>
      <c r="O29" s="17"/>
      <c r="P29" s="17"/>
      <c r="Q29" s="17"/>
      <c r="R29" s="17"/>
      <c r="S29" s="17"/>
      <c r="T29" s="17"/>
      <c r="U29" s="17"/>
      <c r="V29" s="17"/>
      <c r="W29" s="17"/>
      <c r="X29" s="17"/>
      <c r="Y29" s="17"/>
    </row>
    <row r="30" spans="1:25" ht="15">
      <c r="A30" s="14"/>
      <c r="B30" s="85" t="s">
        <v>19</v>
      </c>
      <c r="C30" s="88" t="s">
        <v>20</v>
      </c>
      <c r="D30" s="75"/>
      <c r="E30" s="76"/>
      <c r="F30" s="85" t="s">
        <v>21</v>
      </c>
      <c r="G30" s="89" t="s">
        <v>19</v>
      </c>
      <c r="H30" s="74" t="s">
        <v>20</v>
      </c>
      <c r="I30" s="75"/>
      <c r="J30" s="76"/>
      <c r="K30" s="89" t="s">
        <v>21</v>
      </c>
      <c r="L30" s="17"/>
      <c r="M30" s="17"/>
      <c r="N30" s="17"/>
      <c r="O30" s="17"/>
      <c r="P30" s="17"/>
      <c r="Q30" s="17"/>
      <c r="R30" s="17"/>
      <c r="S30" s="17"/>
      <c r="T30" s="17"/>
      <c r="U30" s="17"/>
      <c r="V30" s="17"/>
      <c r="W30" s="17"/>
      <c r="X30" s="17"/>
      <c r="Y30" s="17"/>
    </row>
    <row r="31" spans="1:25" ht="15">
      <c r="A31" s="14"/>
      <c r="B31" s="86"/>
      <c r="C31" s="77"/>
      <c r="D31" s="78"/>
      <c r="E31" s="79"/>
      <c r="F31" s="86"/>
      <c r="G31" s="86"/>
      <c r="H31" s="77"/>
      <c r="I31" s="78"/>
      <c r="J31" s="79"/>
      <c r="K31" s="86"/>
      <c r="L31" s="17"/>
      <c r="M31" s="17"/>
      <c r="N31" s="17"/>
      <c r="O31" s="17"/>
      <c r="P31" s="17"/>
      <c r="Q31" s="17"/>
      <c r="R31" s="17"/>
      <c r="S31" s="17"/>
      <c r="T31" s="17"/>
      <c r="U31" s="17"/>
      <c r="V31" s="17"/>
      <c r="W31" s="17"/>
      <c r="X31" s="17"/>
      <c r="Y31" s="17"/>
    </row>
    <row r="32" spans="1:25" ht="15">
      <c r="A32" s="14"/>
      <c r="B32" s="87"/>
      <c r="C32" s="80"/>
      <c r="D32" s="81"/>
      <c r="E32" s="82"/>
      <c r="F32" s="87"/>
      <c r="G32" s="87"/>
      <c r="H32" s="80"/>
      <c r="I32" s="81"/>
      <c r="J32" s="82"/>
      <c r="K32" s="87"/>
      <c r="L32" s="17"/>
      <c r="M32" s="17"/>
      <c r="N32" s="17"/>
      <c r="O32" s="17"/>
      <c r="P32" s="17"/>
      <c r="Q32" s="17"/>
      <c r="R32" s="17"/>
      <c r="S32" s="17"/>
      <c r="T32" s="17"/>
      <c r="U32" s="17"/>
      <c r="V32" s="17"/>
      <c r="W32" s="17"/>
      <c r="X32" s="17"/>
      <c r="Y32" s="17"/>
    </row>
    <row r="33" spans="1:25" ht="15">
      <c r="A33" s="14"/>
      <c r="B33" s="15">
        <v>1</v>
      </c>
      <c r="C33" s="83" t="s">
        <v>43</v>
      </c>
      <c r="D33" s="66"/>
      <c r="E33" s="64"/>
      <c r="F33" s="18" t="s">
        <v>31</v>
      </c>
      <c r="G33" s="16">
        <v>1</v>
      </c>
      <c r="H33" s="83" t="s">
        <v>44</v>
      </c>
      <c r="I33" s="66"/>
      <c r="J33" s="64"/>
      <c r="K33" s="18" t="s">
        <v>31</v>
      </c>
      <c r="L33" s="19"/>
      <c r="M33" s="19"/>
      <c r="N33" s="19"/>
      <c r="O33" s="19"/>
      <c r="P33" s="19"/>
      <c r="Q33" s="19"/>
      <c r="R33" s="19"/>
      <c r="S33" s="19"/>
      <c r="T33" s="19"/>
      <c r="U33" s="19"/>
      <c r="V33" s="19"/>
      <c r="W33" s="19"/>
      <c r="X33" s="19"/>
      <c r="Y33" s="19"/>
    </row>
    <row r="34" spans="1:25" ht="15">
      <c r="A34" s="14"/>
      <c r="B34" s="15">
        <v>2</v>
      </c>
      <c r="C34" s="83" t="s">
        <v>45</v>
      </c>
      <c r="D34" s="66"/>
      <c r="E34" s="64"/>
      <c r="F34" s="18"/>
      <c r="G34" s="16">
        <v>2</v>
      </c>
      <c r="H34" s="83" t="s">
        <v>46</v>
      </c>
      <c r="I34" s="66"/>
      <c r="J34" s="64"/>
      <c r="K34" s="18" t="s">
        <v>47</v>
      </c>
      <c r="L34" s="19"/>
      <c r="M34" s="19"/>
      <c r="N34" s="19"/>
      <c r="O34" s="19"/>
      <c r="P34" s="19"/>
      <c r="Q34" s="19"/>
      <c r="R34" s="19"/>
      <c r="S34" s="19"/>
      <c r="T34" s="19"/>
      <c r="U34" s="19"/>
      <c r="V34" s="19"/>
      <c r="W34" s="19"/>
      <c r="X34" s="19"/>
      <c r="Y34" s="19"/>
    </row>
    <row r="35" spans="1:25" ht="15">
      <c r="A35" s="14"/>
      <c r="B35" s="15">
        <v>3</v>
      </c>
      <c r="C35" s="83" t="s">
        <v>48</v>
      </c>
      <c r="D35" s="66"/>
      <c r="E35" s="64"/>
      <c r="F35" s="18"/>
      <c r="G35" s="16">
        <v>3</v>
      </c>
      <c r="H35" s="83" t="s">
        <v>49</v>
      </c>
      <c r="I35" s="66"/>
      <c r="J35" s="64"/>
      <c r="K35" s="18" t="s">
        <v>34</v>
      </c>
      <c r="L35" s="19"/>
      <c r="M35" s="19"/>
      <c r="N35" s="19"/>
      <c r="O35" s="19"/>
      <c r="P35" s="19"/>
      <c r="Q35" s="19"/>
      <c r="R35" s="19"/>
      <c r="S35" s="19"/>
      <c r="T35" s="19"/>
      <c r="U35" s="19"/>
      <c r="V35" s="19"/>
      <c r="W35" s="19"/>
      <c r="X35" s="19"/>
      <c r="Y35" s="19"/>
    </row>
    <row r="36" spans="1:25" ht="15">
      <c r="A36" s="14"/>
      <c r="B36" s="15">
        <v>4</v>
      </c>
      <c r="C36" s="83" t="s">
        <v>50</v>
      </c>
      <c r="D36" s="66"/>
      <c r="E36" s="64"/>
      <c r="F36" s="18"/>
      <c r="G36" s="16">
        <v>4</v>
      </c>
      <c r="H36" s="83" t="s">
        <v>51</v>
      </c>
      <c r="I36" s="66"/>
      <c r="J36" s="64"/>
      <c r="K36" s="18" t="s">
        <v>52</v>
      </c>
      <c r="L36" s="19"/>
      <c r="M36" s="19"/>
      <c r="N36" s="19"/>
      <c r="O36" s="19"/>
      <c r="P36" s="19"/>
      <c r="Q36" s="19"/>
      <c r="R36" s="19"/>
      <c r="S36" s="19"/>
      <c r="T36" s="19"/>
      <c r="U36" s="19"/>
      <c r="V36" s="19"/>
      <c r="W36" s="19"/>
      <c r="X36" s="19"/>
      <c r="Y36" s="19"/>
    </row>
    <row r="37" spans="1:25" ht="15">
      <c r="A37" s="14"/>
      <c r="B37" s="15">
        <v>5</v>
      </c>
      <c r="C37" s="83" t="s">
        <v>53</v>
      </c>
      <c r="D37" s="66"/>
      <c r="E37" s="64"/>
      <c r="F37" s="18"/>
      <c r="G37" s="16">
        <v>5</v>
      </c>
      <c r="H37" s="83" t="s">
        <v>54</v>
      </c>
      <c r="I37" s="66"/>
      <c r="J37" s="64"/>
      <c r="K37" s="18" t="s">
        <v>41</v>
      </c>
      <c r="L37" s="19"/>
      <c r="M37" s="19"/>
      <c r="N37" s="19"/>
      <c r="O37" s="19"/>
      <c r="P37" s="19"/>
      <c r="Q37" s="19"/>
      <c r="R37" s="19"/>
      <c r="S37" s="19"/>
      <c r="T37" s="19"/>
      <c r="U37" s="19"/>
      <c r="V37" s="19"/>
      <c r="W37" s="19"/>
      <c r="X37" s="19"/>
      <c r="Y37" s="19"/>
    </row>
    <row r="38" spans="1:25" ht="15">
      <c r="A38" s="14"/>
      <c r="B38" s="15">
        <v>6</v>
      </c>
      <c r="C38" s="83" t="s">
        <v>55</v>
      </c>
      <c r="D38" s="66"/>
      <c r="E38" s="64"/>
      <c r="F38" s="18"/>
      <c r="G38" s="16">
        <v>6</v>
      </c>
      <c r="H38" s="83" t="s">
        <v>56</v>
      </c>
      <c r="I38" s="66"/>
      <c r="J38" s="64"/>
      <c r="K38" s="18" t="s">
        <v>57</v>
      </c>
      <c r="L38" s="19"/>
      <c r="M38" s="19"/>
      <c r="N38" s="19"/>
      <c r="O38" s="19"/>
      <c r="P38" s="19"/>
      <c r="Q38" s="19"/>
      <c r="R38" s="19"/>
      <c r="S38" s="19"/>
      <c r="T38" s="19"/>
      <c r="U38" s="19"/>
      <c r="V38" s="19"/>
      <c r="W38" s="19"/>
      <c r="X38" s="19"/>
      <c r="Y38" s="19"/>
    </row>
    <row r="39" spans="1:25" ht="15">
      <c r="A39" s="14"/>
      <c r="B39" s="15">
        <v>7</v>
      </c>
      <c r="C39" s="83" t="s">
        <v>58</v>
      </c>
      <c r="D39" s="66"/>
      <c r="E39" s="64"/>
      <c r="F39" s="18"/>
      <c r="G39" s="16">
        <v>7</v>
      </c>
      <c r="H39" s="93" t="s">
        <v>59</v>
      </c>
      <c r="I39" s="66"/>
      <c r="J39" s="64"/>
      <c r="K39" s="18" t="s">
        <v>41</v>
      </c>
      <c r="L39" s="19"/>
      <c r="M39" s="19"/>
      <c r="N39" s="19"/>
      <c r="O39" s="19"/>
      <c r="P39" s="19"/>
      <c r="Q39" s="19"/>
      <c r="R39" s="19"/>
      <c r="S39" s="19"/>
      <c r="T39" s="19"/>
      <c r="U39" s="19"/>
      <c r="V39" s="19"/>
      <c r="W39" s="19"/>
      <c r="X39" s="19"/>
      <c r="Y39" s="19"/>
    </row>
    <row r="40" spans="1:25" ht="15">
      <c r="A40" s="14"/>
      <c r="B40" s="72" t="str">
        <f>"TOTAL MATCHES WON BY : "&amp;C29</f>
        <v>TOTAL MATCHES WON BY : The Vines</v>
      </c>
      <c r="C40" s="66"/>
      <c r="D40" s="66"/>
      <c r="E40" s="64"/>
      <c r="F40" s="20">
        <f>COUNTA(F33:F39)-0.5*COUNTIF(F33:F39,"Sq*")-COUNTIF(F33:F39,"TBA")</f>
        <v>0.5</v>
      </c>
      <c r="G40" s="92" t="str">
        <f>"TOTAL MATCHES WON BY : "&amp;H29</f>
        <v>TOTAL MATCHES WON BY : Gosnells</v>
      </c>
      <c r="H40" s="66"/>
      <c r="I40" s="66"/>
      <c r="J40" s="64"/>
      <c r="K40" s="20">
        <f>COUNTA(K33:K39)-0.5*COUNTIF(K33:K39,"Sq*")-COUNTIF(K33:K39,"TBA")</f>
        <v>6.5</v>
      </c>
      <c r="L40" s="21"/>
      <c r="M40" s="21"/>
      <c r="N40" s="21" t="str">
        <f>IF(F40+K40=0,"",C29)</f>
        <v>The Vines</v>
      </c>
      <c r="O40" s="21">
        <f>F40</f>
        <v>0.5</v>
      </c>
      <c r="P40" s="21" t="str">
        <f>IF(F40+K40=0,"",H29)</f>
        <v>Gosnells</v>
      </c>
      <c r="Q40" s="21">
        <f>K40</f>
        <v>6.5</v>
      </c>
      <c r="R40" s="21" t="str">
        <f>G41</f>
        <v>Gosnells</v>
      </c>
      <c r="S40" s="21" t="str">
        <f>IF(R40="HALVED",C29,"")</f>
        <v/>
      </c>
      <c r="T40" s="21" t="str">
        <f>IF(R40="HALVED",H29,"")</f>
        <v/>
      </c>
      <c r="U40" s="21"/>
      <c r="V40" s="21"/>
      <c r="W40" s="21"/>
      <c r="X40" s="21"/>
      <c r="Y40" s="21"/>
    </row>
    <row r="41" spans="1:25" ht="15">
      <c r="A41" s="22"/>
      <c r="B41" s="90" t="s">
        <v>42</v>
      </c>
      <c r="C41" s="66"/>
      <c r="D41" s="66"/>
      <c r="E41" s="66"/>
      <c r="F41" s="64"/>
      <c r="G41" s="91" t="str">
        <f>IF(F40+K40&lt;4,"",IF(F40=K40,"HALVED",IF(F40&gt;K40,C29,H29)))</f>
        <v>Gosnells</v>
      </c>
      <c r="H41" s="66"/>
      <c r="I41" s="66"/>
      <c r="J41" s="66"/>
      <c r="K41" s="64"/>
      <c r="L41" s="23"/>
      <c r="M41" s="23"/>
      <c r="N41" s="23"/>
      <c r="O41" s="23"/>
      <c r="P41" s="23"/>
      <c r="Q41" s="23"/>
      <c r="R41" s="23"/>
      <c r="S41" s="23"/>
      <c r="T41" s="23"/>
      <c r="U41" s="23"/>
      <c r="V41" s="23"/>
      <c r="W41" s="23"/>
      <c r="X41" s="23"/>
      <c r="Y41" s="23"/>
    </row>
    <row r="42" spans="1:25" ht="15">
      <c r="A42" s="22"/>
      <c r="B42" s="24"/>
      <c r="C42" s="24"/>
      <c r="D42" s="24"/>
      <c r="E42" s="24"/>
      <c r="F42" s="24"/>
      <c r="G42" s="25"/>
      <c r="H42" s="25"/>
      <c r="I42" s="25"/>
      <c r="J42" s="25"/>
      <c r="K42" s="25"/>
      <c r="L42" s="23"/>
      <c r="M42" s="23"/>
      <c r="N42" s="23"/>
      <c r="O42" s="23"/>
      <c r="P42" s="23"/>
      <c r="Q42" s="23"/>
      <c r="R42" s="23"/>
      <c r="S42" s="23"/>
      <c r="T42" s="23"/>
      <c r="U42" s="23"/>
      <c r="V42" s="23"/>
      <c r="W42" s="23"/>
      <c r="X42" s="23"/>
      <c r="Y42" s="23"/>
    </row>
    <row r="43" spans="1:25" ht="15">
      <c r="A43" s="14"/>
      <c r="B43" s="15" t="s">
        <v>18</v>
      </c>
      <c r="C43" s="72" t="str">
        <f>Sheet1!C52</f>
        <v>Lake Karrinyup</v>
      </c>
      <c r="D43" s="66"/>
      <c r="E43" s="66"/>
      <c r="F43" s="64"/>
      <c r="G43" s="16" t="s">
        <v>18</v>
      </c>
      <c r="H43" s="73" t="str">
        <f>Sheet1!E52</f>
        <v>Royal Perth</v>
      </c>
      <c r="I43" s="66"/>
      <c r="J43" s="66"/>
      <c r="K43" s="64"/>
      <c r="L43" s="17"/>
      <c r="M43" s="17"/>
      <c r="N43" s="17"/>
      <c r="O43" s="17"/>
      <c r="P43" s="17"/>
      <c r="Q43" s="17"/>
      <c r="R43" s="17"/>
      <c r="S43" s="17"/>
      <c r="T43" s="17"/>
      <c r="U43" s="17"/>
      <c r="V43" s="17"/>
      <c r="W43" s="17"/>
      <c r="X43" s="17"/>
      <c r="Y43" s="17"/>
    </row>
    <row r="44" spans="1:25" ht="15">
      <c r="A44" s="14"/>
      <c r="B44" s="85" t="s">
        <v>19</v>
      </c>
      <c r="C44" s="88" t="s">
        <v>20</v>
      </c>
      <c r="D44" s="75"/>
      <c r="E44" s="76"/>
      <c r="F44" s="85" t="s">
        <v>21</v>
      </c>
      <c r="G44" s="89" t="s">
        <v>19</v>
      </c>
      <c r="H44" s="74" t="s">
        <v>20</v>
      </c>
      <c r="I44" s="75"/>
      <c r="J44" s="76"/>
      <c r="K44" s="89" t="s">
        <v>21</v>
      </c>
      <c r="L44" s="17"/>
      <c r="M44" s="17"/>
      <c r="N44" s="17"/>
      <c r="O44" s="17"/>
      <c r="P44" s="17"/>
      <c r="Q44" s="17"/>
      <c r="R44" s="17"/>
      <c r="S44" s="17"/>
      <c r="T44" s="17"/>
      <c r="U44" s="17"/>
      <c r="V44" s="17"/>
      <c r="W44" s="17"/>
      <c r="X44" s="17"/>
      <c r="Y44" s="17"/>
    </row>
    <row r="45" spans="1:25" ht="15">
      <c r="A45" s="14"/>
      <c r="B45" s="86"/>
      <c r="C45" s="77"/>
      <c r="D45" s="78"/>
      <c r="E45" s="79"/>
      <c r="F45" s="86"/>
      <c r="G45" s="86"/>
      <c r="H45" s="77"/>
      <c r="I45" s="78"/>
      <c r="J45" s="79"/>
      <c r="K45" s="86"/>
      <c r="L45" s="17"/>
      <c r="M45" s="17"/>
      <c r="N45" s="17"/>
      <c r="O45" s="17"/>
      <c r="P45" s="17"/>
      <c r="Q45" s="17"/>
      <c r="R45" s="17"/>
      <c r="S45" s="17"/>
      <c r="T45" s="17"/>
      <c r="U45" s="17"/>
      <c r="V45" s="17"/>
      <c r="W45" s="17"/>
      <c r="X45" s="17"/>
      <c r="Y45" s="17"/>
    </row>
    <row r="46" spans="1:25" ht="15">
      <c r="A46" s="14"/>
      <c r="B46" s="87"/>
      <c r="C46" s="80"/>
      <c r="D46" s="81"/>
      <c r="E46" s="82"/>
      <c r="F46" s="87"/>
      <c r="G46" s="87"/>
      <c r="H46" s="80"/>
      <c r="I46" s="81"/>
      <c r="J46" s="82"/>
      <c r="K46" s="87"/>
      <c r="L46" s="17"/>
      <c r="M46" s="17"/>
      <c r="N46" s="17"/>
      <c r="O46" s="17"/>
      <c r="P46" s="17"/>
      <c r="Q46" s="17"/>
      <c r="R46" s="17"/>
      <c r="S46" s="17"/>
      <c r="T46" s="17"/>
      <c r="U46" s="17"/>
      <c r="V46" s="17"/>
      <c r="W46" s="17"/>
      <c r="X46" s="17"/>
      <c r="Y46" s="17"/>
    </row>
    <row r="47" spans="1:25" ht="15">
      <c r="A47" s="14"/>
      <c r="B47" s="15">
        <v>1</v>
      </c>
      <c r="C47" s="83" t="s">
        <v>60</v>
      </c>
      <c r="D47" s="66"/>
      <c r="E47" s="64"/>
      <c r="F47" s="18"/>
      <c r="G47" s="16">
        <v>1</v>
      </c>
      <c r="H47" s="83" t="s">
        <v>61</v>
      </c>
      <c r="I47" s="66"/>
      <c r="J47" s="64"/>
      <c r="K47" s="18" t="s">
        <v>47</v>
      </c>
      <c r="L47" s="19"/>
      <c r="M47" s="19"/>
      <c r="N47" s="19"/>
      <c r="O47" s="19"/>
      <c r="P47" s="19"/>
      <c r="Q47" s="19"/>
      <c r="R47" s="19"/>
      <c r="S47" s="19"/>
      <c r="T47" s="19"/>
      <c r="U47" s="19"/>
      <c r="V47" s="19"/>
      <c r="W47" s="19"/>
      <c r="X47" s="19"/>
      <c r="Y47" s="19"/>
    </row>
    <row r="48" spans="1:25" ht="15">
      <c r="A48" s="14"/>
      <c r="B48" s="15">
        <v>2</v>
      </c>
      <c r="C48" s="83" t="s">
        <v>62</v>
      </c>
      <c r="D48" s="66"/>
      <c r="E48" s="64"/>
      <c r="F48" s="18"/>
      <c r="G48" s="16">
        <v>2</v>
      </c>
      <c r="H48" s="83" t="s">
        <v>63</v>
      </c>
      <c r="I48" s="66"/>
      <c r="J48" s="64"/>
      <c r="K48" s="18" t="s">
        <v>47</v>
      </c>
      <c r="L48" s="19"/>
      <c r="M48" s="19"/>
      <c r="N48" s="19"/>
      <c r="O48" s="19"/>
      <c r="P48" s="19"/>
      <c r="Q48" s="19"/>
      <c r="R48" s="19"/>
      <c r="S48" s="19"/>
      <c r="T48" s="19"/>
      <c r="U48" s="19"/>
      <c r="V48" s="19"/>
      <c r="W48" s="19"/>
      <c r="X48" s="19"/>
      <c r="Y48" s="19"/>
    </row>
    <row r="49" spans="1:25" ht="15">
      <c r="A49" s="14"/>
      <c r="B49" s="15">
        <v>3</v>
      </c>
      <c r="C49" s="83" t="s">
        <v>64</v>
      </c>
      <c r="D49" s="66"/>
      <c r="E49" s="64"/>
      <c r="F49" s="18"/>
      <c r="G49" s="16">
        <v>3</v>
      </c>
      <c r="H49" s="83" t="s">
        <v>65</v>
      </c>
      <c r="I49" s="66"/>
      <c r="J49" s="64"/>
      <c r="K49" s="18" t="s">
        <v>66</v>
      </c>
      <c r="L49" s="19"/>
      <c r="M49" s="19"/>
      <c r="N49" s="19"/>
      <c r="O49" s="19"/>
      <c r="P49" s="19"/>
      <c r="Q49" s="19"/>
      <c r="R49" s="19"/>
      <c r="S49" s="19"/>
      <c r="T49" s="19"/>
      <c r="U49" s="19"/>
      <c r="V49" s="19"/>
      <c r="W49" s="19"/>
      <c r="X49" s="19"/>
      <c r="Y49" s="19"/>
    </row>
    <row r="50" spans="1:25" ht="15">
      <c r="A50" s="14"/>
      <c r="B50" s="15">
        <v>4</v>
      </c>
      <c r="C50" s="83" t="s">
        <v>67</v>
      </c>
      <c r="D50" s="66"/>
      <c r="E50" s="64"/>
      <c r="F50" s="18" t="s">
        <v>47</v>
      </c>
      <c r="G50" s="16">
        <v>4</v>
      </c>
      <c r="H50" s="83" t="s">
        <v>68</v>
      </c>
      <c r="I50" s="66"/>
      <c r="J50" s="64"/>
      <c r="K50" s="18"/>
      <c r="L50" s="19"/>
      <c r="M50" s="19"/>
      <c r="N50" s="19"/>
      <c r="O50" s="19"/>
      <c r="P50" s="19"/>
      <c r="Q50" s="19"/>
      <c r="R50" s="19"/>
      <c r="S50" s="19"/>
      <c r="T50" s="19"/>
      <c r="U50" s="19"/>
      <c r="V50" s="19"/>
      <c r="W50" s="19"/>
      <c r="X50" s="19"/>
      <c r="Y50" s="19"/>
    </row>
    <row r="51" spans="1:25" ht="15">
      <c r="A51" s="14"/>
      <c r="B51" s="15">
        <v>5</v>
      </c>
      <c r="C51" s="83" t="s">
        <v>69</v>
      </c>
      <c r="D51" s="66"/>
      <c r="E51" s="64"/>
      <c r="F51" s="18" t="s">
        <v>24</v>
      </c>
      <c r="G51" s="16">
        <v>5</v>
      </c>
      <c r="H51" s="83" t="s">
        <v>70</v>
      </c>
      <c r="I51" s="66"/>
      <c r="J51" s="64"/>
      <c r="K51" s="18"/>
      <c r="L51" s="19"/>
      <c r="M51" s="19"/>
      <c r="N51" s="19"/>
      <c r="O51" s="19"/>
      <c r="P51" s="19"/>
      <c r="Q51" s="19"/>
      <c r="R51" s="19"/>
      <c r="S51" s="19"/>
      <c r="T51" s="19"/>
      <c r="U51" s="19"/>
      <c r="V51" s="19"/>
      <c r="W51" s="19"/>
      <c r="X51" s="19"/>
      <c r="Y51" s="19"/>
    </row>
    <row r="52" spans="1:25" ht="15">
      <c r="A52" s="14"/>
      <c r="B52" s="15">
        <v>6</v>
      </c>
      <c r="C52" s="83" t="s">
        <v>71</v>
      </c>
      <c r="D52" s="66"/>
      <c r="E52" s="64"/>
      <c r="F52" s="18"/>
      <c r="G52" s="16">
        <v>6</v>
      </c>
      <c r="H52" s="83" t="s">
        <v>72</v>
      </c>
      <c r="I52" s="66"/>
      <c r="J52" s="64"/>
      <c r="K52" s="18" t="s">
        <v>27</v>
      </c>
      <c r="L52" s="19"/>
      <c r="M52" s="19"/>
      <c r="N52" s="19"/>
      <c r="O52" s="19"/>
      <c r="P52" s="19"/>
      <c r="Q52" s="19"/>
      <c r="R52" s="19"/>
      <c r="S52" s="19"/>
      <c r="T52" s="19"/>
      <c r="U52" s="19"/>
      <c r="V52" s="19"/>
      <c r="W52" s="19"/>
      <c r="X52" s="19"/>
      <c r="Y52" s="19"/>
    </row>
    <row r="53" spans="1:25" ht="15">
      <c r="A53" s="14"/>
      <c r="B53" s="15">
        <v>7</v>
      </c>
      <c r="C53" s="83" t="s">
        <v>73</v>
      </c>
      <c r="D53" s="66"/>
      <c r="E53" s="64"/>
      <c r="F53" s="18" t="s">
        <v>31</v>
      </c>
      <c r="G53" s="16">
        <v>7</v>
      </c>
      <c r="H53" s="83" t="s">
        <v>74</v>
      </c>
      <c r="I53" s="66"/>
      <c r="J53" s="64"/>
      <c r="K53" s="18" t="s">
        <v>31</v>
      </c>
      <c r="L53" s="19"/>
      <c r="M53" s="19"/>
      <c r="N53" s="19"/>
      <c r="O53" s="19"/>
      <c r="P53" s="19"/>
      <c r="Q53" s="19"/>
      <c r="R53" s="19"/>
      <c r="S53" s="19"/>
      <c r="T53" s="19"/>
      <c r="U53" s="19"/>
      <c r="V53" s="19"/>
      <c r="W53" s="19"/>
      <c r="X53" s="19"/>
      <c r="Y53" s="19"/>
    </row>
    <row r="54" spans="1:25" ht="15">
      <c r="A54" s="14"/>
      <c r="B54" s="72" t="str">
        <f>"TOTAL MATCHES WON BY : "&amp;C43</f>
        <v>TOTAL MATCHES WON BY : Lake Karrinyup</v>
      </c>
      <c r="C54" s="66"/>
      <c r="D54" s="66"/>
      <c r="E54" s="64"/>
      <c r="F54" s="20">
        <f>COUNTA(F47:F53)-0.5*COUNTIF(F47:F53,"Sq*")-COUNTIF(F47:F53,"TBA")</f>
        <v>2.5</v>
      </c>
      <c r="G54" s="92" t="str">
        <f>"TOTAL MATCHES WON BY : "&amp;H43</f>
        <v>TOTAL MATCHES WON BY : Royal Perth</v>
      </c>
      <c r="H54" s="66"/>
      <c r="I54" s="66"/>
      <c r="J54" s="64"/>
      <c r="K54" s="20">
        <f>COUNTA(K47:K53)-0.5*COUNTIF(K47:K53,"Sq*")-COUNTIF(K47:K53,"TBA")</f>
        <v>4.5</v>
      </c>
      <c r="L54" s="21"/>
      <c r="M54" s="21"/>
      <c r="N54" s="21" t="str">
        <f>IF(F54+K54=0,"",C43)</f>
        <v>Lake Karrinyup</v>
      </c>
      <c r="O54" s="21">
        <f>F54</f>
        <v>2.5</v>
      </c>
      <c r="P54" s="21" t="str">
        <f>IF(F54+K54=0,"",H43)</f>
        <v>Royal Perth</v>
      </c>
      <c r="Q54" s="21">
        <f>K54</f>
        <v>4.5</v>
      </c>
      <c r="R54" s="21" t="str">
        <f>G55</f>
        <v>Royal Perth</v>
      </c>
      <c r="S54" s="21" t="str">
        <f>IF(R54="HALVED",C43,"")</f>
        <v/>
      </c>
      <c r="T54" s="21" t="str">
        <f>IF(R54="HALVED",H43,"")</f>
        <v/>
      </c>
      <c r="U54" s="21"/>
      <c r="V54" s="21"/>
      <c r="W54" s="21"/>
      <c r="X54" s="21"/>
      <c r="Y54" s="21"/>
    </row>
    <row r="55" spans="1:25" ht="15">
      <c r="A55" s="22"/>
      <c r="B55" s="90" t="s">
        <v>42</v>
      </c>
      <c r="C55" s="66"/>
      <c r="D55" s="66"/>
      <c r="E55" s="66"/>
      <c r="F55" s="64"/>
      <c r="G55" s="91" t="str">
        <f>IF(F54+K54&lt;4,"",IF(F54=K54,"HALVED",IF(F54&gt;K54,C43,H43)))</f>
        <v>Royal Perth</v>
      </c>
      <c r="H55" s="66"/>
      <c r="I55" s="66"/>
      <c r="J55" s="66"/>
      <c r="K55" s="64"/>
      <c r="L55" s="23"/>
      <c r="M55" s="23"/>
      <c r="N55" s="23"/>
      <c r="O55" s="23"/>
      <c r="P55" s="23"/>
      <c r="Q55" s="23"/>
      <c r="R55" s="23"/>
      <c r="S55" s="23"/>
      <c r="T55" s="23"/>
      <c r="U55" s="23"/>
      <c r="V55" s="23"/>
      <c r="W55" s="23"/>
      <c r="X55" s="23"/>
      <c r="Y55" s="23"/>
    </row>
    <row r="56" spans="1:25" ht="15">
      <c r="A56" s="22"/>
      <c r="B56" s="24"/>
      <c r="C56" s="24"/>
      <c r="D56" s="24"/>
      <c r="E56" s="24"/>
      <c r="F56" s="24"/>
      <c r="G56" s="25"/>
      <c r="H56" s="25"/>
      <c r="I56" s="25"/>
      <c r="J56" s="25"/>
      <c r="K56" s="25"/>
      <c r="L56" s="23"/>
      <c r="M56" s="23"/>
      <c r="N56" s="23"/>
      <c r="O56" s="23"/>
      <c r="P56" s="23"/>
      <c r="Q56" s="23"/>
      <c r="R56" s="23"/>
      <c r="S56" s="23"/>
      <c r="T56" s="23"/>
      <c r="U56" s="23"/>
      <c r="V56" s="23"/>
      <c r="W56" s="23"/>
      <c r="X56" s="23"/>
      <c r="Y56" s="23"/>
    </row>
    <row r="57" spans="1:25" ht="15">
      <c r="A57" s="14"/>
      <c r="B57" s="15" t="s">
        <v>18</v>
      </c>
      <c r="C57" s="72" t="str">
        <f>Sheet1!C53</f>
        <v>Mount Lawley</v>
      </c>
      <c r="D57" s="66"/>
      <c r="E57" s="66"/>
      <c r="F57" s="64"/>
      <c r="G57" s="16" t="s">
        <v>18</v>
      </c>
      <c r="H57" s="73" t="str">
        <f>Sheet1!E53</f>
        <v>WAGC</v>
      </c>
      <c r="I57" s="66"/>
      <c r="J57" s="66"/>
      <c r="K57" s="64"/>
      <c r="L57" s="17"/>
      <c r="M57" s="17"/>
      <c r="N57" s="17"/>
      <c r="O57" s="17"/>
      <c r="P57" s="17"/>
      <c r="Q57" s="17"/>
      <c r="R57" s="17"/>
      <c r="S57" s="17"/>
      <c r="T57" s="17"/>
      <c r="U57" s="17"/>
      <c r="V57" s="17"/>
      <c r="W57" s="17"/>
      <c r="X57" s="17"/>
      <c r="Y57" s="17"/>
    </row>
    <row r="58" spans="1:25" ht="15">
      <c r="A58" s="14"/>
      <c r="B58" s="85" t="s">
        <v>19</v>
      </c>
      <c r="C58" s="88" t="s">
        <v>20</v>
      </c>
      <c r="D58" s="75"/>
      <c r="E58" s="76"/>
      <c r="F58" s="85" t="s">
        <v>21</v>
      </c>
      <c r="G58" s="89" t="s">
        <v>19</v>
      </c>
      <c r="H58" s="74" t="s">
        <v>20</v>
      </c>
      <c r="I58" s="75"/>
      <c r="J58" s="76"/>
      <c r="K58" s="89" t="s">
        <v>21</v>
      </c>
      <c r="L58" s="17"/>
      <c r="M58" s="17"/>
      <c r="N58" s="17"/>
      <c r="O58" s="17"/>
      <c r="P58" s="17"/>
      <c r="Q58" s="17"/>
      <c r="R58" s="17"/>
      <c r="S58" s="17"/>
      <c r="T58" s="17"/>
      <c r="U58" s="17"/>
      <c r="V58" s="17"/>
      <c r="W58" s="17"/>
      <c r="X58" s="17"/>
      <c r="Y58" s="17"/>
    </row>
    <row r="59" spans="1:25" ht="15">
      <c r="A59" s="14"/>
      <c r="B59" s="86"/>
      <c r="C59" s="77"/>
      <c r="D59" s="78"/>
      <c r="E59" s="79"/>
      <c r="F59" s="86"/>
      <c r="G59" s="86"/>
      <c r="H59" s="77"/>
      <c r="I59" s="78"/>
      <c r="J59" s="79"/>
      <c r="K59" s="86"/>
      <c r="L59" s="17"/>
      <c r="M59" s="17"/>
      <c r="N59" s="17"/>
      <c r="O59" s="17"/>
      <c r="P59" s="17"/>
      <c r="Q59" s="17"/>
      <c r="R59" s="17"/>
      <c r="S59" s="17"/>
      <c r="T59" s="17"/>
      <c r="U59" s="17"/>
      <c r="V59" s="17"/>
      <c r="W59" s="17"/>
      <c r="X59" s="17"/>
      <c r="Y59" s="17"/>
    </row>
    <row r="60" spans="1:25" ht="15">
      <c r="A60" s="14"/>
      <c r="B60" s="87"/>
      <c r="C60" s="80"/>
      <c r="D60" s="81"/>
      <c r="E60" s="82"/>
      <c r="F60" s="87"/>
      <c r="G60" s="87"/>
      <c r="H60" s="80"/>
      <c r="I60" s="81"/>
      <c r="J60" s="82"/>
      <c r="K60" s="87"/>
      <c r="L60" s="17"/>
      <c r="M60" s="17"/>
      <c r="N60" s="17"/>
      <c r="O60" s="17"/>
      <c r="P60" s="17"/>
      <c r="Q60" s="17"/>
      <c r="R60" s="17"/>
      <c r="S60" s="17"/>
      <c r="T60" s="17"/>
      <c r="U60" s="17"/>
      <c r="V60" s="17"/>
      <c r="W60" s="17"/>
      <c r="X60" s="17"/>
      <c r="Y60" s="17"/>
    </row>
    <row r="61" spans="1:25" ht="15">
      <c r="A61" s="14"/>
      <c r="B61" s="15">
        <v>1</v>
      </c>
      <c r="C61" s="83" t="s">
        <v>75</v>
      </c>
      <c r="D61" s="66"/>
      <c r="E61" s="64"/>
      <c r="F61" s="18" t="s">
        <v>38</v>
      </c>
      <c r="G61" s="16">
        <v>1</v>
      </c>
      <c r="H61" s="83" t="s">
        <v>76</v>
      </c>
      <c r="I61" s="66"/>
      <c r="J61" s="64"/>
      <c r="K61" s="18"/>
      <c r="L61" s="19"/>
      <c r="M61" s="19"/>
      <c r="N61" s="19"/>
      <c r="O61" s="19"/>
      <c r="P61" s="19"/>
      <c r="Q61" s="19"/>
      <c r="R61" s="19"/>
      <c r="S61" s="19"/>
      <c r="T61" s="19"/>
      <c r="U61" s="19"/>
      <c r="V61" s="19"/>
      <c r="W61" s="19"/>
      <c r="X61" s="19"/>
      <c r="Y61" s="19"/>
    </row>
    <row r="62" spans="1:25" ht="15">
      <c r="A62" s="14"/>
      <c r="B62" s="15">
        <v>2</v>
      </c>
      <c r="C62" s="83" t="s">
        <v>77</v>
      </c>
      <c r="D62" s="66"/>
      <c r="E62" s="64"/>
      <c r="F62" s="18" t="s">
        <v>78</v>
      </c>
      <c r="G62" s="16">
        <v>2</v>
      </c>
      <c r="H62" s="83" t="s">
        <v>79</v>
      </c>
      <c r="I62" s="66"/>
      <c r="J62" s="64"/>
      <c r="K62" s="18"/>
      <c r="L62" s="19"/>
      <c r="M62" s="19"/>
      <c r="N62" s="19"/>
      <c r="O62" s="19"/>
      <c r="P62" s="19"/>
      <c r="Q62" s="19"/>
      <c r="R62" s="19"/>
      <c r="S62" s="19"/>
      <c r="T62" s="19"/>
      <c r="U62" s="19"/>
      <c r="V62" s="19"/>
      <c r="W62" s="19"/>
      <c r="X62" s="19"/>
      <c r="Y62" s="19"/>
    </row>
    <row r="63" spans="1:25" ht="15">
      <c r="A63" s="14"/>
      <c r="B63" s="15">
        <v>3</v>
      </c>
      <c r="C63" s="83" t="s">
        <v>80</v>
      </c>
      <c r="D63" s="66"/>
      <c r="E63" s="64"/>
      <c r="F63" s="18"/>
      <c r="G63" s="16">
        <v>3</v>
      </c>
      <c r="H63" s="83" t="s">
        <v>81</v>
      </c>
      <c r="I63" s="66"/>
      <c r="J63" s="64"/>
      <c r="K63" s="18" t="s">
        <v>47</v>
      </c>
      <c r="L63" s="19"/>
      <c r="M63" s="19"/>
      <c r="N63" s="19"/>
      <c r="O63" s="19"/>
      <c r="P63" s="19"/>
      <c r="Q63" s="19"/>
      <c r="R63" s="19"/>
      <c r="S63" s="19"/>
      <c r="T63" s="19"/>
      <c r="U63" s="19"/>
      <c r="V63" s="19"/>
      <c r="W63" s="19"/>
      <c r="X63" s="19"/>
      <c r="Y63" s="19"/>
    </row>
    <row r="64" spans="1:25" ht="15">
      <c r="A64" s="14"/>
      <c r="B64" s="15">
        <v>4</v>
      </c>
      <c r="C64" s="83" t="s">
        <v>82</v>
      </c>
      <c r="D64" s="66"/>
      <c r="E64" s="64"/>
      <c r="F64" s="18" t="s">
        <v>66</v>
      </c>
      <c r="G64" s="16">
        <v>4</v>
      </c>
      <c r="H64" s="83" t="s">
        <v>83</v>
      </c>
      <c r="I64" s="66"/>
      <c r="J64" s="64"/>
      <c r="K64" s="18"/>
      <c r="L64" s="19"/>
      <c r="M64" s="19"/>
      <c r="N64" s="19"/>
      <c r="O64" s="19"/>
      <c r="P64" s="19"/>
      <c r="Q64" s="19"/>
      <c r="R64" s="19"/>
      <c r="S64" s="19"/>
      <c r="T64" s="19"/>
      <c r="U64" s="19"/>
      <c r="V64" s="19"/>
      <c r="W64" s="19"/>
      <c r="X64" s="19"/>
      <c r="Y64" s="19"/>
    </row>
    <row r="65" spans="1:25" ht="15">
      <c r="A65" s="14"/>
      <c r="B65" s="15">
        <v>5</v>
      </c>
      <c r="C65" s="83" t="s">
        <v>84</v>
      </c>
      <c r="D65" s="66"/>
      <c r="E65" s="64"/>
      <c r="F65" s="18" t="s">
        <v>85</v>
      </c>
      <c r="G65" s="16">
        <v>5</v>
      </c>
      <c r="H65" s="83" t="s">
        <v>86</v>
      </c>
      <c r="I65" s="66"/>
      <c r="J65" s="64"/>
      <c r="K65" s="18"/>
      <c r="L65" s="19"/>
      <c r="M65" s="19"/>
      <c r="N65" s="19"/>
      <c r="O65" s="19"/>
      <c r="P65" s="19"/>
      <c r="Q65" s="19"/>
      <c r="R65" s="19"/>
      <c r="S65" s="19"/>
      <c r="T65" s="19"/>
      <c r="U65" s="19"/>
      <c r="V65" s="19"/>
      <c r="W65" s="19"/>
      <c r="X65" s="19"/>
      <c r="Y65" s="19"/>
    </row>
    <row r="66" spans="1:25" ht="15">
      <c r="A66" s="14"/>
      <c r="B66" s="15">
        <v>6</v>
      </c>
      <c r="C66" s="93" t="s">
        <v>87</v>
      </c>
      <c r="D66" s="66"/>
      <c r="E66" s="64"/>
      <c r="F66" s="18" t="s">
        <v>27</v>
      </c>
      <c r="G66" s="16">
        <v>6</v>
      </c>
      <c r="H66" s="83" t="s">
        <v>88</v>
      </c>
      <c r="I66" s="66"/>
      <c r="J66" s="64"/>
      <c r="K66" s="18"/>
      <c r="L66" s="19"/>
      <c r="M66" s="19"/>
      <c r="N66" s="19"/>
      <c r="O66" s="19"/>
      <c r="P66" s="19"/>
      <c r="Q66" s="19"/>
      <c r="R66" s="19"/>
      <c r="S66" s="19"/>
      <c r="T66" s="19"/>
      <c r="U66" s="19"/>
      <c r="V66" s="19"/>
      <c r="W66" s="19"/>
      <c r="X66" s="19"/>
      <c r="Y66" s="19"/>
    </row>
    <row r="67" spans="1:25" ht="15">
      <c r="A67" s="14"/>
      <c r="B67" s="15">
        <v>7</v>
      </c>
      <c r="C67" s="83" t="s">
        <v>89</v>
      </c>
      <c r="D67" s="66"/>
      <c r="E67" s="64"/>
      <c r="F67" s="18" t="s">
        <v>52</v>
      </c>
      <c r="G67" s="16">
        <v>7</v>
      </c>
      <c r="H67" s="83" t="s">
        <v>90</v>
      </c>
      <c r="I67" s="66"/>
      <c r="J67" s="64"/>
      <c r="K67" s="18"/>
      <c r="L67" s="19"/>
      <c r="M67" s="19"/>
      <c r="N67" s="19"/>
      <c r="O67" s="19"/>
      <c r="P67" s="19"/>
      <c r="Q67" s="19"/>
      <c r="R67" s="19"/>
      <c r="S67" s="19"/>
      <c r="T67" s="19"/>
      <c r="U67" s="19"/>
      <c r="V67" s="19"/>
      <c r="W67" s="19"/>
      <c r="X67" s="19"/>
      <c r="Y67" s="19"/>
    </row>
    <row r="68" spans="1:25" ht="15">
      <c r="A68" s="14"/>
      <c r="B68" s="72" t="str">
        <f>"TOTAL MATCHES WON BY : "&amp;C57</f>
        <v>TOTAL MATCHES WON BY : Mount Lawley</v>
      </c>
      <c r="C68" s="66"/>
      <c r="D68" s="66"/>
      <c r="E68" s="64"/>
      <c r="F68" s="20">
        <f>COUNTA(F61:F67)-0.5*COUNTIF(F61:F67,"Sq*")-COUNTIF(F61:F67,"TBA")</f>
        <v>6</v>
      </c>
      <c r="G68" s="92" t="str">
        <f>"TOTAL MATCHES WON BY : "&amp;H57</f>
        <v>TOTAL MATCHES WON BY : WAGC</v>
      </c>
      <c r="H68" s="66"/>
      <c r="I68" s="66"/>
      <c r="J68" s="64"/>
      <c r="K68" s="20">
        <f>COUNTA(K61:K67)-0.5*COUNTIF(K61:K67,"Sq*")-COUNTIF(K61:K67,"TBA")</f>
        <v>1</v>
      </c>
      <c r="L68" s="21"/>
      <c r="M68" s="21"/>
      <c r="N68" s="21" t="str">
        <f>IF(F68+K68=0,"",C57)</f>
        <v>Mount Lawley</v>
      </c>
      <c r="O68" s="21">
        <f>F68</f>
        <v>6</v>
      </c>
      <c r="P68" s="21" t="str">
        <f>IF(F68+K68=0,"",H57)</f>
        <v>WAGC</v>
      </c>
      <c r="Q68" s="21">
        <f>K68</f>
        <v>1</v>
      </c>
      <c r="R68" s="21" t="str">
        <f>G69</f>
        <v>Mount Lawley</v>
      </c>
      <c r="S68" s="21" t="str">
        <f>IF(R68="HALVED",C57,"")</f>
        <v/>
      </c>
      <c r="T68" s="21" t="str">
        <f>IF(R68="HALVED",H57,"")</f>
        <v/>
      </c>
      <c r="U68" s="21"/>
      <c r="V68" s="21"/>
      <c r="W68" s="21"/>
      <c r="X68" s="21"/>
      <c r="Y68" s="21"/>
    </row>
    <row r="69" spans="1:25" ht="15">
      <c r="A69" s="22"/>
      <c r="B69" s="90" t="s">
        <v>42</v>
      </c>
      <c r="C69" s="66"/>
      <c r="D69" s="66"/>
      <c r="E69" s="66"/>
      <c r="F69" s="64"/>
      <c r="G69" s="91" t="str">
        <f>IF(F68+K68&lt;4,"",IF(F68=K68,"HALVED",IF(F68&gt;K68,C57,H57)))</f>
        <v>Mount Lawley</v>
      </c>
      <c r="H69" s="66"/>
      <c r="I69" s="66"/>
      <c r="J69" s="66"/>
      <c r="K69" s="64"/>
      <c r="L69" s="23"/>
      <c r="M69" s="23"/>
      <c r="N69" s="23"/>
      <c r="O69" s="23"/>
      <c r="P69" s="23"/>
      <c r="Q69" s="23"/>
      <c r="R69" s="23"/>
      <c r="S69" s="23"/>
      <c r="T69" s="23"/>
      <c r="U69" s="23"/>
      <c r="V69" s="23"/>
      <c r="W69" s="23"/>
      <c r="X69" s="23"/>
      <c r="Y69" s="23"/>
    </row>
    <row r="70" spans="1:25" ht="15">
      <c r="A70" s="22"/>
      <c r="B70" s="26"/>
      <c r="C70" s="26"/>
      <c r="D70" s="26"/>
      <c r="E70" s="26"/>
      <c r="F70" s="26"/>
      <c r="G70" s="27"/>
      <c r="H70" s="27"/>
      <c r="I70" s="27"/>
      <c r="J70" s="27"/>
      <c r="K70" s="27"/>
      <c r="L70" s="23"/>
      <c r="M70" s="23"/>
      <c r="N70" s="23"/>
      <c r="O70" s="23"/>
      <c r="P70" s="23"/>
      <c r="Q70" s="23"/>
      <c r="R70" s="23"/>
      <c r="S70" s="23"/>
      <c r="T70" s="23"/>
      <c r="U70" s="23"/>
      <c r="V70" s="23"/>
      <c r="W70" s="23"/>
      <c r="X70" s="23"/>
      <c r="Y70" s="23"/>
    </row>
    <row r="71" spans="1:25" ht="22.5" customHeight="1">
      <c r="A71" s="22"/>
      <c r="B71" s="84" t="str">
        <f>Sheet1!A41</f>
        <v>ROUND SIX</v>
      </c>
      <c r="C71" s="66"/>
      <c r="D71" s="70" t="str">
        <f>Sheet1!B41</f>
        <v>SUNDAY 8 JUNE</v>
      </c>
      <c r="E71" s="66"/>
      <c r="F71" s="66"/>
      <c r="G71" s="71" t="str">
        <f>Sheet1!C41</f>
        <v>The Vines G&amp;CC</v>
      </c>
      <c r="H71" s="66"/>
      <c r="I71" s="66"/>
      <c r="J71" s="66"/>
      <c r="K71" s="64"/>
      <c r="L71" s="13"/>
      <c r="M71" s="13"/>
      <c r="N71" s="13"/>
      <c r="O71" s="13"/>
      <c r="P71" s="13"/>
      <c r="Q71" s="13"/>
      <c r="R71" s="13"/>
      <c r="S71" s="13"/>
      <c r="T71" s="13"/>
      <c r="U71" s="13"/>
      <c r="V71" s="13"/>
      <c r="W71" s="13"/>
      <c r="X71" s="13"/>
      <c r="Y71" s="13"/>
    </row>
    <row r="72" spans="1:25" ht="15">
      <c r="A72" s="22"/>
      <c r="B72" s="15" t="s">
        <v>18</v>
      </c>
      <c r="C72" s="72" t="str">
        <f>Sheet1!C43</f>
        <v>Joondalup</v>
      </c>
      <c r="D72" s="66"/>
      <c r="E72" s="66"/>
      <c r="F72" s="64"/>
      <c r="G72" s="16" t="s">
        <v>18</v>
      </c>
      <c r="H72" s="73" t="str">
        <f>Sheet1!E43</f>
        <v>Mount Lawley</v>
      </c>
      <c r="I72" s="66"/>
      <c r="J72" s="66"/>
      <c r="K72" s="64"/>
      <c r="L72" s="17"/>
      <c r="M72" s="17"/>
      <c r="N72" s="17"/>
      <c r="O72" s="17"/>
      <c r="P72" s="17"/>
      <c r="Q72" s="17"/>
      <c r="R72" s="17"/>
      <c r="S72" s="17"/>
      <c r="T72" s="17"/>
      <c r="U72" s="17"/>
      <c r="V72" s="17"/>
      <c r="W72" s="17"/>
      <c r="X72" s="17"/>
      <c r="Y72" s="17"/>
    </row>
    <row r="73" spans="1:25" ht="15">
      <c r="A73" s="22"/>
      <c r="B73" s="85" t="s">
        <v>19</v>
      </c>
      <c r="C73" s="88" t="s">
        <v>20</v>
      </c>
      <c r="D73" s="75"/>
      <c r="E73" s="76"/>
      <c r="F73" s="85" t="s">
        <v>21</v>
      </c>
      <c r="G73" s="89" t="s">
        <v>19</v>
      </c>
      <c r="H73" s="74" t="s">
        <v>20</v>
      </c>
      <c r="I73" s="75"/>
      <c r="J73" s="76"/>
      <c r="K73" s="89" t="s">
        <v>21</v>
      </c>
      <c r="L73" s="17"/>
      <c r="M73" s="17"/>
      <c r="N73" s="17"/>
      <c r="O73" s="17"/>
      <c r="P73" s="17"/>
      <c r="Q73" s="17"/>
      <c r="R73" s="17"/>
      <c r="S73" s="17"/>
      <c r="T73" s="17"/>
      <c r="U73" s="17"/>
      <c r="V73" s="17"/>
      <c r="W73" s="17"/>
      <c r="X73" s="17"/>
      <c r="Y73" s="17"/>
    </row>
    <row r="74" spans="1:25" ht="15">
      <c r="A74" s="14"/>
      <c r="B74" s="86"/>
      <c r="C74" s="77"/>
      <c r="D74" s="78"/>
      <c r="E74" s="79"/>
      <c r="F74" s="86"/>
      <c r="G74" s="86"/>
      <c r="H74" s="77"/>
      <c r="I74" s="78"/>
      <c r="J74" s="79"/>
      <c r="K74" s="86"/>
      <c r="L74" s="17"/>
      <c r="M74" s="17"/>
      <c r="N74" s="17"/>
      <c r="O74" s="17"/>
      <c r="P74" s="17"/>
      <c r="Q74" s="17"/>
      <c r="R74" s="17"/>
      <c r="S74" s="17"/>
      <c r="T74" s="17"/>
      <c r="U74" s="17"/>
      <c r="V74" s="17"/>
      <c r="W74" s="17"/>
      <c r="X74" s="17"/>
      <c r="Y74" s="17"/>
    </row>
    <row r="75" spans="1:25" ht="15">
      <c r="A75" s="14"/>
      <c r="B75" s="87"/>
      <c r="C75" s="80"/>
      <c r="D75" s="81"/>
      <c r="E75" s="82"/>
      <c r="F75" s="87"/>
      <c r="G75" s="87"/>
      <c r="H75" s="80"/>
      <c r="I75" s="81"/>
      <c r="J75" s="82"/>
      <c r="K75" s="87"/>
      <c r="L75" s="17"/>
      <c r="M75" s="17"/>
      <c r="N75" s="17"/>
      <c r="O75" s="17"/>
      <c r="P75" s="17"/>
      <c r="Q75" s="17"/>
      <c r="R75" s="17"/>
      <c r="S75" s="17"/>
      <c r="T75" s="17"/>
      <c r="U75" s="17"/>
      <c r="V75" s="17"/>
      <c r="W75" s="17"/>
      <c r="X75" s="17"/>
      <c r="Y75" s="17"/>
    </row>
    <row r="76" spans="1:25" ht="15">
      <c r="A76" s="14"/>
      <c r="B76" s="15">
        <v>1</v>
      </c>
      <c r="C76" s="83" t="s">
        <v>22</v>
      </c>
      <c r="D76" s="66"/>
      <c r="E76" s="64"/>
      <c r="F76" s="18" t="s">
        <v>41</v>
      </c>
      <c r="G76" s="16">
        <v>1</v>
      </c>
      <c r="H76" s="83" t="s">
        <v>75</v>
      </c>
      <c r="I76" s="66"/>
      <c r="J76" s="64"/>
      <c r="K76" s="18"/>
      <c r="L76" s="19"/>
      <c r="M76" s="19"/>
      <c r="N76" s="19"/>
      <c r="O76" s="19"/>
      <c r="P76" s="19"/>
      <c r="Q76" s="19"/>
      <c r="R76" s="19"/>
      <c r="S76" s="19"/>
      <c r="T76" s="19"/>
      <c r="U76" s="19"/>
      <c r="V76" s="19"/>
      <c r="W76" s="19"/>
      <c r="X76" s="19"/>
      <c r="Y76" s="19"/>
    </row>
    <row r="77" spans="1:25" ht="15">
      <c r="A77" s="14"/>
      <c r="B77" s="15">
        <v>2</v>
      </c>
      <c r="C77" s="83" t="s">
        <v>33</v>
      </c>
      <c r="D77" s="66"/>
      <c r="E77" s="64"/>
      <c r="F77" s="18"/>
      <c r="G77" s="16">
        <v>2</v>
      </c>
      <c r="H77" s="83" t="s">
        <v>91</v>
      </c>
      <c r="I77" s="66"/>
      <c r="J77" s="64"/>
      <c r="K77" s="18" t="s">
        <v>38</v>
      </c>
      <c r="L77" s="19"/>
      <c r="M77" s="19"/>
      <c r="N77" s="19"/>
      <c r="O77" s="19"/>
      <c r="P77" s="19"/>
      <c r="Q77" s="19"/>
      <c r="R77" s="19"/>
      <c r="S77" s="19"/>
      <c r="T77" s="19"/>
      <c r="U77" s="19"/>
      <c r="V77" s="19"/>
      <c r="W77" s="19"/>
      <c r="X77" s="19"/>
      <c r="Y77" s="19"/>
    </row>
    <row r="78" spans="1:25" ht="15">
      <c r="A78" s="14"/>
      <c r="B78" s="15">
        <v>3</v>
      </c>
      <c r="C78" s="83" t="s">
        <v>36</v>
      </c>
      <c r="D78" s="66"/>
      <c r="E78" s="64"/>
      <c r="F78" s="18" t="s">
        <v>31</v>
      </c>
      <c r="G78" s="16">
        <v>3</v>
      </c>
      <c r="H78" s="83" t="s">
        <v>92</v>
      </c>
      <c r="I78" s="66"/>
      <c r="J78" s="64"/>
      <c r="K78" s="18" t="s">
        <v>31</v>
      </c>
      <c r="L78" s="19"/>
      <c r="M78" s="19"/>
      <c r="N78" s="19"/>
      <c r="O78" s="19"/>
      <c r="P78" s="19"/>
      <c r="Q78" s="19"/>
      <c r="R78" s="19"/>
      <c r="S78" s="19"/>
      <c r="T78" s="19"/>
      <c r="U78" s="19"/>
      <c r="V78" s="19"/>
      <c r="W78" s="19"/>
      <c r="X78" s="19"/>
      <c r="Y78" s="19"/>
    </row>
    <row r="79" spans="1:25" ht="15">
      <c r="A79" s="14"/>
      <c r="B79" s="15">
        <v>4</v>
      </c>
      <c r="C79" s="83" t="s">
        <v>39</v>
      </c>
      <c r="D79" s="66"/>
      <c r="E79" s="64"/>
      <c r="F79" s="18"/>
      <c r="G79" s="16">
        <v>4</v>
      </c>
      <c r="H79" s="83" t="s">
        <v>80</v>
      </c>
      <c r="I79" s="66"/>
      <c r="J79" s="64"/>
      <c r="K79" s="18" t="s">
        <v>93</v>
      </c>
      <c r="L79" s="19"/>
      <c r="M79" s="19"/>
      <c r="N79" s="19"/>
      <c r="O79" s="19"/>
      <c r="P79" s="19"/>
      <c r="Q79" s="19"/>
      <c r="R79" s="19"/>
      <c r="S79" s="19"/>
      <c r="T79" s="19"/>
      <c r="U79" s="19"/>
      <c r="V79" s="19"/>
      <c r="W79" s="19"/>
      <c r="X79" s="19"/>
      <c r="Y79" s="19"/>
    </row>
    <row r="80" spans="1:25" ht="15">
      <c r="A80" s="14"/>
      <c r="B80" s="15">
        <v>5</v>
      </c>
      <c r="C80" s="83" t="s">
        <v>30</v>
      </c>
      <c r="D80" s="66"/>
      <c r="E80" s="64"/>
      <c r="F80" s="18"/>
      <c r="G80" s="16">
        <v>5</v>
      </c>
      <c r="H80" s="83" t="s">
        <v>82</v>
      </c>
      <c r="I80" s="66"/>
      <c r="J80" s="64"/>
      <c r="K80" s="18" t="s">
        <v>85</v>
      </c>
      <c r="L80" s="19"/>
      <c r="M80" s="19"/>
      <c r="N80" s="19"/>
      <c r="O80" s="19"/>
      <c r="P80" s="19"/>
      <c r="Q80" s="19"/>
      <c r="R80" s="19"/>
      <c r="S80" s="19"/>
      <c r="T80" s="19"/>
      <c r="U80" s="19"/>
      <c r="V80" s="19"/>
      <c r="W80" s="19"/>
      <c r="X80" s="19"/>
      <c r="Y80" s="19"/>
    </row>
    <row r="81" spans="1:25" ht="15">
      <c r="A81" s="14"/>
      <c r="B81" s="15">
        <v>6</v>
      </c>
      <c r="C81" s="83" t="s">
        <v>28</v>
      </c>
      <c r="D81" s="66"/>
      <c r="E81" s="64"/>
      <c r="F81" s="18"/>
      <c r="G81" s="16">
        <v>6</v>
      </c>
      <c r="H81" s="83" t="s">
        <v>84</v>
      </c>
      <c r="I81" s="66"/>
      <c r="J81" s="64"/>
      <c r="K81" s="18" t="s">
        <v>34</v>
      </c>
      <c r="L81" s="19"/>
      <c r="M81" s="19"/>
      <c r="N81" s="19"/>
      <c r="O81" s="19"/>
      <c r="P81" s="19"/>
      <c r="Q81" s="19"/>
      <c r="R81" s="19"/>
      <c r="S81" s="19"/>
      <c r="T81" s="19"/>
      <c r="U81" s="19"/>
      <c r="V81" s="19"/>
      <c r="W81" s="19"/>
      <c r="X81" s="19"/>
      <c r="Y81" s="19"/>
    </row>
    <row r="82" spans="1:25" ht="15">
      <c r="A82" s="14"/>
      <c r="B82" s="15">
        <v>7</v>
      </c>
      <c r="C82" s="83" t="s">
        <v>25</v>
      </c>
      <c r="D82" s="66"/>
      <c r="E82" s="64"/>
      <c r="F82" s="18"/>
      <c r="G82" s="16">
        <v>7</v>
      </c>
      <c r="H82" s="83" t="s">
        <v>89</v>
      </c>
      <c r="I82" s="66"/>
      <c r="J82" s="64"/>
      <c r="K82" s="18" t="s">
        <v>66</v>
      </c>
      <c r="L82" s="19"/>
      <c r="M82" s="19"/>
      <c r="N82" s="19"/>
      <c r="O82" s="19"/>
      <c r="P82" s="19"/>
      <c r="Q82" s="19"/>
      <c r="R82" s="19"/>
      <c r="S82" s="19"/>
      <c r="T82" s="19"/>
      <c r="U82" s="19"/>
      <c r="V82" s="19"/>
      <c r="W82" s="19"/>
      <c r="X82" s="19"/>
      <c r="Y82" s="19"/>
    </row>
    <row r="83" spans="1:25" ht="15">
      <c r="A83" s="14"/>
      <c r="B83" s="72" t="str">
        <f>"TOTAL MATCHES WON BY : "&amp;C72</f>
        <v>TOTAL MATCHES WON BY : Joondalup</v>
      </c>
      <c r="C83" s="66"/>
      <c r="D83" s="66"/>
      <c r="E83" s="64"/>
      <c r="F83" s="20">
        <f>COUNTA(F76:F82)-0.5*COUNTIF(F76:F82,"Sq*")-COUNTIF(F76:F82,"TBA")</f>
        <v>1.5</v>
      </c>
      <c r="G83" s="92" t="str">
        <f>"TOTAL MATCHES WON BY : "&amp;H72</f>
        <v>TOTAL MATCHES WON BY : Mount Lawley</v>
      </c>
      <c r="H83" s="66"/>
      <c r="I83" s="66"/>
      <c r="J83" s="64"/>
      <c r="K83" s="20">
        <f>COUNTA(K76:K82)-0.5*COUNTIF(K76:K82,"Sq*")-COUNTIF(K76:K82,"TBA")</f>
        <v>5.5</v>
      </c>
      <c r="L83" s="21"/>
      <c r="M83" s="21"/>
      <c r="N83" s="21" t="str">
        <f>IF(F83+K83=0,"",C72)</f>
        <v>Joondalup</v>
      </c>
      <c r="O83" s="21">
        <f>F83</f>
        <v>1.5</v>
      </c>
      <c r="P83" s="21" t="str">
        <f>IF(F83+K83=0,"",H72)</f>
        <v>Mount Lawley</v>
      </c>
      <c r="Q83" s="21">
        <f>K83</f>
        <v>5.5</v>
      </c>
      <c r="R83" s="21" t="str">
        <f>G84</f>
        <v>Mount Lawley</v>
      </c>
      <c r="S83" s="21" t="str">
        <f>IF(R83="HALVED",C72,"")</f>
        <v/>
      </c>
      <c r="T83" s="21" t="str">
        <f>IF(R83="HALVED",H72,"")</f>
        <v/>
      </c>
      <c r="U83" s="21"/>
      <c r="V83" s="21"/>
      <c r="W83" s="21"/>
      <c r="X83" s="21"/>
      <c r="Y83" s="21"/>
    </row>
    <row r="84" spans="1:25" ht="15">
      <c r="A84" s="14"/>
      <c r="B84" s="90" t="s">
        <v>42</v>
      </c>
      <c r="C84" s="66"/>
      <c r="D84" s="66"/>
      <c r="E84" s="66"/>
      <c r="F84" s="64"/>
      <c r="G84" s="91" t="str">
        <f>IF(F83+K83&lt;4,"",IF(F83=K83,"HALVED",IF(F83&gt;K83,C72,H72)))</f>
        <v>Mount Lawley</v>
      </c>
      <c r="H84" s="66"/>
      <c r="I84" s="66"/>
      <c r="J84" s="66"/>
      <c r="K84" s="64"/>
      <c r="L84" s="23"/>
      <c r="M84" s="23"/>
      <c r="N84" s="23"/>
      <c r="O84" s="23"/>
      <c r="P84" s="23"/>
      <c r="Q84" s="23"/>
      <c r="R84" s="23"/>
      <c r="S84" s="23"/>
      <c r="T84" s="23"/>
      <c r="U84" s="23"/>
      <c r="V84" s="23"/>
      <c r="W84" s="23"/>
      <c r="X84" s="23"/>
      <c r="Y84" s="23"/>
    </row>
    <row r="85" spans="1:25" ht="15">
      <c r="A85" s="14"/>
      <c r="B85" s="24"/>
      <c r="C85" s="24"/>
      <c r="D85" s="24"/>
      <c r="E85" s="24"/>
      <c r="F85" s="24"/>
      <c r="G85" s="25"/>
      <c r="H85" s="25"/>
      <c r="I85" s="25"/>
      <c r="J85" s="25"/>
      <c r="K85" s="25"/>
      <c r="L85" s="23"/>
      <c r="M85" s="23"/>
      <c r="N85" s="23"/>
      <c r="O85" s="23"/>
      <c r="P85" s="23"/>
      <c r="Q85" s="23"/>
      <c r="R85" s="23"/>
      <c r="S85" s="23"/>
      <c r="T85" s="23"/>
      <c r="U85" s="23"/>
      <c r="V85" s="23"/>
      <c r="W85" s="23"/>
      <c r="X85" s="23"/>
      <c r="Y85" s="23"/>
    </row>
    <row r="86" spans="1:25" ht="15">
      <c r="A86" s="22"/>
      <c r="B86" s="15" t="s">
        <v>18</v>
      </c>
      <c r="C86" s="72" t="str">
        <f>Sheet1!C44</f>
        <v>WAGC</v>
      </c>
      <c r="D86" s="66"/>
      <c r="E86" s="66"/>
      <c r="F86" s="64"/>
      <c r="G86" s="16" t="s">
        <v>18</v>
      </c>
      <c r="H86" s="73" t="str">
        <f>Sheet1!E44</f>
        <v>Royal Fremantle</v>
      </c>
      <c r="I86" s="66"/>
      <c r="J86" s="66"/>
      <c r="K86" s="64"/>
      <c r="L86" s="17"/>
      <c r="M86" s="17"/>
      <c r="N86" s="17"/>
      <c r="O86" s="17"/>
      <c r="P86" s="17"/>
      <c r="Q86" s="17"/>
      <c r="R86" s="17"/>
      <c r="S86" s="17"/>
      <c r="T86" s="17"/>
      <c r="U86" s="17"/>
      <c r="V86" s="17"/>
      <c r="W86" s="17"/>
      <c r="X86" s="17"/>
      <c r="Y86" s="17"/>
    </row>
    <row r="87" spans="1:25" ht="15">
      <c r="A87" s="22"/>
      <c r="B87" s="85" t="s">
        <v>19</v>
      </c>
      <c r="C87" s="88" t="s">
        <v>20</v>
      </c>
      <c r="D87" s="75"/>
      <c r="E87" s="76"/>
      <c r="F87" s="85" t="s">
        <v>21</v>
      </c>
      <c r="G87" s="89" t="s">
        <v>19</v>
      </c>
      <c r="H87" s="74" t="s">
        <v>20</v>
      </c>
      <c r="I87" s="75"/>
      <c r="J87" s="76"/>
      <c r="K87" s="89" t="s">
        <v>21</v>
      </c>
      <c r="L87" s="17"/>
      <c r="M87" s="17"/>
      <c r="N87" s="17"/>
      <c r="O87" s="17"/>
      <c r="P87" s="17"/>
      <c r="Q87" s="17"/>
      <c r="R87" s="17"/>
      <c r="S87" s="17"/>
      <c r="T87" s="17"/>
      <c r="U87" s="17"/>
      <c r="V87" s="17"/>
      <c r="W87" s="17"/>
      <c r="X87" s="17"/>
      <c r="Y87" s="17"/>
    </row>
    <row r="88" spans="1:25" ht="15">
      <c r="A88" s="14"/>
      <c r="B88" s="86"/>
      <c r="C88" s="77"/>
      <c r="D88" s="78"/>
      <c r="E88" s="79"/>
      <c r="F88" s="86"/>
      <c r="G88" s="86"/>
      <c r="H88" s="77"/>
      <c r="I88" s="78"/>
      <c r="J88" s="79"/>
      <c r="K88" s="86"/>
      <c r="L88" s="17"/>
      <c r="M88" s="17"/>
      <c r="N88" s="17"/>
      <c r="O88" s="17"/>
      <c r="P88" s="17"/>
      <c r="Q88" s="17"/>
      <c r="R88" s="17"/>
      <c r="S88" s="17"/>
      <c r="T88" s="17"/>
      <c r="U88" s="17"/>
      <c r="V88" s="17"/>
      <c r="W88" s="17"/>
      <c r="X88" s="17"/>
      <c r="Y88" s="17"/>
    </row>
    <row r="89" spans="1:25" ht="15">
      <c r="A89" s="14"/>
      <c r="B89" s="87"/>
      <c r="C89" s="80"/>
      <c r="D89" s="81"/>
      <c r="E89" s="82"/>
      <c r="F89" s="87"/>
      <c r="G89" s="87"/>
      <c r="H89" s="80"/>
      <c r="I89" s="81"/>
      <c r="J89" s="82"/>
      <c r="K89" s="87"/>
      <c r="L89" s="17"/>
      <c r="M89" s="17"/>
      <c r="N89" s="17"/>
      <c r="O89" s="17"/>
      <c r="P89" s="17"/>
      <c r="Q89" s="17"/>
      <c r="R89" s="17"/>
      <c r="S89" s="17"/>
      <c r="T89" s="17"/>
      <c r="U89" s="17"/>
      <c r="V89" s="17"/>
      <c r="W89" s="17"/>
      <c r="X89" s="17"/>
      <c r="Y89" s="17"/>
    </row>
    <row r="90" spans="1:25" ht="15">
      <c r="A90" s="14"/>
      <c r="B90" s="15">
        <v>1</v>
      </c>
      <c r="C90" s="83" t="s">
        <v>94</v>
      </c>
      <c r="D90" s="66"/>
      <c r="E90" s="64"/>
      <c r="F90" s="18"/>
      <c r="G90" s="16">
        <v>1</v>
      </c>
      <c r="H90" s="83" t="s">
        <v>95</v>
      </c>
      <c r="I90" s="66"/>
      <c r="J90" s="64"/>
      <c r="K90" s="18" t="s">
        <v>34</v>
      </c>
      <c r="L90" s="19"/>
      <c r="M90" s="19"/>
      <c r="N90" s="19"/>
      <c r="O90" s="19"/>
      <c r="P90" s="19"/>
      <c r="Q90" s="19"/>
      <c r="R90" s="19"/>
      <c r="S90" s="19"/>
      <c r="T90" s="19"/>
      <c r="U90" s="19"/>
      <c r="V90" s="19"/>
      <c r="W90" s="19"/>
      <c r="X90" s="19"/>
      <c r="Y90" s="19"/>
    </row>
    <row r="91" spans="1:25" ht="15">
      <c r="A91" s="14"/>
      <c r="B91" s="15">
        <v>2</v>
      </c>
      <c r="C91" s="83" t="s">
        <v>96</v>
      </c>
      <c r="D91" s="66"/>
      <c r="E91" s="64"/>
      <c r="F91" s="18"/>
      <c r="G91" s="16">
        <v>2</v>
      </c>
      <c r="H91" s="83" t="s">
        <v>97</v>
      </c>
      <c r="I91" s="66"/>
      <c r="J91" s="64"/>
      <c r="K91" s="18" t="s">
        <v>78</v>
      </c>
      <c r="L91" s="19"/>
      <c r="M91" s="19"/>
      <c r="N91" s="19"/>
      <c r="O91" s="19"/>
      <c r="P91" s="19"/>
      <c r="Q91" s="19"/>
      <c r="R91" s="19"/>
      <c r="S91" s="19"/>
      <c r="T91" s="19"/>
      <c r="U91" s="19"/>
      <c r="V91" s="19"/>
      <c r="W91" s="19"/>
      <c r="X91" s="19"/>
      <c r="Y91" s="19"/>
    </row>
    <row r="92" spans="1:25" ht="15">
      <c r="A92" s="14"/>
      <c r="B92" s="15">
        <v>3</v>
      </c>
      <c r="C92" s="83" t="s">
        <v>81</v>
      </c>
      <c r="D92" s="66"/>
      <c r="E92" s="64"/>
      <c r="F92" s="18" t="s">
        <v>31</v>
      </c>
      <c r="G92" s="16">
        <v>3</v>
      </c>
      <c r="H92" s="83" t="s">
        <v>29</v>
      </c>
      <c r="I92" s="66"/>
      <c r="J92" s="64"/>
      <c r="K92" s="18" t="s">
        <v>31</v>
      </c>
      <c r="L92" s="19"/>
      <c r="M92" s="19"/>
      <c r="N92" s="19"/>
      <c r="O92" s="19"/>
      <c r="P92" s="19"/>
      <c r="Q92" s="19"/>
      <c r="R92" s="19"/>
      <c r="S92" s="19"/>
      <c r="T92" s="19"/>
      <c r="U92" s="19"/>
      <c r="V92" s="19"/>
      <c r="W92" s="19"/>
      <c r="X92" s="19"/>
      <c r="Y92" s="19"/>
    </row>
    <row r="93" spans="1:25" ht="15">
      <c r="A93" s="14"/>
      <c r="B93" s="15">
        <v>4</v>
      </c>
      <c r="C93" s="83" t="s">
        <v>98</v>
      </c>
      <c r="D93" s="66"/>
      <c r="E93" s="64"/>
      <c r="F93" s="18"/>
      <c r="G93" s="16">
        <v>4</v>
      </c>
      <c r="H93" s="83" t="s">
        <v>37</v>
      </c>
      <c r="I93" s="66"/>
      <c r="J93" s="64"/>
      <c r="K93" s="18" t="s">
        <v>38</v>
      </c>
      <c r="L93" s="19"/>
      <c r="M93" s="19"/>
      <c r="N93" s="19"/>
      <c r="O93" s="19"/>
      <c r="P93" s="19"/>
      <c r="Q93" s="19"/>
      <c r="R93" s="19"/>
      <c r="S93" s="19"/>
      <c r="T93" s="19"/>
      <c r="U93" s="19"/>
      <c r="V93" s="19"/>
      <c r="W93" s="19"/>
      <c r="X93" s="19"/>
      <c r="Y93" s="19"/>
    </row>
    <row r="94" spans="1:25" ht="15">
      <c r="A94" s="14"/>
      <c r="B94" s="15">
        <v>5</v>
      </c>
      <c r="C94" s="83" t="s">
        <v>76</v>
      </c>
      <c r="D94" s="66"/>
      <c r="E94" s="64"/>
      <c r="F94" s="18"/>
      <c r="G94" s="16">
        <v>5</v>
      </c>
      <c r="H94" s="83" t="s">
        <v>35</v>
      </c>
      <c r="I94" s="66"/>
      <c r="J94" s="64"/>
      <c r="K94" s="18" t="s">
        <v>41</v>
      </c>
      <c r="L94" s="19"/>
      <c r="M94" s="19"/>
      <c r="N94" s="19"/>
      <c r="O94" s="19"/>
      <c r="P94" s="19"/>
      <c r="Q94" s="19"/>
      <c r="R94" s="19"/>
      <c r="S94" s="19"/>
      <c r="T94" s="19"/>
      <c r="U94" s="19"/>
      <c r="V94" s="19"/>
      <c r="W94" s="19"/>
      <c r="X94" s="19"/>
      <c r="Y94" s="19"/>
    </row>
    <row r="95" spans="1:25" ht="15">
      <c r="A95" s="14"/>
      <c r="B95" s="15">
        <v>6</v>
      </c>
      <c r="C95" s="83" t="s">
        <v>86</v>
      </c>
      <c r="D95" s="66"/>
      <c r="E95" s="64"/>
      <c r="F95" s="18"/>
      <c r="G95" s="16">
        <v>6</v>
      </c>
      <c r="H95" s="83" t="s">
        <v>40</v>
      </c>
      <c r="I95" s="66"/>
      <c r="J95" s="64"/>
      <c r="K95" s="18" t="s">
        <v>66</v>
      </c>
      <c r="L95" s="19"/>
      <c r="M95" s="19"/>
      <c r="N95" s="19"/>
      <c r="O95" s="19"/>
      <c r="P95" s="19"/>
      <c r="Q95" s="19"/>
      <c r="R95" s="19"/>
      <c r="S95" s="19"/>
      <c r="T95" s="19"/>
      <c r="U95" s="19"/>
      <c r="V95" s="19"/>
      <c r="W95" s="19"/>
      <c r="X95" s="19"/>
      <c r="Y95" s="19"/>
    </row>
    <row r="96" spans="1:25" ht="15">
      <c r="A96" s="14"/>
      <c r="B96" s="15">
        <v>7</v>
      </c>
      <c r="C96" s="83" t="s">
        <v>99</v>
      </c>
      <c r="D96" s="66"/>
      <c r="E96" s="64"/>
      <c r="F96" s="18"/>
      <c r="G96" s="16">
        <v>7</v>
      </c>
      <c r="H96" s="83" t="s">
        <v>100</v>
      </c>
      <c r="I96" s="66"/>
      <c r="J96" s="64"/>
      <c r="K96" s="18" t="s">
        <v>27</v>
      </c>
      <c r="L96" s="19"/>
      <c r="M96" s="19"/>
      <c r="N96" s="19"/>
      <c r="O96" s="19"/>
      <c r="P96" s="19"/>
      <c r="Q96" s="19"/>
      <c r="R96" s="19"/>
      <c r="S96" s="19"/>
      <c r="T96" s="19"/>
      <c r="U96" s="19"/>
      <c r="V96" s="19"/>
      <c r="W96" s="19"/>
      <c r="X96" s="19"/>
      <c r="Y96" s="19"/>
    </row>
    <row r="97" spans="1:25" ht="15">
      <c r="A97" s="14"/>
      <c r="B97" s="72" t="str">
        <f>"TOTAL MATCHES WON BY : "&amp;C86</f>
        <v>TOTAL MATCHES WON BY : WAGC</v>
      </c>
      <c r="C97" s="66"/>
      <c r="D97" s="66"/>
      <c r="E97" s="64"/>
      <c r="F97" s="20">
        <f>COUNTA(F90:F96)-0.5*COUNTIF(F90:F96,"Sq*")-COUNTIF(F90:F96,"TBA")</f>
        <v>0.5</v>
      </c>
      <c r="G97" s="92" t="str">
        <f>"TOTAL MATCHES WON BY : "&amp;H86</f>
        <v>TOTAL MATCHES WON BY : Royal Fremantle</v>
      </c>
      <c r="H97" s="66"/>
      <c r="I97" s="66"/>
      <c r="J97" s="64"/>
      <c r="K97" s="20">
        <f>COUNTA(K90:K96)-0.5*COUNTIF(K90:K96,"Sq*")-COUNTIF(K90:K96,"TBA")</f>
        <v>6.5</v>
      </c>
      <c r="L97" s="21"/>
      <c r="M97" s="21"/>
      <c r="N97" s="21" t="str">
        <f>IF(F97+K97=0,"",C86)</f>
        <v>WAGC</v>
      </c>
      <c r="O97" s="21">
        <f>F97</f>
        <v>0.5</v>
      </c>
      <c r="P97" s="21" t="str">
        <f>IF(F97+K97=0,"",H86)</f>
        <v>Royal Fremantle</v>
      </c>
      <c r="Q97" s="21">
        <f>K97</f>
        <v>6.5</v>
      </c>
      <c r="R97" s="21" t="str">
        <f>G98</f>
        <v>Royal Fremantle</v>
      </c>
      <c r="S97" s="21" t="str">
        <f>IF(R97="HALVED",C86,"")</f>
        <v/>
      </c>
      <c r="T97" s="21" t="str">
        <f>IF(R97="HALVED",H86,"")</f>
        <v/>
      </c>
      <c r="U97" s="21"/>
      <c r="V97" s="21"/>
      <c r="W97" s="21"/>
      <c r="X97" s="21"/>
      <c r="Y97" s="21"/>
    </row>
    <row r="98" spans="1:25" ht="15">
      <c r="A98" s="14"/>
      <c r="B98" s="90" t="s">
        <v>42</v>
      </c>
      <c r="C98" s="66"/>
      <c r="D98" s="66"/>
      <c r="E98" s="66"/>
      <c r="F98" s="64"/>
      <c r="G98" s="91" t="str">
        <f>IF(F97+K97&lt;4,"",IF(F97=K97,"HALVED",IF(F97&gt;K97,C86,H86)))</f>
        <v>Royal Fremantle</v>
      </c>
      <c r="H98" s="66"/>
      <c r="I98" s="66"/>
      <c r="J98" s="66"/>
      <c r="K98" s="64"/>
      <c r="L98" s="23"/>
      <c r="M98" s="23"/>
      <c r="N98" s="23"/>
      <c r="O98" s="23"/>
      <c r="P98" s="23"/>
      <c r="Q98" s="23"/>
      <c r="R98" s="23"/>
      <c r="S98" s="23"/>
      <c r="T98" s="23"/>
      <c r="U98" s="23"/>
      <c r="V98" s="23"/>
      <c r="W98" s="23"/>
      <c r="X98" s="23"/>
      <c r="Y98" s="23"/>
    </row>
    <row r="99" spans="1:25" ht="15">
      <c r="A99" s="14"/>
      <c r="B99" s="24"/>
      <c r="C99" s="24"/>
      <c r="D99" s="24"/>
      <c r="E99" s="24"/>
      <c r="F99" s="24"/>
      <c r="G99" s="25"/>
      <c r="H99" s="25"/>
      <c r="I99" s="25"/>
      <c r="J99" s="25"/>
      <c r="K99" s="25"/>
      <c r="L99" s="23"/>
      <c r="M99" s="23"/>
      <c r="N99" s="23"/>
      <c r="O99" s="23"/>
      <c r="P99" s="23"/>
      <c r="Q99" s="23"/>
      <c r="R99" s="23"/>
      <c r="S99" s="23"/>
      <c r="T99" s="23"/>
      <c r="U99" s="23"/>
      <c r="V99" s="23"/>
      <c r="W99" s="23"/>
      <c r="X99" s="23"/>
      <c r="Y99" s="23"/>
    </row>
    <row r="100" spans="1:25" ht="15">
      <c r="A100" s="22"/>
      <c r="B100" s="15" t="s">
        <v>18</v>
      </c>
      <c r="C100" s="72" t="str">
        <f>Sheet1!C45</f>
        <v>Royal Perth</v>
      </c>
      <c r="D100" s="66"/>
      <c r="E100" s="66"/>
      <c r="F100" s="64"/>
      <c r="G100" s="16" t="s">
        <v>18</v>
      </c>
      <c r="H100" s="73" t="str">
        <f>Sheet1!E45</f>
        <v>The Vines</v>
      </c>
      <c r="I100" s="66"/>
      <c r="J100" s="66"/>
      <c r="K100" s="64"/>
      <c r="L100" s="17"/>
      <c r="M100" s="17"/>
      <c r="N100" s="17"/>
      <c r="O100" s="17"/>
      <c r="P100" s="17"/>
      <c r="Q100" s="17"/>
      <c r="R100" s="17"/>
      <c r="S100" s="17"/>
      <c r="T100" s="17"/>
      <c r="U100" s="17"/>
      <c r="V100" s="17"/>
      <c r="W100" s="17"/>
      <c r="X100" s="17"/>
      <c r="Y100" s="17"/>
    </row>
    <row r="101" spans="1:25" ht="15">
      <c r="A101" s="22"/>
      <c r="B101" s="85" t="s">
        <v>19</v>
      </c>
      <c r="C101" s="88" t="s">
        <v>20</v>
      </c>
      <c r="D101" s="75"/>
      <c r="E101" s="76"/>
      <c r="F101" s="85" t="s">
        <v>21</v>
      </c>
      <c r="G101" s="89" t="s">
        <v>19</v>
      </c>
      <c r="H101" s="74" t="s">
        <v>20</v>
      </c>
      <c r="I101" s="75"/>
      <c r="J101" s="76"/>
      <c r="K101" s="89" t="s">
        <v>21</v>
      </c>
      <c r="L101" s="17"/>
      <c r="M101" s="17"/>
      <c r="N101" s="17"/>
      <c r="O101" s="17"/>
      <c r="P101" s="17"/>
      <c r="Q101" s="17"/>
      <c r="R101" s="17"/>
      <c r="S101" s="17"/>
      <c r="T101" s="17"/>
      <c r="U101" s="17"/>
      <c r="V101" s="17"/>
      <c r="W101" s="17"/>
      <c r="X101" s="17"/>
      <c r="Y101" s="17"/>
    </row>
    <row r="102" spans="1:25" ht="18">
      <c r="A102" s="13"/>
      <c r="B102" s="86"/>
      <c r="C102" s="77"/>
      <c r="D102" s="78"/>
      <c r="E102" s="79"/>
      <c r="F102" s="86"/>
      <c r="G102" s="86"/>
      <c r="H102" s="77"/>
      <c r="I102" s="78"/>
      <c r="J102" s="79"/>
      <c r="K102" s="86"/>
      <c r="L102" s="17"/>
      <c r="M102" s="17"/>
      <c r="N102" s="17"/>
      <c r="O102" s="17"/>
      <c r="P102" s="17"/>
      <c r="Q102" s="17"/>
      <c r="R102" s="17"/>
      <c r="S102" s="17"/>
      <c r="T102" s="17"/>
      <c r="U102" s="17"/>
      <c r="V102" s="17"/>
      <c r="W102" s="17"/>
      <c r="X102" s="17"/>
      <c r="Y102" s="17"/>
    </row>
    <row r="103" spans="1:25" ht="15">
      <c r="A103" s="14"/>
      <c r="B103" s="87"/>
      <c r="C103" s="80"/>
      <c r="D103" s="81"/>
      <c r="E103" s="82"/>
      <c r="F103" s="87"/>
      <c r="G103" s="87"/>
      <c r="H103" s="80"/>
      <c r="I103" s="81"/>
      <c r="J103" s="82"/>
      <c r="K103" s="87"/>
      <c r="L103" s="17"/>
      <c r="M103" s="17"/>
      <c r="N103" s="17"/>
      <c r="O103" s="17"/>
      <c r="P103" s="17"/>
      <c r="Q103" s="17"/>
      <c r="R103" s="17"/>
      <c r="S103" s="17"/>
      <c r="T103" s="17"/>
      <c r="U103" s="17"/>
      <c r="V103" s="17"/>
      <c r="W103" s="17"/>
      <c r="X103" s="17"/>
      <c r="Y103" s="17"/>
    </row>
    <row r="104" spans="1:25" ht="15">
      <c r="A104" s="14"/>
      <c r="B104" s="15">
        <v>1</v>
      </c>
      <c r="C104" s="83" t="s">
        <v>101</v>
      </c>
      <c r="D104" s="66"/>
      <c r="E104" s="64"/>
      <c r="F104" s="18" t="s">
        <v>24</v>
      </c>
      <c r="G104" s="16">
        <v>1</v>
      </c>
      <c r="H104" s="83" t="s">
        <v>50</v>
      </c>
      <c r="I104" s="66"/>
      <c r="J104" s="64"/>
      <c r="K104" s="18"/>
      <c r="L104" s="19"/>
      <c r="M104" s="19"/>
      <c r="N104" s="19"/>
      <c r="O104" s="19"/>
      <c r="P104" s="19"/>
      <c r="Q104" s="19"/>
      <c r="R104" s="19"/>
      <c r="S104" s="19"/>
      <c r="T104" s="19"/>
      <c r="U104" s="19"/>
      <c r="V104" s="19"/>
      <c r="W104" s="19"/>
      <c r="X104" s="19"/>
      <c r="Y104" s="19"/>
    </row>
    <row r="105" spans="1:25" ht="15">
      <c r="A105" s="14"/>
      <c r="B105" s="15">
        <v>2</v>
      </c>
      <c r="C105" s="83" t="s">
        <v>70</v>
      </c>
      <c r="D105" s="66"/>
      <c r="E105" s="64"/>
      <c r="F105" s="18" t="s">
        <v>47</v>
      </c>
      <c r="G105" s="16">
        <v>2</v>
      </c>
      <c r="H105" s="83" t="s">
        <v>53</v>
      </c>
      <c r="I105" s="66"/>
      <c r="J105" s="64"/>
      <c r="K105" s="18"/>
      <c r="L105" s="19"/>
      <c r="M105" s="19"/>
      <c r="N105" s="19"/>
      <c r="O105" s="19"/>
      <c r="P105" s="19"/>
      <c r="Q105" s="19"/>
      <c r="R105" s="19"/>
      <c r="S105" s="19"/>
      <c r="T105" s="19"/>
      <c r="U105" s="19"/>
      <c r="V105" s="19"/>
      <c r="W105" s="19"/>
      <c r="X105" s="19"/>
      <c r="Y105" s="19"/>
    </row>
    <row r="106" spans="1:25" ht="15">
      <c r="A106" s="14"/>
      <c r="B106" s="15">
        <v>3</v>
      </c>
      <c r="C106" s="83" t="s">
        <v>72</v>
      </c>
      <c r="D106" s="66"/>
      <c r="E106" s="64"/>
      <c r="F106" s="18" t="s">
        <v>31</v>
      </c>
      <c r="G106" s="16">
        <v>3</v>
      </c>
      <c r="H106" s="83" t="s">
        <v>102</v>
      </c>
      <c r="I106" s="66"/>
      <c r="J106" s="64"/>
      <c r="K106" s="18" t="s">
        <v>31</v>
      </c>
      <c r="L106" s="19"/>
      <c r="M106" s="19"/>
      <c r="N106" s="19"/>
      <c r="O106" s="19"/>
      <c r="P106" s="19"/>
      <c r="Q106" s="19"/>
      <c r="R106" s="19"/>
      <c r="S106" s="19"/>
      <c r="T106" s="19"/>
      <c r="U106" s="19"/>
      <c r="V106" s="19"/>
      <c r="W106" s="19"/>
      <c r="X106" s="19"/>
      <c r="Y106" s="19"/>
    </row>
    <row r="107" spans="1:25" ht="15">
      <c r="A107" s="14"/>
      <c r="B107" s="15">
        <v>4</v>
      </c>
      <c r="C107" s="83" t="s">
        <v>103</v>
      </c>
      <c r="D107" s="66"/>
      <c r="E107" s="64"/>
      <c r="F107" s="18"/>
      <c r="G107" s="16">
        <v>4</v>
      </c>
      <c r="H107" s="83" t="s">
        <v>104</v>
      </c>
      <c r="I107" s="66"/>
      <c r="J107" s="64"/>
      <c r="K107" s="18" t="s">
        <v>78</v>
      </c>
      <c r="L107" s="19"/>
      <c r="M107" s="19"/>
      <c r="N107" s="19"/>
      <c r="O107" s="19"/>
      <c r="P107" s="19"/>
      <c r="Q107" s="19"/>
      <c r="R107" s="19"/>
      <c r="S107" s="19"/>
      <c r="T107" s="19"/>
      <c r="U107" s="19"/>
      <c r="V107" s="19"/>
      <c r="W107" s="19"/>
      <c r="X107" s="19"/>
      <c r="Y107" s="19"/>
    </row>
    <row r="108" spans="1:25" ht="15">
      <c r="A108" s="14"/>
      <c r="B108" s="15">
        <v>5</v>
      </c>
      <c r="C108" s="83" t="s">
        <v>105</v>
      </c>
      <c r="D108" s="66"/>
      <c r="E108" s="64"/>
      <c r="F108" s="18" t="s">
        <v>106</v>
      </c>
      <c r="G108" s="16">
        <v>5</v>
      </c>
      <c r="H108" s="83" t="s">
        <v>107</v>
      </c>
      <c r="I108" s="66"/>
      <c r="J108" s="64"/>
      <c r="K108" s="18"/>
      <c r="L108" s="19"/>
      <c r="M108" s="19"/>
      <c r="N108" s="19"/>
      <c r="O108" s="19"/>
      <c r="P108" s="19"/>
      <c r="Q108" s="19"/>
      <c r="R108" s="19"/>
      <c r="S108" s="19"/>
      <c r="T108" s="19"/>
      <c r="U108" s="19"/>
      <c r="V108" s="19"/>
      <c r="W108" s="19"/>
      <c r="X108" s="19"/>
      <c r="Y108" s="19"/>
    </row>
    <row r="109" spans="1:25" ht="15">
      <c r="A109" s="14"/>
      <c r="B109" s="15">
        <v>6</v>
      </c>
      <c r="C109" s="83" t="s">
        <v>108</v>
      </c>
      <c r="D109" s="66"/>
      <c r="E109" s="64"/>
      <c r="F109" s="18"/>
      <c r="G109" s="16">
        <v>6</v>
      </c>
      <c r="H109" s="83" t="s">
        <v>48</v>
      </c>
      <c r="I109" s="66"/>
      <c r="J109" s="64"/>
      <c r="K109" s="18" t="s">
        <v>27</v>
      </c>
      <c r="L109" s="19"/>
      <c r="M109" s="19"/>
      <c r="N109" s="19"/>
      <c r="O109" s="19"/>
      <c r="P109" s="19"/>
      <c r="Q109" s="19"/>
      <c r="R109" s="19"/>
      <c r="S109" s="19"/>
      <c r="T109" s="19"/>
      <c r="U109" s="19"/>
      <c r="V109" s="19"/>
      <c r="W109" s="19"/>
      <c r="X109" s="19"/>
      <c r="Y109" s="19"/>
    </row>
    <row r="110" spans="1:25" ht="15">
      <c r="A110" s="14"/>
      <c r="B110" s="15">
        <v>7</v>
      </c>
      <c r="C110" s="83" t="s">
        <v>109</v>
      </c>
      <c r="D110" s="66"/>
      <c r="E110" s="64"/>
      <c r="F110" s="18" t="s">
        <v>34</v>
      </c>
      <c r="G110" s="16">
        <v>7</v>
      </c>
      <c r="H110" s="83" t="s">
        <v>58</v>
      </c>
      <c r="I110" s="66"/>
      <c r="J110" s="64"/>
      <c r="K110" s="18"/>
      <c r="L110" s="19"/>
      <c r="M110" s="19"/>
      <c r="N110" s="19"/>
      <c r="O110" s="19"/>
      <c r="P110" s="19"/>
      <c r="Q110" s="19"/>
      <c r="R110" s="19"/>
      <c r="S110" s="19"/>
      <c r="T110" s="19"/>
      <c r="U110" s="19"/>
      <c r="V110" s="19"/>
      <c r="W110" s="19"/>
      <c r="X110" s="19"/>
      <c r="Y110" s="19"/>
    </row>
    <row r="111" spans="1:25" ht="15">
      <c r="A111" s="14"/>
      <c r="B111" s="72" t="str">
        <f>"TOTAL MATCHES WON BY : "&amp;C100</f>
        <v>TOTAL MATCHES WON BY : Royal Perth</v>
      </c>
      <c r="C111" s="66"/>
      <c r="D111" s="66"/>
      <c r="E111" s="64"/>
      <c r="F111" s="20">
        <f>COUNTA(F104:F110)-0.5*COUNTIF(F104:F110,"Sq*")-COUNTIF(F104:F110,"TBA")</f>
        <v>4.5</v>
      </c>
      <c r="G111" s="92" t="str">
        <f>"TOTAL MATCHES WON BY : "&amp;H100</f>
        <v>TOTAL MATCHES WON BY : The Vines</v>
      </c>
      <c r="H111" s="66"/>
      <c r="I111" s="66"/>
      <c r="J111" s="64"/>
      <c r="K111" s="20">
        <f>COUNTA(K104:K110)-0.5*COUNTIF(K104:K110,"Sq*")-COUNTIF(K104:K110,"TBA")</f>
        <v>2.5</v>
      </c>
      <c r="L111" s="21"/>
      <c r="M111" s="21"/>
      <c r="N111" s="21" t="str">
        <f>IF(F111+K111=0,"",C100)</f>
        <v>Royal Perth</v>
      </c>
      <c r="O111" s="21">
        <f>F111</f>
        <v>4.5</v>
      </c>
      <c r="P111" s="21" t="str">
        <f>IF(F111+K111=0,"",H100)</f>
        <v>The Vines</v>
      </c>
      <c r="Q111" s="21">
        <f>K111</f>
        <v>2.5</v>
      </c>
      <c r="R111" s="21" t="str">
        <f>G112</f>
        <v>Royal Perth</v>
      </c>
      <c r="S111" s="21" t="str">
        <f>IF(R111="HALVED",C100,"")</f>
        <v/>
      </c>
      <c r="T111" s="21" t="str">
        <f>IF(R111="HALVED",H100,"")</f>
        <v/>
      </c>
      <c r="U111" s="21"/>
      <c r="V111" s="21"/>
      <c r="W111" s="21"/>
      <c r="X111" s="21"/>
      <c r="Y111" s="21"/>
    </row>
    <row r="112" spans="1:25" ht="15">
      <c r="A112" s="14"/>
      <c r="B112" s="90" t="s">
        <v>42</v>
      </c>
      <c r="C112" s="66"/>
      <c r="D112" s="66"/>
      <c r="E112" s="66"/>
      <c r="F112" s="64"/>
      <c r="G112" s="91" t="str">
        <f>IF(F111+K111&lt;4,"",IF(F111=K111,"HALVED",IF(F111&gt;K111,C100,H100)))</f>
        <v>Royal Perth</v>
      </c>
      <c r="H112" s="66"/>
      <c r="I112" s="66"/>
      <c r="J112" s="66"/>
      <c r="K112" s="64"/>
      <c r="L112" s="23"/>
      <c r="M112" s="23"/>
      <c r="N112" s="23"/>
      <c r="O112" s="23"/>
      <c r="P112" s="23"/>
      <c r="Q112" s="23"/>
      <c r="R112" s="23"/>
      <c r="S112" s="23"/>
      <c r="T112" s="23"/>
      <c r="U112" s="23"/>
      <c r="V112" s="23"/>
      <c r="W112" s="23"/>
      <c r="X112" s="23"/>
      <c r="Y112" s="23"/>
    </row>
    <row r="113" spans="1:25" ht="15">
      <c r="A113" s="14"/>
      <c r="B113" s="24"/>
      <c r="C113" s="24"/>
      <c r="D113" s="24"/>
      <c r="E113" s="24"/>
      <c r="F113" s="24"/>
      <c r="G113" s="25"/>
      <c r="H113" s="25"/>
      <c r="I113" s="25"/>
      <c r="J113" s="25"/>
      <c r="K113" s="25"/>
      <c r="L113" s="23"/>
      <c r="M113" s="23"/>
      <c r="N113" s="23"/>
      <c r="O113" s="23"/>
      <c r="P113" s="23"/>
      <c r="Q113" s="23"/>
      <c r="R113" s="23"/>
      <c r="S113" s="23"/>
      <c r="T113" s="23"/>
      <c r="U113" s="23"/>
      <c r="V113" s="23"/>
      <c r="W113" s="23"/>
      <c r="X113" s="23"/>
      <c r="Y113" s="23"/>
    </row>
    <row r="114" spans="1:25" ht="15">
      <c r="A114" s="14"/>
      <c r="B114" s="15" t="s">
        <v>18</v>
      </c>
      <c r="C114" s="72" t="str">
        <f>Sheet1!C46</f>
        <v>Lake Karrinyup</v>
      </c>
      <c r="D114" s="66"/>
      <c r="E114" s="66"/>
      <c r="F114" s="64"/>
      <c r="G114" s="16" t="s">
        <v>18</v>
      </c>
      <c r="H114" s="73" t="str">
        <f>Sheet1!E46</f>
        <v>Gosnells</v>
      </c>
      <c r="I114" s="66"/>
      <c r="J114" s="66"/>
      <c r="K114" s="64"/>
      <c r="L114" s="17"/>
      <c r="M114" s="17"/>
      <c r="N114" s="17"/>
      <c r="O114" s="17"/>
      <c r="P114" s="17"/>
      <c r="Q114" s="17"/>
      <c r="R114" s="17"/>
      <c r="S114" s="17"/>
      <c r="T114" s="17"/>
      <c r="U114" s="17"/>
      <c r="V114" s="17"/>
      <c r="W114" s="17"/>
      <c r="X114" s="17"/>
      <c r="Y114" s="17"/>
    </row>
    <row r="115" spans="1:25" ht="15">
      <c r="A115" s="22"/>
      <c r="B115" s="85" t="s">
        <v>19</v>
      </c>
      <c r="C115" s="88" t="s">
        <v>20</v>
      </c>
      <c r="D115" s="75"/>
      <c r="E115" s="76"/>
      <c r="F115" s="85" t="s">
        <v>21</v>
      </c>
      <c r="G115" s="89" t="s">
        <v>19</v>
      </c>
      <c r="H115" s="74" t="s">
        <v>20</v>
      </c>
      <c r="I115" s="75"/>
      <c r="J115" s="76"/>
      <c r="K115" s="89" t="s">
        <v>21</v>
      </c>
      <c r="L115" s="17"/>
      <c r="M115" s="17"/>
      <c r="N115" s="17"/>
      <c r="O115" s="17"/>
      <c r="P115" s="17"/>
      <c r="Q115" s="17"/>
      <c r="R115" s="17"/>
      <c r="S115" s="17"/>
      <c r="T115" s="17"/>
      <c r="U115" s="17"/>
      <c r="V115" s="17"/>
      <c r="W115" s="17"/>
      <c r="X115" s="17"/>
      <c r="Y115" s="17"/>
    </row>
    <row r="116" spans="1:25" ht="15">
      <c r="A116" s="22"/>
      <c r="B116" s="86"/>
      <c r="C116" s="77"/>
      <c r="D116" s="78"/>
      <c r="E116" s="79"/>
      <c r="F116" s="86"/>
      <c r="G116" s="86"/>
      <c r="H116" s="77"/>
      <c r="I116" s="78"/>
      <c r="J116" s="79"/>
      <c r="K116" s="86"/>
      <c r="L116" s="17"/>
      <c r="M116" s="17"/>
      <c r="N116" s="17"/>
      <c r="O116" s="17"/>
      <c r="P116" s="17"/>
      <c r="Q116" s="17"/>
      <c r="R116" s="17"/>
      <c r="S116" s="17"/>
      <c r="T116" s="17"/>
      <c r="U116" s="17"/>
      <c r="V116" s="17"/>
      <c r="W116" s="17"/>
      <c r="X116" s="17"/>
      <c r="Y116" s="17"/>
    </row>
    <row r="117" spans="1:25" ht="15">
      <c r="A117" s="14"/>
      <c r="B117" s="87"/>
      <c r="C117" s="80"/>
      <c r="D117" s="81"/>
      <c r="E117" s="82"/>
      <c r="F117" s="87"/>
      <c r="G117" s="87"/>
      <c r="H117" s="80"/>
      <c r="I117" s="81"/>
      <c r="J117" s="82"/>
      <c r="K117" s="87"/>
      <c r="L117" s="17"/>
      <c r="M117" s="17"/>
      <c r="N117" s="17"/>
      <c r="O117" s="17"/>
      <c r="P117" s="17"/>
      <c r="Q117" s="17"/>
      <c r="R117" s="17"/>
      <c r="S117" s="17"/>
      <c r="T117" s="17"/>
      <c r="U117" s="17"/>
      <c r="V117" s="17"/>
      <c r="W117" s="17"/>
      <c r="X117" s="17"/>
      <c r="Y117" s="17"/>
    </row>
    <row r="118" spans="1:25" ht="15">
      <c r="A118" s="14"/>
      <c r="B118" s="15">
        <v>1</v>
      </c>
      <c r="C118" s="83" t="s">
        <v>110</v>
      </c>
      <c r="D118" s="66"/>
      <c r="E118" s="64"/>
      <c r="F118" s="18" t="s">
        <v>52</v>
      </c>
      <c r="G118" s="16">
        <v>1</v>
      </c>
      <c r="H118" s="83" t="s">
        <v>44</v>
      </c>
      <c r="I118" s="66"/>
      <c r="J118" s="64"/>
      <c r="K118" s="18"/>
      <c r="L118" s="19"/>
      <c r="M118" s="19"/>
      <c r="N118" s="19"/>
      <c r="O118" s="19"/>
      <c r="P118" s="19"/>
      <c r="Q118" s="19"/>
      <c r="R118" s="19"/>
      <c r="S118" s="19"/>
      <c r="T118" s="19"/>
      <c r="U118" s="19"/>
      <c r="V118" s="19"/>
      <c r="W118" s="19"/>
      <c r="X118" s="19"/>
      <c r="Y118" s="19"/>
    </row>
    <row r="119" spans="1:25" ht="15">
      <c r="A119" s="14"/>
      <c r="B119" s="15">
        <v>2</v>
      </c>
      <c r="C119" s="83" t="s">
        <v>111</v>
      </c>
      <c r="D119" s="66"/>
      <c r="E119" s="64"/>
      <c r="F119" s="18" t="s">
        <v>27</v>
      </c>
      <c r="G119" s="16">
        <v>2</v>
      </c>
      <c r="H119" s="83" t="s">
        <v>46</v>
      </c>
      <c r="I119" s="66"/>
      <c r="J119" s="64"/>
      <c r="K119" s="18"/>
      <c r="L119" s="19"/>
      <c r="M119" s="19"/>
      <c r="N119" s="19"/>
      <c r="O119" s="19"/>
      <c r="P119" s="19"/>
      <c r="Q119" s="19"/>
      <c r="R119" s="19"/>
      <c r="S119" s="19"/>
      <c r="T119" s="19"/>
      <c r="U119" s="19"/>
      <c r="V119" s="19"/>
      <c r="W119" s="19"/>
      <c r="X119" s="19"/>
      <c r="Y119" s="19"/>
    </row>
    <row r="120" spans="1:25" ht="15">
      <c r="A120" s="14"/>
      <c r="B120" s="15">
        <v>3</v>
      </c>
      <c r="C120" s="83" t="s">
        <v>112</v>
      </c>
      <c r="D120" s="66"/>
      <c r="E120" s="64"/>
      <c r="F120" s="18"/>
      <c r="G120" s="16">
        <v>3</v>
      </c>
      <c r="H120" s="83" t="s">
        <v>49</v>
      </c>
      <c r="I120" s="66"/>
      <c r="J120" s="64"/>
      <c r="K120" s="18" t="s">
        <v>113</v>
      </c>
      <c r="L120" s="19"/>
      <c r="M120" s="19"/>
      <c r="N120" s="19"/>
      <c r="O120" s="19"/>
      <c r="P120" s="19"/>
      <c r="Q120" s="19"/>
      <c r="R120" s="19"/>
      <c r="S120" s="19"/>
      <c r="T120" s="19"/>
      <c r="U120" s="19"/>
      <c r="V120" s="19"/>
      <c r="W120" s="19"/>
      <c r="X120" s="19"/>
      <c r="Y120" s="19"/>
    </row>
    <row r="121" spans="1:25" ht="15">
      <c r="A121" s="14"/>
      <c r="B121" s="15">
        <v>4</v>
      </c>
      <c r="C121" s="83" t="s">
        <v>64</v>
      </c>
      <c r="D121" s="66"/>
      <c r="E121" s="64"/>
      <c r="F121" s="18"/>
      <c r="G121" s="16">
        <v>4</v>
      </c>
      <c r="H121" s="83" t="s">
        <v>114</v>
      </c>
      <c r="I121" s="66"/>
      <c r="J121" s="64"/>
      <c r="K121" s="18" t="s">
        <v>106</v>
      </c>
      <c r="L121" s="19"/>
      <c r="M121" s="19"/>
      <c r="N121" s="19"/>
      <c r="O121" s="19"/>
      <c r="P121" s="19"/>
      <c r="Q121" s="19"/>
      <c r="R121" s="19"/>
      <c r="S121" s="19"/>
      <c r="T121" s="19"/>
      <c r="U121" s="19"/>
      <c r="V121" s="19"/>
      <c r="W121" s="19"/>
      <c r="X121" s="19"/>
      <c r="Y121" s="19"/>
    </row>
    <row r="122" spans="1:25" ht="15">
      <c r="A122" s="14"/>
      <c r="B122" s="15">
        <v>5</v>
      </c>
      <c r="C122" s="83" t="s">
        <v>67</v>
      </c>
      <c r="D122" s="66"/>
      <c r="E122" s="64"/>
      <c r="F122" s="18"/>
      <c r="G122" s="16">
        <v>5</v>
      </c>
      <c r="H122" s="83" t="s">
        <v>51</v>
      </c>
      <c r="I122" s="66"/>
      <c r="J122" s="64"/>
      <c r="K122" s="18" t="s">
        <v>85</v>
      </c>
      <c r="L122" s="19"/>
      <c r="M122" s="19"/>
      <c r="N122" s="19"/>
      <c r="O122" s="19"/>
      <c r="P122" s="19"/>
      <c r="Q122" s="19"/>
      <c r="R122" s="19"/>
      <c r="S122" s="19"/>
      <c r="T122" s="19"/>
      <c r="U122" s="19"/>
      <c r="V122" s="19"/>
      <c r="W122" s="19"/>
      <c r="X122" s="19"/>
      <c r="Y122" s="19"/>
    </row>
    <row r="123" spans="1:25" ht="15">
      <c r="A123" s="14"/>
      <c r="B123" s="15">
        <v>6</v>
      </c>
      <c r="C123" s="83" t="s">
        <v>115</v>
      </c>
      <c r="D123" s="66"/>
      <c r="E123" s="64"/>
      <c r="F123" s="18"/>
      <c r="G123" s="16">
        <v>6</v>
      </c>
      <c r="H123" s="83" t="s">
        <v>56</v>
      </c>
      <c r="I123" s="66"/>
      <c r="J123" s="64"/>
      <c r="K123" s="18" t="s">
        <v>113</v>
      </c>
      <c r="L123" s="19"/>
      <c r="M123" s="19"/>
      <c r="N123" s="19"/>
      <c r="O123" s="19"/>
      <c r="P123" s="19"/>
      <c r="Q123" s="19"/>
      <c r="R123" s="19"/>
      <c r="S123" s="19"/>
      <c r="T123" s="19"/>
      <c r="U123" s="19"/>
      <c r="V123" s="19"/>
      <c r="W123" s="19"/>
      <c r="X123" s="19"/>
      <c r="Y123" s="19"/>
    </row>
    <row r="124" spans="1:25" ht="15">
      <c r="A124" s="14"/>
      <c r="B124" s="15">
        <v>7</v>
      </c>
      <c r="C124" s="83" t="s">
        <v>71</v>
      </c>
      <c r="D124" s="66"/>
      <c r="E124" s="64"/>
      <c r="F124" s="18" t="s">
        <v>47</v>
      </c>
      <c r="G124" s="16">
        <v>7</v>
      </c>
      <c r="H124" s="93" t="s">
        <v>59</v>
      </c>
      <c r="I124" s="66"/>
      <c r="J124" s="64"/>
      <c r="K124" s="18"/>
      <c r="L124" s="19"/>
      <c r="M124" s="19"/>
      <c r="N124" s="19"/>
      <c r="O124" s="19"/>
      <c r="P124" s="19"/>
      <c r="Q124" s="19"/>
      <c r="R124" s="19"/>
      <c r="S124" s="19"/>
      <c r="T124" s="19"/>
      <c r="U124" s="19"/>
      <c r="V124" s="19"/>
      <c r="W124" s="19"/>
      <c r="X124" s="19"/>
      <c r="Y124" s="19"/>
    </row>
    <row r="125" spans="1:25" ht="15">
      <c r="A125" s="14"/>
      <c r="B125" s="72" t="str">
        <f>"TOTAL MATCHES WON BY : "&amp;C114</f>
        <v>TOTAL MATCHES WON BY : Lake Karrinyup</v>
      </c>
      <c r="C125" s="66"/>
      <c r="D125" s="66"/>
      <c r="E125" s="64"/>
      <c r="F125" s="20">
        <f>COUNTA(F118:F124)-0.5*COUNTIF(F118:F124,"Sq*")-COUNTIF(F118:F124,"TBA")</f>
        <v>3</v>
      </c>
      <c r="G125" s="92" t="str">
        <f>"TOTAL MATCHES WON BY : "&amp;H114</f>
        <v>TOTAL MATCHES WON BY : Gosnells</v>
      </c>
      <c r="H125" s="66"/>
      <c r="I125" s="66"/>
      <c r="J125" s="64"/>
      <c r="K125" s="20">
        <f>COUNTA(K118:K124)-0.5*COUNTIF(K118:K124,"Sq*")-COUNTIF(K118:K124,"TBA")</f>
        <v>4</v>
      </c>
      <c r="L125" s="21"/>
      <c r="M125" s="21"/>
      <c r="N125" s="21" t="str">
        <f>IF(F125+K125=0,"",C114)</f>
        <v>Lake Karrinyup</v>
      </c>
      <c r="O125" s="21">
        <f>F125</f>
        <v>3</v>
      </c>
      <c r="P125" s="21" t="str">
        <f>IF(F125+K125=0,"",H114)</f>
        <v>Gosnells</v>
      </c>
      <c r="Q125" s="21">
        <f>K125</f>
        <v>4</v>
      </c>
      <c r="R125" s="21" t="str">
        <f>G126</f>
        <v>Gosnells</v>
      </c>
      <c r="S125" s="21" t="str">
        <f>IF(R125="HALVED",C114,"")</f>
        <v/>
      </c>
      <c r="T125" s="21" t="str">
        <f>IF(R125="HALVED",H114,"")</f>
        <v/>
      </c>
      <c r="U125" s="21"/>
      <c r="V125" s="21"/>
      <c r="W125" s="21"/>
      <c r="X125" s="21"/>
      <c r="Y125" s="21"/>
    </row>
    <row r="126" spans="1:25" ht="15">
      <c r="A126" s="14"/>
      <c r="B126" s="90" t="s">
        <v>42</v>
      </c>
      <c r="C126" s="66"/>
      <c r="D126" s="66"/>
      <c r="E126" s="66"/>
      <c r="F126" s="64"/>
      <c r="G126" s="91" t="str">
        <f>IF(F125+K125&lt;4,"",IF(F125=K125,"HALVED",IF(F125&gt;K125,C114,H114)))</f>
        <v>Gosnells</v>
      </c>
      <c r="H126" s="66"/>
      <c r="I126" s="66"/>
      <c r="J126" s="66"/>
      <c r="K126" s="64"/>
      <c r="L126" s="23"/>
      <c r="M126" s="23"/>
      <c r="N126" s="23"/>
      <c r="O126" s="23"/>
      <c r="P126" s="23"/>
      <c r="Q126" s="23"/>
      <c r="R126" s="23"/>
      <c r="S126" s="23"/>
      <c r="T126" s="23"/>
      <c r="U126" s="23"/>
      <c r="V126" s="23"/>
      <c r="W126" s="23"/>
      <c r="X126" s="23"/>
      <c r="Y126" s="23"/>
    </row>
    <row r="127" spans="1:25" ht="15">
      <c r="A127" s="14"/>
      <c r="B127" s="22"/>
      <c r="C127" s="22"/>
      <c r="D127" s="22"/>
      <c r="E127" s="22"/>
      <c r="F127" s="22"/>
      <c r="G127" s="23"/>
      <c r="H127" s="23"/>
      <c r="I127" s="23"/>
      <c r="J127" s="23"/>
      <c r="K127" s="23"/>
      <c r="L127" s="19"/>
      <c r="M127" s="19"/>
      <c r="N127" s="19"/>
      <c r="O127" s="19"/>
      <c r="P127" s="19"/>
      <c r="Q127" s="19"/>
      <c r="R127" s="19"/>
      <c r="S127" s="19"/>
      <c r="T127" s="19"/>
      <c r="U127" s="19"/>
      <c r="V127" s="19"/>
      <c r="W127" s="19"/>
      <c r="X127" s="19"/>
      <c r="Y127" s="19"/>
    </row>
    <row r="128" spans="1:25" ht="22.5" customHeight="1">
      <c r="A128" s="22"/>
      <c r="B128" s="84" t="str">
        <f>Sheet1!A34</f>
        <v>ROUND FIVE</v>
      </c>
      <c r="C128" s="66"/>
      <c r="D128" s="70" t="str">
        <f>Sheet1!B34</f>
        <v>SUNDAY 25 MAY</v>
      </c>
      <c r="E128" s="66"/>
      <c r="F128" s="66"/>
      <c r="G128" s="71" t="str">
        <f>Sheet1!C34</f>
        <v>Mount Lawley GC</v>
      </c>
      <c r="H128" s="66"/>
      <c r="I128" s="66"/>
      <c r="J128" s="66"/>
      <c r="K128" s="64"/>
      <c r="L128" s="13"/>
      <c r="M128" s="13"/>
      <c r="N128" s="13"/>
      <c r="O128" s="13"/>
      <c r="P128" s="13"/>
      <c r="Q128" s="13"/>
      <c r="R128" s="13"/>
      <c r="S128" s="13"/>
      <c r="T128" s="13"/>
      <c r="U128" s="13"/>
      <c r="V128" s="13"/>
      <c r="W128" s="13"/>
      <c r="X128" s="13"/>
      <c r="Y128" s="13"/>
    </row>
    <row r="129" spans="1:25" ht="15">
      <c r="A129" s="22"/>
      <c r="B129" s="15" t="s">
        <v>18</v>
      </c>
      <c r="C129" s="72" t="str">
        <f>Sheet1!C36</f>
        <v>Joondalup</v>
      </c>
      <c r="D129" s="66"/>
      <c r="E129" s="66"/>
      <c r="F129" s="64"/>
      <c r="G129" s="16" t="s">
        <v>18</v>
      </c>
      <c r="H129" s="73" t="str">
        <f>Sheet1!E36</f>
        <v>Lake Karrinyup</v>
      </c>
      <c r="I129" s="66"/>
      <c r="J129" s="66"/>
      <c r="K129" s="64"/>
      <c r="L129" s="17"/>
      <c r="M129" s="17"/>
      <c r="N129" s="17"/>
      <c r="O129" s="17"/>
      <c r="P129" s="17"/>
      <c r="Q129" s="17"/>
      <c r="R129" s="17"/>
      <c r="S129" s="17"/>
      <c r="T129" s="17"/>
      <c r="U129" s="17"/>
      <c r="V129" s="17"/>
      <c r="W129" s="17"/>
      <c r="X129" s="17"/>
      <c r="Y129" s="17"/>
    </row>
    <row r="130" spans="1:25" ht="15">
      <c r="A130" s="14"/>
      <c r="B130" s="85" t="s">
        <v>19</v>
      </c>
      <c r="C130" s="88" t="s">
        <v>20</v>
      </c>
      <c r="D130" s="75"/>
      <c r="E130" s="76"/>
      <c r="F130" s="85" t="s">
        <v>21</v>
      </c>
      <c r="G130" s="89" t="s">
        <v>19</v>
      </c>
      <c r="H130" s="74" t="s">
        <v>20</v>
      </c>
      <c r="I130" s="75"/>
      <c r="J130" s="76"/>
      <c r="K130" s="89" t="s">
        <v>21</v>
      </c>
      <c r="L130" s="17"/>
      <c r="M130" s="17"/>
      <c r="N130" s="17"/>
      <c r="O130" s="17"/>
      <c r="P130" s="17"/>
      <c r="Q130" s="17"/>
      <c r="R130" s="17"/>
      <c r="S130" s="17"/>
      <c r="T130" s="17"/>
      <c r="U130" s="17"/>
      <c r="V130" s="17"/>
      <c r="W130" s="17"/>
      <c r="X130" s="17"/>
      <c r="Y130" s="17"/>
    </row>
    <row r="131" spans="1:25" ht="15">
      <c r="A131" s="14"/>
      <c r="B131" s="86"/>
      <c r="C131" s="77"/>
      <c r="D131" s="78"/>
      <c r="E131" s="79"/>
      <c r="F131" s="86"/>
      <c r="G131" s="86"/>
      <c r="H131" s="77"/>
      <c r="I131" s="78"/>
      <c r="J131" s="79"/>
      <c r="K131" s="86"/>
      <c r="L131" s="17"/>
      <c r="M131" s="17"/>
      <c r="N131" s="17"/>
      <c r="O131" s="17"/>
      <c r="P131" s="17"/>
      <c r="Q131" s="17"/>
      <c r="R131" s="17"/>
      <c r="S131" s="17"/>
      <c r="T131" s="17"/>
      <c r="U131" s="17"/>
      <c r="V131" s="17"/>
      <c r="W131" s="17"/>
      <c r="X131" s="17"/>
      <c r="Y131" s="17"/>
    </row>
    <row r="132" spans="1:25" ht="15">
      <c r="A132" s="14"/>
      <c r="B132" s="87"/>
      <c r="C132" s="80"/>
      <c r="D132" s="81"/>
      <c r="E132" s="82"/>
      <c r="F132" s="87"/>
      <c r="G132" s="87"/>
      <c r="H132" s="80"/>
      <c r="I132" s="81"/>
      <c r="J132" s="82"/>
      <c r="K132" s="87"/>
      <c r="L132" s="17"/>
      <c r="M132" s="17"/>
      <c r="N132" s="17"/>
      <c r="O132" s="17"/>
      <c r="P132" s="17"/>
      <c r="Q132" s="17"/>
      <c r="R132" s="17"/>
      <c r="S132" s="17"/>
      <c r="T132" s="17"/>
      <c r="U132" s="17"/>
      <c r="V132" s="17"/>
      <c r="W132" s="17"/>
      <c r="X132" s="17"/>
      <c r="Y132" s="17"/>
    </row>
    <row r="133" spans="1:25" ht="15">
      <c r="A133" s="14"/>
      <c r="B133" s="15">
        <v>1</v>
      </c>
      <c r="C133" s="93" t="s">
        <v>116</v>
      </c>
      <c r="D133" s="66"/>
      <c r="E133" s="64"/>
      <c r="F133" s="18" t="s">
        <v>27</v>
      </c>
      <c r="G133" s="16">
        <v>1</v>
      </c>
      <c r="H133" s="93" t="s">
        <v>110</v>
      </c>
      <c r="I133" s="66"/>
      <c r="J133" s="64"/>
      <c r="K133" s="18"/>
      <c r="L133" s="19"/>
      <c r="M133" s="19"/>
      <c r="N133" s="19"/>
      <c r="O133" s="19"/>
      <c r="P133" s="19"/>
      <c r="Q133" s="19"/>
      <c r="R133" s="19"/>
      <c r="S133" s="19"/>
      <c r="T133" s="19"/>
      <c r="U133" s="19"/>
      <c r="V133" s="19"/>
      <c r="W133" s="19"/>
      <c r="X133" s="19"/>
      <c r="Y133" s="19"/>
    </row>
    <row r="134" spans="1:25" ht="15">
      <c r="A134" s="14"/>
      <c r="B134" s="15">
        <v>2</v>
      </c>
      <c r="C134" s="93" t="s">
        <v>117</v>
      </c>
      <c r="D134" s="66"/>
      <c r="E134" s="64"/>
      <c r="F134" s="18" t="s">
        <v>24</v>
      </c>
      <c r="G134" s="16">
        <v>2</v>
      </c>
      <c r="H134" s="93" t="s">
        <v>60</v>
      </c>
      <c r="I134" s="66"/>
      <c r="J134" s="64"/>
      <c r="K134" s="18"/>
      <c r="L134" s="19"/>
      <c r="M134" s="19"/>
      <c r="N134" s="19"/>
      <c r="O134" s="19"/>
      <c r="P134" s="19"/>
      <c r="Q134" s="19"/>
      <c r="R134" s="19"/>
      <c r="S134" s="19"/>
      <c r="T134" s="19"/>
      <c r="U134" s="19"/>
      <c r="V134" s="19"/>
      <c r="W134" s="19"/>
      <c r="X134" s="19"/>
      <c r="Y134" s="19"/>
    </row>
    <row r="135" spans="1:25" ht="15">
      <c r="A135" s="14"/>
      <c r="B135" s="15">
        <v>3</v>
      </c>
      <c r="C135" s="93" t="s">
        <v>33</v>
      </c>
      <c r="D135" s="66"/>
      <c r="E135" s="64"/>
      <c r="F135" s="18" t="s">
        <v>27</v>
      </c>
      <c r="G135" s="16">
        <v>3</v>
      </c>
      <c r="H135" s="93" t="s">
        <v>73</v>
      </c>
      <c r="I135" s="66"/>
      <c r="J135" s="64"/>
      <c r="K135" s="18"/>
      <c r="L135" s="19"/>
      <c r="M135" s="19"/>
      <c r="N135" s="19"/>
      <c r="O135" s="19"/>
      <c r="P135" s="19"/>
      <c r="Q135" s="19"/>
      <c r="R135" s="19"/>
      <c r="S135" s="19"/>
      <c r="T135" s="19"/>
      <c r="U135" s="19"/>
      <c r="V135" s="19"/>
      <c r="W135" s="19"/>
      <c r="X135" s="19"/>
      <c r="Y135" s="19"/>
    </row>
    <row r="136" spans="1:25" ht="15">
      <c r="A136" s="14"/>
      <c r="B136" s="15">
        <v>4</v>
      </c>
      <c r="C136" s="93" t="s">
        <v>36</v>
      </c>
      <c r="D136" s="66"/>
      <c r="E136" s="64"/>
      <c r="F136" s="18" t="s">
        <v>41</v>
      </c>
      <c r="G136" s="16">
        <v>4</v>
      </c>
      <c r="H136" s="93" t="s">
        <v>71</v>
      </c>
      <c r="I136" s="66"/>
      <c r="J136" s="64"/>
      <c r="K136" s="18"/>
      <c r="L136" s="19"/>
      <c r="M136" s="19"/>
      <c r="N136" s="19"/>
      <c r="O136" s="19"/>
      <c r="P136" s="19"/>
      <c r="Q136" s="19"/>
      <c r="R136" s="19"/>
      <c r="S136" s="19"/>
      <c r="T136" s="19"/>
      <c r="U136" s="19"/>
      <c r="V136" s="19"/>
      <c r="W136" s="19"/>
      <c r="X136" s="19"/>
      <c r="Y136" s="19"/>
    </row>
    <row r="137" spans="1:25" ht="15">
      <c r="A137" s="14"/>
      <c r="B137" s="15">
        <v>5</v>
      </c>
      <c r="C137" s="93" t="s">
        <v>39</v>
      </c>
      <c r="D137" s="66"/>
      <c r="E137" s="64"/>
      <c r="F137" s="18" t="s">
        <v>31</v>
      </c>
      <c r="G137" s="16">
        <v>5</v>
      </c>
      <c r="H137" s="93" t="s">
        <v>62</v>
      </c>
      <c r="I137" s="66"/>
      <c r="J137" s="64"/>
      <c r="K137" s="18" t="s">
        <v>31</v>
      </c>
      <c r="L137" s="19"/>
      <c r="M137" s="19"/>
      <c r="N137" s="19"/>
      <c r="O137" s="19"/>
      <c r="P137" s="19"/>
      <c r="Q137" s="19"/>
      <c r="R137" s="19"/>
      <c r="S137" s="19"/>
      <c r="T137" s="19"/>
      <c r="U137" s="19"/>
      <c r="V137" s="19"/>
      <c r="W137" s="19"/>
      <c r="X137" s="19"/>
      <c r="Y137" s="19"/>
    </row>
    <row r="138" spans="1:25" ht="15">
      <c r="A138" s="14"/>
      <c r="B138" s="15">
        <v>6</v>
      </c>
      <c r="C138" s="93" t="s">
        <v>30</v>
      </c>
      <c r="D138" s="66"/>
      <c r="E138" s="64"/>
      <c r="F138" s="18"/>
      <c r="G138" s="16">
        <v>6</v>
      </c>
      <c r="H138" s="93" t="s">
        <v>64</v>
      </c>
      <c r="I138" s="66"/>
      <c r="J138" s="64"/>
      <c r="K138" s="18" t="s">
        <v>24</v>
      </c>
      <c r="L138" s="19"/>
      <c r="M138" s="19"/>
      <c r="N138" s="19"/>
      <c r="O138" s="19"/>
      <c r="P138" s="19"/>
      <c r="Q138" s="19"/>
      <c r="R138" s="19"/>
      <c r="S138" s="19"/>
      <c r="T138" s="19"/>
      <c r="U138" s="19"/>
      <c r="V138" s="19"/>
      <c r="W138" s="19"/>
      <c r="X138" s="19"/>
      <c r="Y138" s="19"/>
    </row>
    <row r="139" spans="1:25" ht="15">
      <c r="A139" s="14"/>
      <c r="B139" s="15">
        <v>7</v>
      </c>
      <c r="C139" s="93" t="s">
        <v>28</v>
      </c>
      <c r="D139" s="66"/>
      <c r="E139" s="64"/>
      <c r="F139" s="18"/>
      <c r="G139" s="16">
        <v>7</v>
      </c>
      <c r="H139" s="93" t="s">
        <v>118</v>
      </c>
      <c r="I139" s="66"/>
      <c r="J139" s="64"/>
      <c r="K139" s="18" t="s">
        <v>52</v>
      </c>
      <c r="L139" s="19"/>
      <c r="M139" s="19"/>
      <c r="N139" s="19"/>
      <c r="O139" s="19"/>
      <c r="P139" s="19"/>
      <c r="Q139" s="19"/>
      <c r="R139" s="19"/>
      <c r="S139" s="19"/>
      <c r="T139" s="19"/>
      <c r="U139" s="19"/>
      <c r="V139" s="19"/>
      <c r="W139" s="19"/>
      <c r="X139" s="19"/>
      <c r="Y139" s="19"/>
    </row>
    <row r="140" spans="1:25" ht="15">
      <c r="A140" s="14"/>
      <c r="B140" s="72" t="str">
        <f>"TOTAL MATCHES WON BY : "&amp;C129</f>
        <v>TOTAL MATCHES WON BY : Joondalup</v>
      </c>
      <c r="C140" s="66"/>
      <c r="D140" s="66"/>
      <c r="E140" s="64"/>
      <c r="F140" s="20">
        <f>COUNTA(F133:F139)-0.5*COUNTIF(F133:F139,"Sq*")-COUNTIF(F133:F139,"TBA")</f>
        <v>4.5</v>
      </c>
      <c r="G140" s="92" t="str">
        <f>"TOTAL MATCHES WON BY : "&amp;H129</f>
        <v>TOTAL MATCHES WON BY : Lake Karrinyup</v>
      </c>
      <c r="H140" s="66"/>
      <c r="I140" s="66"/>
      <c r="J140" s="64"/>
      <c r="K140" s="20">
        <f>COUNTA(K133:K139)-0.5*COUNTIF(K133:K139,"Sq*")-COUNTIF(K133:K139,"TBA")</f>
        <v>2.5</v>
      </c>
      <c r="L140" s="21"/>
      <c r="M140" s="21"/>
      <c r="N140" s="21" t="str">
        <f>IF(F140+K140=0,"",C129)</f>
        <v>Joondalup</v>
      </c>
      <c r="O140" s="21">
        <f>F140</f>
        <v>4.5</v>
      </c>
      <c r="P140" s="21" t="str">
        <f>IF(F140+K140=0,"",H129)</f>
        <v>Lake Karrinyup</v>
      </c>
      <c r="Q140" s="21">
        <f>K140</f>
        <v>2.5</v>
      </c>
      <c r="R140" s="21" t="str">
        <f>G141</f>
        <v>Joondalup</v>
      </c>
      <c r="S140" s="21" t="str">
        <f>IF(R140="HALVED",C129,"")</f>
        <v/>
      </c>
      <c r="T140" s="21" t="str">
        <f>IF(R140="HALVED",H129,"")</f>
        <v/>
      </c>
      <c r="U140" s="21"/>
      <c r="V140" s="21"/>
      <c r="W140" s="21"/>
      <c r="X140" s="21"/>
      <c r="Y140" s="21"/>
    </row>
    <row r="141" spans="1:25" ht="15">
      <c r="A141" s="14"/>
      <c r="B141" s="90" t="s">
        <v>42</v>
      </c>
      <c r="C141" s="66"/>
      <c r="D141" s="66"/>
      <c r="E141" s="66"/>
      <c r="F141" s="64"/>
      <c r="G141" s="91" t="str">
        <f>IF(F140+K140&lt;4,"",IF(F140=K140,"HALVED",IF(F140&gt;K140,C129,H129)))</f>
        <v>Joondalup</v>
      </c>
      <c r="H141" s="66"/>
      <c r="I141" s="66"/>
      <c r="J141" s="66"/>
      <c r="K141" s="64"/>
      <c r="L141" s="23"/>
      <c r="M141" s="23"/>
      <c r="N141" s="23"/>
      <c r="O141" s="23"/>
      <c r="P141" s="23"/>
      <c r="Q141" s="23"/>
      <c r="R141" s="23"/>
      <c r="S141" s="23"/>
      <c r="T141" s="23"/>
      <c r="U141" s="23"/>
      <c r="V141" s="23"/>
      <c r="W141" s="23"/>
      <c r="X141" s="23"/>
      <c r="Y141" s="23"/>
    </row>
    <row r="142" spans="1:25" ht="15.75" customHeight="1">
      <c r="A142" s="22"/>
      <c r="B142" s="24"/>
      <c r="C142" s="24"/>
      <c r="D142" s="24"/>
      <c r="E142" s="24"/>
      <c r="F142" s="24"/>
      <c r="G142" s="25"/>
      <c r="H142" s="25"/>
      <c r="I142" s="25"/>
      <c r="J142" s="25"/>
      <c r="K142" s="25"/>
      <c r="L142" s="23"/>
      <c r="M142" s="23"/>
      <c r="N142" s="23"/>
      <c r="O142" s="23"/>
      <c r="P142" s="23"/>
      <c r="Q142" s="23"/>
      <c r="R142" s="23"/>
      <c r="S142" s="23"/>
      <c r="T142" s="23"/>
      <c r="U142" s="23"/>
      <c r="V142" s="23"/>
      <c r="W142" s="23"/>
      <c r="X142" s="23"/>
      <c r="Y142" s="23"/>
    </row>
    <row r="143" spans="1:25" ht="15">
      <c r="A143" s="22"/>
      <c r="B143" s="15" t="s">
        <v>18</v>
      </c>
      <c r="C143" s="72" t="str">
        <f>Sheet1!C37</f>
        <v>WAGC</v>
      </c>
      <c r="D143" s="66"/>
      <c r="E143" s="66"/>
      <c r="F143" s="64"/>
      <c r="G143" s="16" t="s">
        <v>18</v>
      </c>
      <c r="H143" s="73" t="str">
        <f>Sheet1!E37</f>
        <v>The Vines</v>
      </c>
      <c r="I143" s="66"/>
      <c r="J143" s="66"/>
      <c r="K143" s="64"/>
      <c r="L143" s="17"/>
      <c r="M143" s="17"/>
      <c r="N143" s="17"/>
      <c r="O143" s="17"/>
      <c r="P143" s="17"/>
      <c r="Q143" s="17"/>
      <c r="R143" s="17"/>
      <c r="S143" s="17"/>
      <c r="T143" s="17"/>
      <c r="U143" s="17"/>
      <c r="V143" s="17"/>
      <c r="W143" s="17"/>
      <c r="X143" s="17"/>
      <c r="Y143" s="17"/>
    </row>
    <row r="144" spans="1:25" ht="18">
      <c r="A144" s="13"/>
      <c r="B144" s="85" t="s">
        <v>19</v>
      </c>
      <c r="C144" s="88" t="s">
        <v>20</v>
      </c>
      <c r="D144" s="75"/>
      <c r="E144" s="76"/>
      <c r="F144" s="85" t="s">
        <v>21</v>
      </c>
      <c r="G144" s="89" t="s">
        <v>19</v>
      </c>
      <c r="H144" s="74" t="s">
        <v>20</v>
      </c>
      <c r="I144" s="75"/>
      <c r="J144" s="76"/>
      <c r="K144" s="89" t="s">
        <v>21</v>
      </c>
      <c r="L144" s="17"/>
      <c r="M144" s="17"/>
      <c r="N144" s="17"/>
      <c r="O144" s="17"/>
      <c r="P144" s="17"/>
      <c r="Q144" s="17"/>
      <c r="R144" s="17"/>
      <c r="S144" s="17"/>
      <c r="T144" s="17"/>
      <c r="U144" s="17"/>
      <c r="V144" s="17"/>
      <c r="W144" s="17"/>
      <c r="X144" s="17"/>
      <c r="Y144" s="17"/>
    </row>
    <row r="145" spans="1:25" ht="15">
      <c r="A145" s="14"/>
      <c r="B145" s="86"/>
      <c r="C145" s="77"/>
      <c r="D145" s="78"/>
      <c r="E145" s="79"/>
      <c r="F145" s="86"/>
      <c r="G145" s="86"/>
      <c r="H145" s="77"/>
      <c r="I145" s="78"/>
      <c r="J145" s="79"/>
      <c r="K145" s="86"/>
      <c r="L145" s="17"/>
      <c r="M145" s="17"/>
      <c r="N145" s="17"/>
      <c r="O145" s="17"/>
      <c r="P145" s="17"/>
      <c r="Q145" s="17"/>
      <c r="R145" s="17"/>
      <c r="S145" s="17"/>
      <c r="T145" s="17"/>
      <c r="U145" s="17"/>
      <c r="V145" s="17"/>
      <c r="W145" s="17"/>
      <c r="X145" s="17"/>
      <c r="Y145" s="17"/>
    </row>
    <row r="146" spans="1:25" ht="15">
      <c r="A146" s="14"/>
      <c r="B146" s="87"/>
      <c r="C146" s="80"/>
      <c r="D146" s="81"/>
      <c r="E146" s="82"/>
      <c r="F146" s="87"/>
      <c r="G146" s="87"/>
      <c r="H146" s="80"/>
      <c r="I146" s="81"/>
      <c r="J146" s="82"/>
      <c r="K146" s="87"/>
      <c r="L146" s="17"/>
      <c r="M146" s="17"/>
      <c r="N146" s="17"/>
      <c r="O146" s="17"/>
      <c r="P146" s="17"/>
      <c r="Q146" s="17"/>
      <c r="R146" s="17"/>
      <c r="S146" s="17"/>
      <c r="T146" s="17"/>
      <c r="U146" s="17"/>
      <c r="V146" s="17"/>
      <c r="W146" s="17"/>
      <c r="X146" s="17"/>
      <c r="Y146" s="17"/>
    </row>
    <row r="147" spans="1:25" ht="15">
      <c r="A147" s="14"/>
      <c r="B147" s="15">
        <v>1</v>
      </c>
      <c r="C147" s="93" t="s">
        <v>119</v>
      </c>
      <c r="D147" s="66"/>
      <c r="E147" s="64"/>
      <c r="F147" s="18"/>
      <c r="G147" s="16">
        <v>1</v>
      </c>
      <c r="H147" s="93" t="s">
        <v>102</v>
      </c>
      <c r="I147" s="66"/>
      <c r="J147" s="64"/>
      <c r="K147" s="18" t="s">
        <v>120</v>
      </c>
      <c r="L147" s="19"/>
      <c r="M147" s="19"/>
      <c r="N147" s="19"/>
      <c r="O147" s="19"/>
      <c r="P147" s="19"/>
      <c r="Q147" s="19"/>
      <c r="R147" s="19"/>
      <c r="S147" s="19"/>
      <c r="T147" s="19"/>
      <c r="U147" s="19"/>
      <c r="V147" s="19"/>
      <c r="W147" s="19"/>
      <c r="X147" s="19"/>
      <c r="Y147" s="19"/>
    </row>
    <row r="148" spans="1:25" ht="15">
      <c r="A148" s="14"/>
      <c r="B148" s="15">
        <v>2</v>
      </c>
      <c r="C148" s="93" t="s">
        <v>96</v>
      </c>
      <c r="D148" s="66"/>
      <c r="E148" s="64"/>
      <c r="F148" s="18"/>
      <c r="G148" s="16">
        <v>2</v>
      </c>
      <c r="H148" s="93" t="s">
        <v>104</v>
      </c>
      <c r="I148" s="66"/>
      <c r="J148" s="64"/>
      <c r="K148" s="18" t="s">
        <v>24</v>
      </c>
      <c r="L148" s="19"/>
      <c r="M148" s="19"/>
      <c r="N148" s="19"/>
      <c r="O148" s="19"/>
      <c r="P148" s="19"/>
      <c r="Q148" s="19"/>
      <c r="R148" s="19"/>
      <c r="S148" s="19"/>
      <c r="T148" s="19"/>
      <c r="U148" s="19"/>
      <c r="V148" s="19"/>
      <c r="W148" s="19"/>
      <c r="X148" s="19"/>
      <c r="Y148" s="19"/>
    </row>
    <row r="149" spans="1:25" ht="15">
      <c r="A149" s="14"/>
      <c r="B149" s="15">
        <v>3</v>
      </c>
      <c r="C149" s="93" t="s">
        <v>76</v>
      </c>
      <c r="D149" s="66"/>
      <c r="E149" s="64"/>
      <c r="F149" s="18"/>
      <c r="G149" s="16">
        <v>3</v>
      </c>
      <c r="H149" s="93" t="s">
        <v>107</v>
      </c>
      <c r="I149" s="66"/>
      <c r="J149" s="64"/>
      <c r="K149" s="18" t="s">
        <v>52</v>
      </c>
      <c r="L149" s="19"/>
      <c r="M149" s="19"/>
      <c r="N149" s="19"/>
      <c r="O149" s="19"/>
      <c r="P149" s="19"/>
      <c r="Q149" s="19"/>
      <c r="R149" s="19"/>
      <c r="S149" s="19"/>
      <c r="T149" s="19"/>
      <c r="U149" s="19"/>
      <c r="V149" s="19"/>
      <c r="W149" s="19"/>
      <c r="X149" s="19"/>
      <c r="Y149" s="19"/>
    </row>
    <row r="150" spans="1:25" ht="15">
      <c r="A150" s="14"/>
      <c r="B150" s="15">
        <v>4</v>
      </c>
      <c r="C150" s="93" t="s">
        <v>90</v>
      </c>
      <c r="D150" s="66"/>
      <c r="E150" s="64"/>
      <c r="F150" s="18"/>
      <c r="G150" s="16">
        <v>4</v>
      </c>
      <c r="H150" s="93" t="s">
        <v>48</v>
      </c>
      <c r="I150" s="66"/>
      <c r="J150" s="64"/>
      <c r="K150" s="18" t="s">
        <v>24</v>
      </c>
      <c r="L150" s="19"/>
      <c r="M150" s="19"/>
      <c r="N150" s="19"/>
      <c r="O150" s="19"/>
      <c r="P150" s="19"/>
      <c r="Q150" s="19"/>
      <c r="R150" s="19"/>
      <c r="S150" s="19"/>
      <c r="T150" s="19"/>
      <c r="U150" s="19"/>
      <c r="V150" s="19"/>
      <c r="W150" s="19"/>
      <c r="X150" s="19"/>
      <c r="Y150" s="19"/>
    </row>
    <row r="151" spans="1:25" ht="15">
      <c r="A151" s="14"/>
      <c r="B151" s="15">
        <v>5</v>
      </c>
      <c r="C151" s="93" t="s">
        <v>86</v>
      </c>
      <c r="D151" s="66"/>
      <c r="E151" s="64"/>
      <c r="F151" s="18"/>
      <c r="G151" s="16">
        <v>5</v>
      </c>
      <c r="H151" s="93" t="s">
        <v>121</v>
      </c>
      <c r="I151" s="66"/>
      <c r="J151" s="64"/>
      <c r="K151" s="18" t="s">
        <v>27</v>
      </c>
      <c r="L151" s="19"/>
      <c r="M151" s="19"/>
      <c r="N151" s="19"/>
      <c r="O151" s="19"/>
      <c r="P151" s="19"/>
      <c r="Q151" s="19"/>
      <c r="R151" s="19"/>
      <c r="S151" s="19"/>
      <c r="T151" s="19"/>
      <c r="U151" s="19"/>
      <c r="V151" s="19"/>
      <c r="W151" s="19"/>
      <c r="X151" s="19"/>
      <c r="Y151" s="19"/>
    </row>
    <row r="152" spans="1:25" ht="15">
      <c r="A152" s="14"/>
      <c r="B152" s="15">
        <v>6</v>
      </c>
      <c r="C152" s="93" t="s">
        <v>122</v>
      </c>
      <c r="D152" s="66"/>
      <c r="E152" s="64"/>
      <c r="F152" s="18"/>
      <c r="G152" s="16">
        <v>6</v>
      </c>
      <c r="H152" s="93" t="s">
        <v>53</v>
      </c>
      <c r="I152" s="66"/>
      <c r="J152" s="64"/>
      <c r="K152" s="18" t="s">
        <v>47</v>
      </c>
      <c r="L152" s="19"/>
      <c r="M152" s="19"/>
      <c r="N152" s="19"/>
      <c r="O152" s="19"/>
      <c r="P152" s="19"/>
      <c r="Q152" s="19"/>
      <c r="R152" s="19"/>
      <c r="S152" s="19"/>
      <c r="T152" s="19"/>
      <c r="U152" s="19"/>
      <c r="V152" s="19"/>
      <c r="W152" s="19"/>
      <c r="X152" s="19"/>
      <c r="Y152" s="19"/>
    </row>
    <row r="153" spans="1:25" ht="15">
      <c r="A153" s="14"/>
      <c r="B153" s="15">
        <v>7</v>
      </c>
      <c r="C153" s="93" t="s">
        <v>123</v>
      </c>
      <c r="D153" s="66"/>
      <c r="E153" s="64"/>
      <c r="F153" s="18" t="s">
        <v>47</v>
      </c>
      <c r="G153" s="16">
        <v>7</v>
      </c>
      <c r="H153" s="93" t="s">
        <v>124</v>
      </c>
      <c r="I153" s="66"/>
      <c r="J153" s="64"/>
      <c r="K153" s="18"/>
      <c r="L153" s="19"/>
      <c r="M153" s="19"/>
      <c r="N153" s="19"/>
      <c r="O153" s="19"/>
      <c r="P153" s="19"/>
      <c r="Q153" s="19"/>
      <c r="R153" s="19"/>
      <c r="S153" s="19"/>
      <c r="T153" s="19"/>
      <c r="U153" s="19"/>
      <c r="V153" s="19"/>
      <c r="W153" s="19"/>
      <c r="X153" s="19"/>
      <c r="Y153" s="19"/>
    </row>
    <row r="154" spans="1:25" ht="15">
      <c r="A154" s="14"/>
      <c r="B154" s="72" t="str">
        <f>"TOTAL MATCHES WON BY : "&amp;C143</f>
        <v>TOTAL MATCHES WON BY : WAGC</v>
      </c>
      <c r="C154" s="66"/>
      <c r="D154" s="66"/>
      <c r="E154" s="64"/>
      <c r="F154" s="20">
        <f>COUNTA(F147:F153)-0.5*COUNTIF(F147:F153,"Sq*")-COUNTIF(F147:F153,"TBA")</f>
        <v>1</v>
      </c>
      <c r="G154" s="92" t="str">
        <f>"TOTAL MATCHES WON BY : "&amp;H143</f>
        <v>TOTAL MATCHES WON BY : The Vines</v>
      </c>
      <c r="H154" s="66"/>
      <c r="I154" s="66"/>
      <c r="J154" s="64"/>
      <c r="K154" s="20">
        <f>COUNTA(K147:K153)-0.5*COUNTIF(K147:K153,"Sq*")-COUNTIF(K147:K153,"TBA")</f>
        <v>6</v>
      </c>
      <c r="L154" s="21"/>
      <c r="M154" s="21"/>
      <c r="N154" s="21" t="str">
        <f>IF(F154+K154=0,"",C143)</f>
        <v>WAGC</v>
      </c>
      <c r="O154" s="21">
        <f>F154</f>
        <v>1</v>
      </c>
      <c r="P154" s="21" t="str">
        <f>IF(F154+K154=0,"",H143)</f>
        <v>The Vines</v>
      </c>
      <c r="Q154" s="21">
        <f>K154</f>
        <v>6</v>
      </c>
      <c r="R154" s="21" t="str">
        <f>G155</f>
        <v>The Vines</v>
      </c>
      <c r="S154" s="21" t="str">
        <f>IF(R154="HALVED",C143,"")</f>
        <v/>
      </c>
      <c r="T154" s="21" t="str">
        <f>IF(R154="HALVED",H143,"")</f>
        <v/>
      </c>
      <c r="U154" s="21"/>
      <c r="V154" s="21"/>
      <c r="W154" s="21"/>
      <c r="X154" s="21"/>
      <c r="Y154" s="21"/>
    </row>
    <row r="155" spans="1:25" ht="15">
      <c r="A155" s="14"/>
      <c r="B155" s="90" t="s">
        <v>42</v>
      </c>
      <c r="C155" s="66"/>
      <c r="D155" s="66"/>
      <c r="E155" s="66"/>
      <c r="F155" s="64"/>
      <c r="G155" s="91" t="str">
        <f>IF(F154+K154&lt;4,"",IF(F154=K154,"HALVED",IF(F154&gt;K154,C143,H143)))</f>
        <v>The Vines</v>
      </c>
      <c r="H155" s="66"/>
      <c r="I155" s="66"/>
      <c r="J155" s="66"/>
      <c r="K155" s="64"/>
      <c r="L155" s="23"/>
      <c r="M155" s="23"/>
      <c r="N155" s="23"/>
      <c r="O155" s="23"/>
      <c r="P155" s="23"/>
      <c r="Q155" s="23"/>
      <c r="R155" s="23"/>
      <c r="S155" s="23"/>
      <c r="T155" s="23"/>
      <c r="U155" s="23"/>
      <c r="V155" s="23"/>
      <c r="W155" s="23"/>
      <c r="X155" s="23"/>
      <c r="Y155" s="23"/>
    </row>
    <row r="156" spans="1:25" ht="15">
      <c r="A156" s="14"/>
      <c r="B156" s="24"/>
      <c r="C156" s="24"/>
      <c r="D156" s="24"/>
      <c r="E156" s="24"/>
      <c r="F156" s="24"/>
      <c r="G156" s="25"/>
      <c r="H156" s="25"/>
      <c r="I156" s="25"/>
      <c r="J156" s="25"/>
      <c r="K156" s="25"/>
      <c r="L156" s="23"/>
      <c r="M156" s="23"/>
      <c r="N156" s="23"/>
      <c r="O156" s="23"/>
      <c r="P156" s="23"/>
      <c r="Q156" s="23"/>
      <c r="R156" s="23"/>
      <c r="S156" s="23"/>
      <c r="T156" s="23"/>
      <c r="U156" s="23"/>
      <c r="V156" s="23"/>
      <c r="W156" s="23"/>
      <c r="X156" s="23"/>
      <c r="Y156" s="23"/>
    </row>
    <row r="157" spans="1:25" ht="15">
      <c r="A157" s="22"/>
      <c r="B157" s="15" t="s">
        <v>18</v>
      </c>
      <c r="C157" s="72" t="str">
        <f>Sheet1!C38</f>
        <v>Royal Fremantle</v>
      </c>
      <c r="D157" s="66"/>
      <c r="E157" s="66"/>
      <c r="F157" s="64"/>
      <c r="G157" s="16" t="s">
        <v>18</v>
      </c>
      <c r="H157" s="73" t="str">
        <f>Sheet1!E38</f>
        <v>Royal Perth</v>
      </c>
      <c r="I157" s="66"/>
      <c r="J157" s="66"/>
      <c r="K157" s="64"/>
      <c r="L157" s="17"/>
      <c r="M157" s="17"/>
      <c r="N157" s="17"/>
      <c r="O157" s="17"/>
      <c r="P157" s="17"/>
      <c r="Q157" s="17"/>
      <c r="R157" s="17"/>
      <c r="S157" s="17"/>
      <c r="T157" s="17"/>
      <c r="U157" s="17"/>
      <c r="V157" s="17"/>
      <c r="W157" s="17"/>
      <c r="X157" s="17"/>
      <c r="Y157" s="17"/>
    </row>
    <row r="158" spans="1:25" ht="15">
      <c r="A158" s="22"/>
      <c r="B158" s="85" t="s">
        <v>19</v>
      </c>
      <c r="C158" s="88" t="s">
        <v>20</v>
      </c>
      <c r="D158" s="75"/>
      <c r="E158" s="76"/>
      <c r="F158" s="85" t="s">
        <v>21</v>
      </c>
      <c r="G158" s="89" t="s">
        <v>19</v>
      </c>
      <c r="H158" s="74" t="s">
        <v>20</v>
      </c>
      <c r="I158" s="75"/>
      <c r="J158" s="76"/>
      <c r="K158" s="89" t="s">
        <v>21</v>
      </c>
      <c r="L158" s="17"/>
      <c r="M158" s="17"/>
      <c r="N158" s="17"/>
      <c r="O158" s="17"/>
      <c r="P158" s="17"/>
      <c r="Q158" s="17"/>
      <c r="R158" s="17"/>
      <c r="S158" s="17"/>
      <c r="T158" s="17"/>
      <c r="U158" s="17"/>
      <c r="V158" s="17"/>
      <c r="W158" s="17"/>
      <c r="X158" s="17"/>
      <c r="Y158" s="17"/>
    </row>
    <row r="159" spans="1:25" ht="15">
      <c r="A159" s="14"/>
      <c r="B159" s="86"/>
      <c r="C159" s="77"/>
      <c r="D159" s="78"/>
      <c r="E159" s="79"/>
      <c r="F159" s="86"/>
      <c r="G159" s="86"/>
      <c r="H159" s="77"/>
      <c r="I159" s="78"/>
      <c r="J159" s="79"/>
      <c r="K159" s="86"/>
      <c r="L159" s="17"/>
      <c r="M159" s="17"/>
      <c r="N159" s="17"/>
      <c r="O159" s="17"/>
      <c r="P159" s="17"/>
      <c r="Q159" s="17"/>
      <c r="R159" s="17"/>
      <c r="S159" s="17"/>
      <c r="T159" s="17"/>
      <c r="U159" s="17"/>
      <c r="V159" s="17"/>
      <c r="W159" s="17"/>
      <c r="X159" s="17"/>
      <c r="Y159" s="17"/>
    </row>
    <row r="160" spans="1:25" ht="15">
      <c r="A160" s="14"/>
      <c r="B160" s="87"/>
      <c r="C160" s="80"/>
      <c r="D160" s="81"/>
      <c r="E160" s="82"/>
      <c r="F160" s="87"/>
      <c r="G160" s="87"/>
      <c r="H160" s="80"/>
      <c r="I160" s="81"/>
      <c r="J160" s="82"/>
      <c r="K160" s="87"/>
      <c r="L160" s="17"/>
      <c r="M160" s="17"/>
      <c r="N160" s="17"/>
      <c r="O160" s="17"/>
      <c r="P160" s="17"/>
      <c r="Q160" s="17"/>
      <c r="R160" s="17"/>
      <c r="S160" s="17"/>
      <c r="T160" s="17"/>
      <c r="U160" s="17"/>
      <c r="V160" s="17"/>
      <c r="W160" s="17"/>
      <c r="X160" s="17"/>
      <c r="Y160" s="17"/>
    </row>
    <row r="161" spans="1:25" ht="15">
      <c r="A161" s="14"/>
      <c r="B161" s="15">
        <v>1</v>
      </c>
      <c r="C161" s="93" t="s">
        <v>95</v>
      </c>
      <c r="D161" s="66"/>
      <c r="E161" s="64"/>
      <c r="F161" s="18" t="s">
        <v>41</v>
      </c>
      <c r="G161" s="16">
        <v>1</v>
      </c>
      <c r="H161" s="93" t="s">
        <v>72</v>
      </c>
      <c r="I161" s="66"/>
      <c r="J161" s="64"/>
      <c r="K161" s="18"/>
      <c r="L161" s="19"/>
      <c r="M161" s="19"/>
      <c r="N161" s="19"/>
      <c r="O161" s="19"/>
      <c r="P161" s="19"/>
      <c r="Q161" s="19"/>
      <c r="R161" s="19"/>
      <c r="S161" s="19"/>
      <c r="T161" s="19"/>
      <c r="U161" s="19"/>
      <c r="V161" s="19"/>
      <c r="W161" s="19"/>
      <c r="X161" s="19"/>
      <c r="Y161" s="19"/>
    </row>
    <row r="162" spans="1:25" ht="15">
      <c r="A162" s="14"/>
      <c r="B162" s="15">
        <v>2</v>
      </c>
      <c r="C162" s="93" t="s">
        <v>97</v>
      </c>
      <c r="D162" s="66"/>
      <c r="E162" s="64"/>
      <c r="F162" s="18" t="s">
        <v>125</v>
      </c>
      <c r="G162" s="28">
        <v>2</v>
      </c>
      <c r="H162" s="93" t="s">
        <v>70</v>
      </c>
      <c r="I162" s="66"/>
      <c r="J162" s="64"/>
      <c r="K162" s="18"/>
      <c r="L162" s="19"/>
      <c r="M162" s="19"/>
      <c r="N162" s="19"/>
      <c r="O162" s="19"/>
      <c r="P162" s="19"/>
      <c r="Q162" s="19"/>
      <c r="R162" s="19"/>
      <c r="S162" s="19"/>
      <c r="T162" s="19"/>
      <c r="U162" s="19"/>
      <c r="V162" s="19"/>
      <c r="W162" s="19"/>
      <c r="X162" s="19"/>
      <c r="Y162" s="19"/>
    </row>
    <row r="163" spans="1:25" ht="15">
      <c r="A163" s="14"/>
      <c r="B163" s="15">
        <v>3</v>
      </c>
      <c r="C163" s="93" t="s">
        <v>40</v>
      </c>
      <c r="D163" s="66"/>
      <c r="E163" s="64"/>
      <c r="F163" s="18"/>
      <c r="G163" s="28">
        <v>3</v>
      </c>
      <c r="H163" s="93" t="s">
        <v>61</v>
      </c>
      <c r="I163" s="66"/>
      <c r="J163" s="64"/>
      <c r="K163" s="18" t="s">
        <v>34</v>
      </c>
      <c r="L163" s="19"/>
      <c r="M163" s="19"/>
      <c r="N163" s="19"/>
      <c r="O163" s="19"/>
      <c r="P163" s="19"/>
      <c r="Q163" s="19"/>
      <c r="R163" s="19"/>
      <c r="S163" s="19"/>
      <c r="T163" s="19"/>
      <c r="U163" s="19"/>
      <c r="V163" s="19"/>
      <c r="W163" s="19"/>
      <c r="X163" s="19"/>
      <c r="Y163" s="19"/>
    </row>
    <row r="164" spans="1:25" ht="15">
      <c r="A164" s="14"/>
      <c r="B164" s="15">
        <v>4</v>
      </c>
      <c r="C164" s="93" t="s">
        <v>29</v>
      </c>
      <c r="D164" s="66"/>
      <c r="E164" s="64"/>
      <c r="F164" s="18" t="s">
        <v>24</v>
      </c>
      <c r="G164" s="28">
        <v>4</v>
      </c>
      <c r="H164" s="93" t="s">
        <v>109</v>
      </c>
      <c r="I164" s="66"/>
      <c r="J164" s="64"/>
      <c r="K164" s="18"/>
      <c r="L164" s="19"/>
      <c r="M164" s="19"/>
      <c r="N164" s="19"/>
      <c r="O164" s="19"/>
      <c r="P164" s="19"/>
      <c r="Q164" s="19"/>
      <c r="R164" s="19"/>
      <c r="S164" s="19"/>
      <c r="T164" s="19"/>
      <c r="U164" s="19"/>
      <c r="V164" s="19"/>
      <c r="W164" s="19"/>
      <c r="X164" s="19"/>
      <c r="Y164" s="19"/>
    </row>
    <row r="165" spans="1:25" ht="15">
      <c r="A165" s="14"/>
      <c r="B165" s="15">
        <v>5</v>
      </c>
      <c r="C165" s="93" t="s">
        <v>35</v>
      </c>
      <c r="D165" s="66"/>
      <c r="E165" s="64"/>
      <c r="F165" s="18" t="s">
        <v>24</v>
      </c>
      <c r="G165" s="28">
        <v>5</v>
      </c>
      <c r="H165" s="93" t="s">
        <v>126</v>
      </c>
      <c r="I165" s="66"/>
      <c r="J165" s="64"/>
      <c r="K165" s="18"/>
      <c r="L165" s="19"/>
      <c r="M165" s="19"/>
      <c r="N165" s="19"/>
      <c r="O165" s="19"/>
      <c r="P165" s="19"/>
      <c r="Q165" s="19"/>
      <c r="R165" s="19"/>
      <c r="S165" s="19"/>
      <c r="T165" s="19"/>
      <c r="U165" s="19"/>
      <c r="V165" s="19"/>
      <c r="W165" s="19"/>
      <c r="X165" s="19"/>
      <c r="Y165" s="19"/>
    </row>
    <row r="166" spans="1:25" ht="15">
      <c r="A166" s="14"/>
      <c r="B166" s="15">
        <v>6</v>
      </c>
      <c r="C166" s="93" t="s">
        <v>127</v>
      </c>
      <c r="D166" s="66"/>
      <c r="E166" s="64"/>
      <c r="F166" s="18" t="s">
        <v>41</v>
      </c>
      <c r="G166" s="28">
        <v>6</v>
      </c>
      <c r="H166" s="93" t="s">
        <v>128</v>
      </c>
      <c r="I166" s="66"/>
      <c r="J166" s="64"/>
      <c r="K166" s="18"/>
      <c r="L166" s="19"/>
      <c r="M166" s="19"/>
      <c r="N166" s="19"/>
      <c r="O166" s="19"/>
      <c r="P166" s="19"/>
      <c r="Q166" s="19"/>
      <c r="R166" s="19"/>
      <c r="S166" s="19"/>
      <c r="T166" s="19"/>
      <c r="U166" s="19"/>
      <c r="V166" s="19"/>
      <c r="W166" s="19"/>
      <c r="X166" s="19"/>
      <c r="Y166" s="19"/>
    </row>
    <row r="167" spans="1:25" ht="15">
      <c r="A167" s="14"/>
      <c r="B167" s="15">
        <v>7</v>
      </c>
      <c r="C167" s="93" t="s">
        <v>37</v>
      </c>
      <c r="D167" s="66"/>
      <c r="E167" s="64"/>
      <c r="F167" s="18" t="s">
        <v>24</v>
      </c>
      <c r="G167" s="28">
        <v>7</v>
      </c>
      <c r="H167" s="93" t="s">
        <v>129</v>
      </c>
      <c r="I167" s="66"/>
      <c r="J167" s="64"/>
      <c r="K167" s="18"/>
      <c r="L167" s="19"/>
      <c r="M167" s="19"/>
      <c r="N167" s="19"/>
      <c r="O167" s="19"/>
      <c r="P167" s="19"/>
      <c r="Q167" s="19"/>
      <c r="R167" s="19"/>
      <c r="S167" s="19"/>
      <c r="T167" s="19"/>
      <c r="U167" s="19"/>
      <c r="V167" s="19"/>
      <c r="W167" s="19"/>
      <c r="X167" s="19"/>
      <c r="Y167" s="19"/>
    </row>
    <row r="168" spans="1:25" ht="15">
      <c r="A168" s="14"/>
      <c r="B168" s="72" t="str">
        <f>"TOTAL MATCHES WON BY : "&amp;C157</f>
        <v>TOTAL MATCHES WON BY : Royal Fremantle</v>
      </c>
      <c r="C168" s="66"/>
      <c r="D168" s="66"/>
      <c r="E168" s="64"/>
      <c r="F168" s="20">
        <f>COUNTA(F161:F167)-0.5*COUNTIF(F161:F167,"Sq*")-COUNTIF(F161:F167,"TBA")</f>
        <v>6</v>
      </c>
      <c r="G168" s="92" t="str">
        <f>"TOTAL MATCHES WON BY : "&amp;H157</f>
        <v>TOTAL MATCHES WON BY : Royal Perth</v>
      </c>
      <c r="H168" s="66"/>
      <c r="I168" s="66"/>
      <c r="J168" s="64"/>
      <c r="K168" s="20">
        <f>COUNTA(K161:K167)-0.5*COUNTIF(K161:K167,"Sq*")-COUNTIF(K161:K167,"TBA")</f>
        <v>1</v>
      </c>
      <c r="L168" s="21"/>
      <c r="M168" s="21"/>
      <c r="N168" s="21" t="str">
        <f>IF(F168+K168=0,"",C157)</f>
        <v>Royal Fremantle</v>
      </c>
      <c r="O168" s="21">
        <f>F168</f>
        <v>6</v>
      </c>
      <c r="P168" s="21" t="str">
        <f>IF(F168+K168=0,"",H157)</f>
        <v>Royal Perth</v>
      </c>
      <c r="Q168" s="21">
        <f>K168</f>
        <v>1</v>
      </c>
      <c r="R168" s="21" t="str">
        <f>G169</f>
        <v>Royal Fremantle</v>
      </c>
      <c r="S168" s="21" t="str">
        <f>IF(R168="HALVED",C157,"")</f>
        <v/>
      </c>
      <c r="T168" s="21" t="str">
        <f>IF(R168="HALVED",H157,"")</f>
        <v/>
      </c>
      <c r="U168" s="21"/>
      <c r="V168" s="21"/>
      <c r="W168" s="21"/>
      <c r="X168" s="21"/>
      <c r="Y168" s="21"/>
    </row>
    <row r="169" spans="1:25" ht="15">
      <c r="A169" s="14"/>
      <c r="B169" s="90" t="s">
        <v>42</v>
      </c>
      <c r="C169" s="66"/>
      <c r="D169" s="66"/>
      <c r="E169" s="66"/>
      <c r="F169" s="64"/>
      <c r="G169" s="91" t="str">
        <f>IF(F168+K168&lt;4,"",IF(F168=K168,"HALVED",IF(F168&gt;K168,C157,H157)))</f>
        <v>Royal Fremantle</v>
      </c>
      <c r="H169" s="66"/>
      <c r="I169" s="66"/>
      <c r="J169" s="66"/>
      <c r="K169" s="64"/>
      <c r="L169" s="23"/>
      <c r="M169" s="23"/>
      <c r="N169" s="23"/>
      <c r="O169" s="23"/>
      <c r="P169" s="23"/>
      <c r="Q169" s="23"/>
      <c r="R169" s="23"/>
      <c r="S169" s="23"/>
      <c r="T169" s="23"/>
      <c r="U169" s="23"/>
      <c r="V169" s="23"/>
      <c r="W169" s="23"/>
      <c r="X169" s="23"/>
      <c r="Y169" s="23"/>
    </row>
    <row r="170" spans="1:25" ht="15">
      <c r="A170" s="14"/>
      <c r="B170" s="24"/>
      <c r="C170" s="24"/>
      <c r="D170" s="24"/>
      <c r="E170" s="24"/>
      <c r="F170" s="24"/>
      <c r="G170" s="25"/>
      <c r="H170" s="25"/>
      <c r="I170" s="25"/>
      <c r="J170" s="25"/>
      <c r="K170" s="25"/>
      <c r="L170" s="23"/>
      <c r="M170" s="23"/>
      <c r="N170" s="23"/>
      <c r="O170" s="23"/>
      <c r="P170" s="23"/>
      <c r="Q170" s="23"/>
      <c r="R170" s="23"/>
      <c r="S170" s="23"/>
      <c r="T170" s="23"/>
      <c r="U170" s="23"/>
      <c r="V170" s="23"/>
      <c r="W170" s="23"/>
      <c r="X170" s="23"/>
      <c r="Y170" s="23"/>
    </row>
    <row r="171" spans="1:25" ht="15">
      <c r="A171" s="22"/>
      <c r="B171" s="15" t="s">
        <v>18</v>
      </c>
      <c r="C171" s="72" t="str">
        <f>Sheet1!C39</f>
        <v>Mount Lawley</v>
      </c>
      <c r="D171" s="66"/>
      <c r="E171" s="66"/>
      <c r="F171" s="64"/>
      <c r="G171" s="16" t="s">
        <v>18</v>
      </c>
      <c r="H171" s="73" t="str">
        <f>Sheet1!E39</f>
        <v>Gosnells</v>
      </c>
      <c r="I171" s="66"/>
      <c r="J171" s="66"/>
      <c r="K171" s="64"/>
      <c r="L171" s="17"/>
      <c r="M171" s="17"/>
      <c r="N171" s="17"/>
      <c r="O171" s="17"/>
      <c r="P171" s="17"/>
      <c r="Q171" s="17"/>
      <c r="R171" s="17"/>
      <c r="S171" s="17"/>
      <c r="T171" s="17"/>
      <c r="U171" s="17"/>
      <c r="V171" s="17"/>
      <c r="W171" s="17"/>
      <c r="X171" s="17"/>
      <c r="Y171" s="17"/>
    </row>
    <row r="172" spans="1:25" ht="15">
      <c r="A172" s="22"/>
      <c r="B172" s="85" t="s">
        <v>19</v>
      </c>
      <c r="C172" s="88" t="s">
        <v>20</v>
      </c>
      <c r="D172" s="75"/>
      <c r="E172" s="76"/>
      <c r="F172" s="85" t="s">
        <v>21</v>
      </c>
      <c r="G172" s="89" t="s">
        <v>19</v>
      </c>
      <c r="H172" s="74" t="s">
        <v>20</v>
      </c>
      <c r="I172" s="75"/>
      <c r="J172" s="76"/>
      <c r="K172" s="89" t="s">
        <v>21</v>
      </c>
      <c r="L172" s="17"/>
      <c r="M172" s="17"/>
      <c r="N172" s="17"/>
      <c r="O172" s="17"/>
      <c r="P172" s="17"/>
      <c r="Q172" s="17"/>
      <c r="R172" s="17"/>
      <c r="S172" s="17"/>
      <c r="T172" s="17"/>
      <c r="U172" s="17"/>
      <c r="V172" s="17"/>
      <c r="W172" s="17"/>
      <c r="X172" s="17"/>
      <c r="Y172" s="17"/>
    </row>
    <row r="173" spans="1:25" ht="15">
      <c r="A173" s="14"/>
      <c r="B173" s="86"/>
      <c r="C173" s="77"/>
      <c r="D173" s="78"/>
      <c r="E173" s="79"/>
      <c r="F173" s="86"/>
      <c r="G173" s="86"/>
      <c r="H173" s="77"/>
      <c r="I173" s="78"/>
      <c r="J173" s="79"/>
      <c r="K173" s="86"/>
      <c r="L173" s="17"/>
      <c r="M173" s="17"/>
      <c r="N173" s="17"/>
      <c r="O173" s="17"/>
      <c r="P173" s="17"/>
      <c r="Q173" s="17"/>
      <c r="R173" s="17"/>
      <c r="S173" s="17"/>
      <c r="T173" s="17"/>
      <c r="U173" s="17"/>
      <c r="V173" s="17"/>
      <c r="W173" s="17"/>
      <c r="X173" s="17"/>
      <c r="Y173" s="17"/>
    </row>
    <row r="174" spans="1:25" ht="15">
      <c r="A174" s="14"/>
      <c r="B174" s="87"/>
      <c r="C174" s="80"/>
      <c r="D174" s="81"/>
      <c r="E174" s="82"/>
      <c r="F174" s="87"/>
      <c r="G174" s="87"/>
      <c r="H174" s="80"/>
      <c r="I174" s="81"/>
      <c r="J174" s="82"/>
      <c r="K174" s="87"/>
      <c r="L174" s="17"/>
      <c r="M174" s="17"/>
      <c r="N174" s="17"/>
      <c r="O174" s="17"/>
      <c r="P174" s="17"/>
      <c r="Q174" s="17"/>
      <c r="R174" s="17"/>
      <c r="S174" s="17"/>
      <c r="T174" s="17"/>
      <c r="U174" s="17"/>
      <c r="V174" s="17"/>
      <c r="W174" s="17"/>
      <c r="X174" s="17"/>
      <c r="Y174" s="17"/>
    </row>
    <row r="175" spans="1:25" ht="15">
      <c r="A175" s="14"/>
      <c r="B175" s="15">
        <v>1</v>
      </c>
      <c r="C175" s="93" t="s">
        <v>75</v>
      </c>
      <c r="D175" s="66"/>
      <c r="E175" s="64"/>
      <c r="F175" s="18" t="s">
        <v>47</v>
      </c>
      <c r="G175" s="16">
        <v>1</v>
      </c>
      <c r="H175" s="93" t="s">
        <v>130</v>
      </c>
      <c r="I175" s="66"/>
      <c r="J175" s="64"/>
      <c r="K175" s="18"/>
      <c r="L175" s="19"/>
      <c r="M175" s="19"/>
      <c r="N175" s="19"/>
      <c r="O175" s="19"/>
      <c r="P175" s="19"/>
      <c r="Q175" s="19"/>
      <c r="R175" s="19"/>
      <c r="S175" s="19"/>
      <c r="T175" s="19"/>
      <c r="U175" s="19"/>
      <c r="V175" s="19"/>
      <c r="W175" s="19"/>
      <c r="X175" s="19"/>
      <c r="Y175" s="19"/>
    </row>
    <row r="176" spans="1:25" ht="15">
      <c r="A176" s="14"/>
      <c r="B176" s="15">
        <v>2</v>
      </c>
      <c r="C176" s="93" t="s">
        <v>91</v>
      </c>
      <c r="D176" s="66"/>
      <c r="E176" s="64"/>
      <c r="F176" s="18" t="s">
        <v>34</v>
      </c>
      <c r="G176" s="28">
        <v>2</v>
      </c>
      <c r="H176" s="93" t="s">
        <v>46</v>
      </c>
      <c r="I176" s="66"/>
      <c r="J176" s="64"/>
      <c r="K176" s="18"/>
      <c r="L176" s="19"/>
      <c r="M176" s="19"/>
      <c r="N176" s="19"/>
      <c r="O176" s="19"/>
      <c r="P176" s="19"/>
      <c r="Q176" s="19"/>
      <c r="R176" s="19"/>
      <c r="S176" s="19"/>
      <c r="T176" s="19"/>
      <c r="U176" s="19"/>
      <c r="V176" s="19"/>
      <c r="W176" s="19"/>
      <c r="X176" s="19"/>
      <c r="Y176" s="19"/>
    </row>
    <row r="177" spans="1:25" ht="15">
      <c r="A177" s="14"/>
      <c r="B177" s="15">
        <v>3</v>
      </c>
      <c r="C177" s="93" t="s">
        <v>92</v>
      </c>
      <c r="D177" s="66"/>
      <c r="E177" s="64"/>
      <c r="F177" s="18"/>
      <c r="G177" s="28">
        <v>3</v>
      </c>
      <c r="H177" s="93" t="s">
        <v>49</v>
      </c>
      <c r="I177" s="66"/>
      <c r="J177" s="64"/>
      <c r="K177" s="18" t="s">
        <v>27</v>
      </c>
      <c r="L177" s="19"/>
      <c r="M177" s="19"/>
      <c r="N177" s="19"/>
      <c r="O177" s="19"/>
      <c r="P177" s="19"/>
      <c r="Q177" s="19"/>
      <c r="R177" s="19"/>
      <c r="S177" s="19"/>
      <c r="T177" s="19"/>
      <c r="U177" s="19"/>
      <c r="V177" s="19"/>
      <c r="W177" s="19"/>
      <c r="X177" s="19"/>
      <c r="Y177" s="19"/>
    </row>
    <row r="178" spans="1:25" ht="15">
      <c r="A178" s="14"/>
      <c r="B178" s="15">
        <v>4</v>
      </c>
      <c r="C178" s="93" t="s">
        <v>82</v>
      </c>
      <c r="D178" s="66"/>
      <c r="E178" s="64"/>
      <c r="F178" s="18"/>
      <c r="G178" s="28">
        <v>4</v>
      </c>
      <c r="H178" s="93" t="s">
        <v>44</v>
      </c>
      <c r="I178" s="66"/>
      <c r="J178" s="64"/>
      <c r="K178" s="18" t="s">
        <v>78</v>
      </c>
      <c r="L178" s="19"/>
      <c r="M178" s="19"/>
      <c r="N178" s="19"/>
      <c r="O178" s="19"/>
      <c r="P178" s="19"/>
      <c r="Q178" s="19"/>
      <c r="R178" s="19"/>
      <c r="S178" s="19"/>
      <c r="T178" s="19"/>
      <c r="U178" s="19"/>
      <c r="V178" s="19"/>
      <c r="W178" s="19"/>
      <c r="X178" s="19"/>
      <c r="Y178" s="19"/>
    </row>
    <row r="179" spans="1:25" ht="15">
      <c r="A179" s="14"/>
      <c r="B179" s="15">
        <v>5</v>
      </c>
      <c r="C179" s="93" t="s">
        <v>84</v>
      </c>
      <c r="D179" s="66"/>
      <c r="E179" s="64"/>
      <c r="F179" s="18" t="s">
        <v>41</v>
      </c>
      <c r="G179" s="28">
        <v>5</v>
      </c>
      <c r="H179" s="93" t="s">
        <v>131</v>
      </c>
      <c r="I179" s="66"/>
      <c r="J179" s="64"/>
      <c r="K179" s="18"/>
      <c r="L179" s="19"/>
      <c r="M179" s="19"/>
      <c r="N179" s="19"/>
      <c r="O179" s="19"/>
      <c r="P179" s="19"/>
      <c r="Q179" s="19"/>
      <c r="R179" s="19"/>
      <c r="S179" s="19"/>
      <c r="T179" s="19"/>
      <c r="U179" s="19"/>
      <c r="V179" s="19"/>
      <c r="W179" s="19"/>
      <c r="X179" s="19"/>
      <c r="Y179" s="19"/>
    </row>
    <row r="180" spans="1:25" ht="15">
      <c r="A180" s="14"/>
      <c r="B180" s="15">
        <v>6</v>
      </c>
      <c r="C180" s="93" t="s">
        <v>87</v>
      </c>
      <c r="D180" s="66"/>
      <c r="E180" s="64"/>
      <c r="F180" s="18"/>
      <c r="G180" s="28">
        <v>6</v>
      </c>
      <c r="H180" s="93" t="s">
        <v>56</v>
      </c>
      <c r="I180" s="66"/>
      <c r="J180" s="64"/>
      <c r="K180" s="18" t="s">
        <v>113</v>
      </c>
      <c r="L180" s="19"/>
      <c r="M180" s="19"/>
      <c r="N180" s="19"/>
      <c r="O180" s="19"/>
      <c r="P180" s="19"/>
      <c r="Q180" s="19"/>
      <c r="R180" s="19"/>
      <c r="S180" s="19"/>
      <c r="T180" s="19"/>
      <c r="U180" s="19"/>
      <c r="V180" s="19"/>
      <c r="W180" s="19"/>
      <c r="X180" s="19"/>
      <c r="Y180" s="19"/>
    </row>
    <row r="181" spans="1:25" ht="15">
      <c r="A181" s="14"/>
      <c r="B181" s="15">
        <v>7</v>
      </c>
      <c r="C181" s="93" t="s">
        <v>89</v>
      </c>
      <c r="D181" s="66"/>
      <c r="E181" s="64"/>
      <c r="F181" s="18" t="s">
        <v>47</v>
      </c>
      <c r="G181" s="28">
        <v>7</v>
      </c>
      <c r="H181" s="93" t="s">
        <v>59</v>
      </c>
      <c r="I181" s="66"/>
      <c r="J181" s="64"/>
      <c r="K181" s="18"/>
      <c r="L181" s="19"/>
      <c r="M181" s="19"/>
      <c r="N181" s="19"/>
      <c r="O181" s="19"/>
      <c r="P181" s="19"/>
      <c r="Q181" s="19"/>
      <c r="R181" s="19"/>
      <c r="S181" s="19"/>
      <c r="T181" s="19"/>
      <c r="U181" s="19"/>
      <c r="V181" s="19"/>
      <c r="W181" s="19"/>
      <c r="X181" s="19"/>
      <c r="Y181" s="19"/>
    </row>
    <row r="182" spans="1:25" ht="15">
      <c r="A182" s="14"/>
      <c r="B182" s="72" t="str">
        <f>"TOTAL MATCHES WON BY : "&amp;C171</f>
        <v>TOTAL MATCHES WON BY : Mount Lawley</v>
      </c>
      <c r="C182" s="66"/>
      <c r="D182" s="66"/>
      <c r="E182" s="64"/>
      <c r="F182" s="20">
        <f>COUNTA(F175:F181)-0.5*COUNTIF(F175:F181,"Sq*")-COUNTIF(F175:F181,"TBA")</f>
        <v>4</v>
      </c>
      <c r="G182" s="92" t="str">
        <f>"TOTAL MATCHES WON BY : "&amp;H171</f>
        <v>TOTAL MATCHES WON BY : Gosnells</v>
      </c>
      <c r="H182" s="66"/>
      <c r="I182" s="66"/>
      <c r="J182" s="64"/>
      <c r="K182" s="20">
        <f>COUNTA(K175:K181)-0.5*COUNTIF(K175:K181,"Sq*")-COUNTIF(K175:K181,"TBA")</f>
        <v>3</v>
      </c>
      <c r="L182" s="21"/>
      <c r="M182" s="21"/>
      <c r="N182" s="21" t="str">
        <f>IF(F182+K182=0,"",C171)</f>
        <v>Mount Lawley</v>
      </c>
      <c r="O182" s="21">
        <f>F182</f>
        <v>4</v>
      </c>
      <c r="P182" s="21" t="str">
        <f>IF(F182+K182=0,"",H171)</f>
        <v>Gosnells</v>
      </c>
      <c r="Q182" s="21">
        <f>K182</f>
        <v>3</v>
      </c>
      <c r="R182" s="21" t="str">
        <f>G183</f>
        <v>Mount Lawley</v>
      </c>
      <c r="S182" s="21" t="str">
        <f>IF(R182="HALVED",C171,"")</f>
        <v/>
      </c>
      <c r="T182" s="21" t="str">
        <f>IF(R182="HALVED",H171,"")</f>
        <v/>
      </c>
      <c r="U182" s="21"/>
      <c r="V182" s="21"/>
      <c r="W182" s="21"/>
      <c r="X182" s="21"/>
      <c r="Y182" s="21"/>
    </row>
    <row r="183" spans="1:25" ht="15">
      <c r="A183" s="14"/>
      <c r="B183" s="90" t="s">
        <v>42</v>
      </c>
      <c r="C183" s="66"/>
      <c r="D183" s="66"/>
      <c r="E183" s="66"/>
      <c r="F183" s="64"/>
      <c r="G183" s="91" t="str">
        <f>IF(F182+K182&lt;4,"",IF(F182=K182,"HALVED",IF(F182&gt;K182,C171,H171)))</f>
        <v>Mount Lawley</v>
      </c>
      <c r="H183" s="66"/>
      <c r="I183" s="66"/>
      <c r="J183" s="66"/>
      <c r="K183" s="64"/>
      <c r="L183" s="23"/>
      <c r="M183" s="23"/>
      <c r="N183" s="23"/>
      <c r="O183" s="23"/>
      <c r="P183" s="23"/>
      <c r="Q183" s="23"/>
      <c r="R183" s="23"/>
      <c r="S183" s="23"/>
      <c r="T183" s="23"/>
      <c r="U183" s="23"/>
      <c r="V183" s="23"/>
      <c r="W183" s="23"/>
      <c r="X183" s="23"/>
      <c r="Y183" s="23"/>
    </row>
    <row r="184" spans="1:25" ht="15">
      <c r="A184" s="14"/>
      <c r="B184" s="29"/>
      <c r="C184" s="29"/>
      <c r="D184" s="29"/>
      <c r="E184" s="29"/>
      <c r="F184" s="30"/>
      <c r="G184" s="29"/>
      <c r="H184" s="29"/>
      <c r="I184" s="29"/>
      <c r="J184" s="29"/>
      <c r="K184" s="30"/>
      <c r="L184" s="21"/>
      <c r="M184" s="21"/>
      <c r="N184" s="21"/>
      <c r="O184" s="21"/>
      <c r="P184" s="21"/>
      <c r="Q184" s="21"/>
      <c r="R184" s="21"/>
      <c r="S184" s="21"/>
      <c r="T184" s="21"/>
      <c r="U184" s="21"/>
      <c r="V184" s="21"/>
      <c r="W184" s="21"/>
      <c r="X184" s="21"/>
      <c r="Y184" s="21"/>
    </row>
    <row r="185" spans="1:25" ht="23.25" customHeight="1">
      <c r="A185" s="22"/>
      <c r="B185" s="84" t="str">
        <f>Sheet1!A27</f>
        <v>ROUND FOUR</v>
      </c>
      <c r="C185" s="66"/>
      <c r="D185" s="70" t="str">
        <f>Sheet1!B27</f>
        <v>SUNDAY 18 MAY</v>
      </c>
      <c r="E185" s="66"/>
      <c r="F185" s="66"/>
      <c r="G185" s="71" t="str">
        <f>Sheet1!C27</f>
        <v>Royal Fremantle GC</v>
      </c>
      <c r="H185" s="66"/>
      <c r="I185" s="66"/>
      <c r="J185" s="66"/>
      <c r="K185" s="64"/>
      <c r="L185" s="13"/>
      <c r="M185" s="13"/>
      <c r="N185" s="13"/>
      <c r="O185" s="13"/>
      <c r="P185" s="13"/>
      <c r="Q185" s="13"/>
      <c r="R185" s="13"/>
      <c r="S185" s="13"/>
      <c r="T185" s="13"/>
      <c r="U185" s="13"/>
      <c r="V185" s="13"/>
      <c r="W185" s="13"/>
      <c r="X185" s="13"/>
      <c r="Y185" s="13"/>
    </row>
    <row r="186" spans="1:25" ht="18">
      <c r="A186" s="13"/>
      <c r="B186" s="15" t="s">
        <v>18</v>
      </c>
      <c r="C186" s="72" t="str">
        <f>Sheet1!C29</f>
        <v>Joondalup</v>
      </c>
      <c r="D186" s="66"/>
      <c r="E186" s="66"/>
      <c r="F186" s="64"/>
      <c r="G186" s="16" t="s">
        <v>18</v>
      </c>
      <c r="H186" s="73" t="str">
        <f>Sheet1!E29</f>
        <v>WAGC</v>
      </c>
      <c r="I186" s="66"/>
      <c r="J186" s="66"/>
      <c r="K186" s="64"/>
      <c r="L186" s="17"/>
      <c r="M186" s="17"/>
      <c r="N186" s="17"/>
      <c r="O186" s="17"/>
      <c r="P186" s="17"/>
      <c r="Q186" s="17"/>
      <c r="R186" s="17"/>
      <c r="S186" s="17"/>
      <c r="T186" s="17"/>
      <c r="U186" s="17"/>
      <c r="V186" s="17"/>
      <c r="W186" s="17"/>
      <c r="X186" s="17"/>
      <c r="Y186" s="17"/>
    </row>
    <row r="187" spans="1:25" ht="15">
      <c r="A187" s="14"/>
      <c r="B187" s="85" t="s">
        <v>19</v>
      </c>
      <c r="C187" s="88" t="s">
        <v>20</v>
      </c>
      <c r="D187" s="75"/>
      <c r="E187" s="76"/>
      <c r="F187" s="85" t="s">
        <v>21</v>
      </c>
      <c r="G187" s="89" t="s">
        <v>19</v>
      </c>
      <c r="H187" s="74" t="s">
        <v>20</v>
      </c>
      <c r="I187" s="75"/>
      <c r="J187" s="76"/>
      <c r="K187" s="89" t="s">
        <v>21</v>
      </c>
      <c r="L187" s="17"/>
      <c r="M187" s="17"/>
      <c r="N187" s="17"/>
      <c r="O187" s="17"/>
      <c r="P187" s="17"/>
      <c r="Q187" s="17"/>
      <c r="R187" s="17"/>
      <c r="S187" s="17"/>
      <c r="T187" s="17"/>
      <c r="U187" s="17"/>
      <c r="V187" s="17"/>
      <c r="W187" s="17"/>
      <c r="X187" s="17"/>
      <c r="Y187" s="17"/>
    </row>
    <row r="188" spans="1:25" ht="15">
      <c r="A188" s="14"/>
      <c r="B188" s="86"/>
      <c r="C188" s="77"/>
      <c r="D188" s="78"/>
      <c r="E188" s="79"/>
      <c r="F188" s="86"/>
      <c r="G188" s="86"/>
      <c r="H188" s="77"/>
      <c r="I188" s="78"/>
      <c r="J188" s="79"/>
      <c r="K188" s="86"/>
      <c r="L188" s="17"/>
      <c r="M188" s="17"/>
      <c r="N188" s="17"/>
      <c r="O188" s="17"/>
      <c r="P188" s="17"/>
      <c r="Q188" s="17"/>
      <c r="R188" s="17"/>
      <c r="S188" s="17"/>
      <c r="T188" s="17"/>
      <c r="U188" s="17"/>
      <c r="V188" s="17"/>
      <c r="W188" s="17"/>
      <c r="X188" s="17"/>
      <c r="Y188" s="17"/>
    </row>
    <row r="189" spans="1:25" ht="15">
      <c r="A189" s="14"/>
      <c r="B189" s="87"/>
      <c r="C189" s="80"/>
      <c r="D189" s="81"/>
      <c r="E189" s="82"/>
      <c r="F189" s="87"/>
      <c r="G189" s="87"/>
      <c r="H189" s="80"/>
      <c r="I189" s="81"/>
      <c r="J189" s="82"/>
      <c r="K189" s="87"/>
      <c r="L189" s="17"/>
      <c r="M189" s="17"/>
      <c r="N189" s="17"/>
      <c r="O189" s="17"/>
      <c r="P189" s="17"/>
      <c r="Q189" s="17"/>
      <c r="R189" s="17"/>
      <c r="S189" s="17"/>
      <c r="T189" s="17"/>
      <c r="U189" s="17"/>
      <c r="V189" s="17"/>
      <c r="W189" s="17"/>
      <c r="X189" s="17"/>
      <c r="Y189" s="17"/>
    </row>
    <row r="190" spans="1:25" ht="15">
      <c r="A190" s="14"/>
      <c r="B190" s="15">
        <v>1</v>
      </c>
      <c r="C190" s="83" t="s">
        <v>22</v>
      </c>
      <c r="D190" s="66"/>
      <c r="E190" s="64"/>
      <c r="F190" s="18" t="s">
        <v>106</v>
      </c>
      <c r="G190" s="16">
        <v>1</v>
      </c>
      <c r="H190" s="83" t="s">
        <v>132</v>
      </c>
      <c r="I190" s="66"/>
      <c r="J190" s="64"/>
      <c r="K190" s="18"/>
      <c r="L190" s="19"/>
      <c r="M190" s="19"/>
      <c r="N190" s="19"/>
      <c r="O190" s="19"/>
      <c r="P190" s="19"/>
      <c r="Q190" s="19"/>
      <c r="R190" s="19"/>
      <c r="S190" s="19"/>
      <c r="T190" s="19"/>
      <c r="U190" s="19"/>
      <c r="V190" s="19"/>
      <c r="W190" s="19"/>
      <c r="X190" s="19"/>
      <c r="Y190" s="19"/>
    </row>
    <row r="191" spans="1:25" ht="15">
      <c r="A191" s="14"/>
      <c r="B191" s="15">
        <v>2</v>
      </c>
      <c r="C191" s="83" t="s">
        <v>133</v>
      </c>
      <c r="D191" s="66"/>
      <c r="E191" s="64"/>
      <c r="F191" s="18" t="s">
        <v>31</v>
      </c>
      <c r="G191" s="28">
        <v>2</v>
      </c>
      <c r="H191" s="83" t="s">
        <v>96</v>
      </c>
      <c r="I191" s="66"/>
      <c r="J191" s="64"/>
      <c r="K191" s="18" t="s">
        <v>31</v>
      </c>
      <c r="L191" s="19"/>
      <c r="M191" s="19"/>
      <c r="N191" s="19"/>
      <c r="O191" s="19"/>
      <c r="P191" s="19"/>
      <c r="Q191" s="19"/>
      <c r="R191" s="19"/>
      <c r="S191" s="19"/>
      <c r="T191" s="19"/>
      <c r="U191" s="19"/>
      <c r="V191" s="19"/>
      <c r="W191" s="19"/>
      <c r="X191" s="19"/>
      <c r="Y191" s="19"/>
    </row>
    <row r="192" spans="1:25" ht="15">
      <c r="A192" s="14"/>
      <c r="B192" s="15">
        <v>3</v>
      </c>
      <c r="C192" s="83" t="s">
        <v>36</v>
      </c>
      <c r="D192" s="66"/>
      <c r="E192" s="64"/>
      <c r="F192" s="18" t="s">
        <v>52</v>
      </c>
      <c r="G192" s="28">
        <v>3</v>
      </c>
      <c r="H192" s="83" t="s">
        <v>76</v>
      </c>
      <c r="I192" s="66"/>
      <c r="J192" s="64"/>
      <c r="K192" s="18"/>
      <c r="L192" s="19"/>
      <c r="M192" s="19"/>
      <c r="N192" s="19"/>
      <c r="O192" s="19"/>
      <c r="P192" s="19"/>
      <c r="Q192" s="19"/>
      <c r="R192" s="19"/>
      <c r="S192" s="19"/>
      <c r="T192" s="19"/>
      <c r="U192" s="19"/>
      <c r="V192" s="19"/>
      <c r="W192" s="19"/>
      <c r="X192" s="19"/>
      <c r="Y192" s="19"/>
    </row>
    <row r="193" spans="1:25" ht="15">
      <c r="A193" s="14"/>
      <c r="B193" s="15">
        <v>4</v>
      </c>
      <c r="C193" s="83" t="s">
        <v>25</v>
      </c>
      <c r="D193" s="66"/>
      <c r="E193" s="64"/>
      <c r="F193" s="18"/>
      <c r="G193" s="28">
        <v>4</v>
      </c>
      <c r="H193" s="83" t="s">
        <v>83</v>
      </c>
      <c r="I193" s="66"/>
      <c r="J193" s="64"/>
      <c r="K193" s="18" t="s">
        <v>27</v>
      </c>
      <c r="L193" s="19"/>
      <c r="M193" s="19"/>
      <c r="N193" s="19"/>
      <c r="O193" s="19"/>
      <c r="P193" s="19"/>
      <c r="Q193" s="19"/>
      <c r="R193" s="19"/>
      <c r="S193" s="19"/>
      <c r="T193" s="19"/>
      <c r="U193" s="19"/>
      <c r="V193" s="19"/>
      <c r="W193" s="19"/>
      <c r="X193" s="19"/>
      <c r="Y193" s="19"/>
    </row>
    <row r="194" spans="1:25" ht="15">
      <c r="A194" s="14"/>
      <c r="B194" s="15">
        <v>5</v>
      </c>
      <c r="C194" s="83" t="s">
        <v>134</v>
      </c>
      <c r="D194" s="66"/>
      <c r="E194" s="64"/>
      <c r="F194" s="18"/>
      <c r="G194" s="28">
        <v>5</v>
      </c>
      <c r="H194" s="83" t="s">
        <v>90</v>
      </c>
      <c r="I194" s="66"/>
      <c r="J194" s="64"/>
      <c r="K194" s="18" t="s">
        <v>113</v>
      </c>
      <c r="L194" s="19"/>
      <c r="M194" s="19"/>
      <c r="N194" s="19"/>
      <c r="O194" s="19"/>
      <c r="P194" s="19"/>
      <c r="Q194" s="19"/>
      <c r="R194" s="19"/>
      <c r="S194" s="19"/>
      <c r="T194" s="19"/>
      <c r="U194" s="19"/>
      <c r="V194" s="19"/>
      <c r="W194" s="19"/>
      <c r="X194" s="19"/>
      <c r="Y194" s="19"/>
    </row>
    <row r="195" spans="1:25" ht="15">
      <c r="A195" s="14"/>
      <c r="B195" s="15">
        <v>6</v>
      </c>
      <c r="C195" s="83" t="s">
        <v>30</v>
      </c>
      <c r="D195" s="66"/>
      <c r="E195" s="64"/>
      <c r="F195" s="18" t="s">
        <v>31</v>
      </c>
      <c r="G195" s="28">
        <v>6</v>
      </c>
      <c r="H195" s="31" t="s">
        <v>135</v>
      </c>
      <c r="I195" s="32"/>
      <c r="J195" s="33"/>
      <c r="K195" s="18" t="s">
        <v>31</v>
      </c>
      <c r="L195" s="19"/>
      <c r="M195" s="19"/>
      <c r="N195" s="19"/>
      <c r="O195" s="19"/>
      <c r="P195" s="19"/>
      <c r="Q195" s="19"/>
      <c r="R195" s="19"/>
      <c r="S195" s="19"/>
      <c r="T195" s="19"/>
      <c r="U195" s="19"/>
      <c r="V195" s="19"/>
      <c r="W195" s="19"/>
      <c r="X195" s="19"/>
      <c r="Y195" s="19"/>
    </row>
    <row r="196" spans="1:25" ht="15">
      <c r="A196" s="14"/>
      <c r="B196" s="15">
        <v>7</v>
      </c>
      <c r="C196" s="83" t="s">
        <v>28</v>
      </c>
      <c r="D196" s="66"/>
      <c r="E196" s="64"/>
      <c r="F196" s="18" t="s">
        <v>41</v>
      </c>
      <c r="G196" s="28">
        <v>7</v>
      </c>
      <c r="H196" s="83" t="s">
        <v>88</v>
      </c>
      <c r="I196" s="66"/>
      <c r="J196" s="64"/>
      <c r="K196" s="18"/>
      <c r="L196" s="19"/>
      <c r="M196" s="19"/>
      <c r="N196" s="19"/>
      <c r="O196" s="19"/>
      <c r="P196" s="19"/>
      <c r="Q196" s="19"/>
      <c r="R196" s="19"/>
      <c r="S196" s="19"/>
      <c r="T196" s="19"/>
      <c r="U196" s="19"/>
      <c r="V196" s="19"/>
      <c r="W196" s="19"/>
      <c r="X196" s="19"/>
      <c r="Y196" s="19"/>
    </row>
    <row r="197" spans="1:25" ht="15">
      <c r="A197" s="14"/>
      <c r="B197" s="72" t="str">
        <f>"TOTAL MATCHES WON BY : "&amp;C186</f>
        <v>TOTAL MATCHES WON BY : Joondalup</v>
      </c>
      <c r="C197" s="66"/>
      <c r="D197" s="66"/>
      <c r="E197" s="64"/>
      <c r="F197" s="20">
        <f>COUNTA(F190:F196)-0.5*COUNTIF(F190:F196,"Sq*")-COUNTIF(F190:F196,"TBA")</f>
        <v>4</v>
      </c>
      <c r="G197" s="92" t="str">
        <f>"TOTAL MATCHES WON BY : "&amp;H186</f>
        <v>TOTAL MATCHES WON BY : WAGC</v>
      </c>
      <c r="H197" s="66"/>
      <c r="I197" s="66"/>
      <c r="J197" s="64"/>
      <c r="K197" s="20">
        <f>COUNTA(K190:K196)-0.5*COUNTIF(K190:K196,"Sq*")-COUNTIF(K190:K196,"TBA")</f>
        <v>3</v>
      </c>
      <c r="L197" s="21"/>
      <c r="M197" s="21"/>
      <c r="N197" s="21" t="str">
        <f>IF(F197+K197=0,"",C186)</f>
        <v>Joondalup</v>
      </c>
      <c r="O197" s="21">
        <f>F197</f>
        <v>4</v>
      </c>
      <c r="P197" s="21" t="str">
        <f>IF(F197+K197=0,"",H186)</f>
        <v>WAGC</v>
      </c>
      <c r="Q197" s="21">
        <f>K197</f>
        <v>3</v>
      </c>
      <c r="R197" s="21" t="str">
        <f>G198</f>
        <v>Joondalup</v>
      </c>
      <c r="S197" s="21" t="str">
        <f>IF(R197="HALVED",C186,"")</f>
        <v/>
      </c>
      <c r="T197" s="21" t="str">
        <f>IF(R197="HALVED",H186,"")</f>
        <v/>
      </c>
      <c r="U197" s="21"/>
      <c r="V197" s="21"/>
      <c r="W197" s="21"/>
      <c r="X197" s="21"/>
      <c r="Y197" s="21"/>
    </row>
    <row r="198" spans="1:25" ht="15">
      <c r="A198" s="14"/>
      <c r="B198" s="90" t="s">
        <v>42</v>
      </c>
      <c r="C198" s="66"/>
      <c r="D198" s="66"/>
      <c r="E198" s="66"/>
      <c r="F198" s="64"/>
      <c r="G198" s="91" t="str">
        <f>IF(F197+K197&lt;4,"",IF(F197=K197,"HALVED",IF(F197&gt;K197,C186,H186)))</f>
        <v>Joondalup</v>
      </c>
      <c r="H198" s="66"/>
      <c r="I198" s="66"/>
      <c r="J198" s="66"/>
      <c r="K198" s="64"/>
      <c r="L198" s="23"/>
      <c r="M198" s="23"/>
      <c r="N198" s="23"/>
      <c r="O198" s="23"/>
      <c r="P198" s="23"/>
      <c r="Q198" s="23"/>
      <c r="R198" s="23"/>
      <c r="S198" s="23"/>
      <c r="T198" s="23"/>
      <c r="U198" s="23"/>
      <c r="V198" s="23"/>
      <c r="W198" s="23"/>
      <c r="X198" s="23"/>
      <c r="Y198" s="23"/>
    </row>
    <row r="199" spans="1:25" ht="15">
      <c r="A199" s="22"/>
      <c r="B199" s="24"/>
      <c r="C199" s="24"/>
      <c r="D199" s="24"/>
      <c r="E199" s="24"/>
      <c r="F199" s="24"/>
      <c r="G199" s="25"/>
      <c r="H199" s="25"/>
      <c r="I199" s="25"/>
      <c r="J199" s="25"/>
      <c r="K199" s="25"/>
      <c r="L199" s="23"/>
      <c r="M199" s="23"/>
      <c r="N199" s="23"/>
      <c r="O199" s="23"/>
      <c r="P199" s="23"/>
      <c r="Q199" s="23"/>
      <c r="R199" s="23"/>
      <c r="S199" s="23"/>
      <c r="T199" s="23"/>
      <c r="U199" s="23"/>
      <c r="V199" s="23"/>
      <c r="W199" s="23"/>
      <c r="X199" s="23"/>
      <c r="Y199" s="23"/>
    </row>
    <row r="200" spans="1:25" ht="15">
      <c r="A200" s="22"/>
      <c r="B200" s="15" t="s">
        <v>18</v>
      </c>
      <c r="C200" s="72" t="str">
        <f>Sheet1!C30</f>
        <v>Gosnells</v>
      </c>
      <c r="D200" s="66"/>
      <c r="E200" s="66"/>
      <c r="F200" s="64"/>
      <c r="G200" s="16" t="s">
        <v>18</v>
      </c>
      <c r="H200" s="73" t="str">
        <f>Sheet1!E30</f>
        <v>Royal Perth</v>
      </c>
      <c r="I200" s="66"/>
      <c r="J200" s="66"/>
      <c r="K200" s="64"/>
      <c r="L200" s="17"/>
      <c r="M200" s="17"/>
      <c r="N200" s="17"/>
      <c r="O200" s="17"/>
      <c r="P200" s="17"/>
      <c r="Q200" s="17"/>
      <c r="R200" s="17"/>
      <c r="S200" s="17"/>
      <c r="T200" s="17"/>
      <c r="U200" s="17"/>
      <c r="V200" s="17"/>
      <c r="W200" s="17"/>
      <c r="X200" s="17"/>
      <c r="Y200" s="17"/>
    </row>
    <row r="201" spans="1:25" ht="15">
      <c r="A201" s="14"/>
      <c r="B201" s="85" t="s">
        <v>19</v>
      </c>
      <c r="C201" s="88" t="s">
        <v>20</v>
      </c>
      <c r="D201" s="75"/>
      <c r="E201" s="76"/>
      <c r="F201" s="85" t="s">
        <v>21</v>
      </c>
      <c r="G201" s="89" t="s">
        <v>19</v>
      </c>
      <c r="H201" s="74" t="s">
        <v>20</v>
      </c>
      <c r="I201" s="75"/>
      <c r="J201" s="76"/>
      <c r="K201" s="89" t="s">
        <v>21</v>
      </c>
      <c r="L201" s="17"/>
      <c r="M201" s="17"/>
      <c r="N201" s="17"/>
      <c r="O201" s="17"/>
      <c r="P201" s="17"/>
      <c r="Q201" s="17"/>
      <c r="R201" s="17"/>
      <c r="S201" s="17"/>
      <c r="T201" s="17"/>
      <c r="U201" s="17"/>
      <c r="V201" s="17"/>
      <c r="W201" s="17"/>
      <c r="X201" s="17"/>
      <c r="Y201" s="17"/>
    </row>
    <row r="202" spans="1:25" ht="15">
      <c r="A202" s="14"/>
      <c r="B202" s="86"/>
      <c r="C202" s="77"/>
      <c r="D202" s="78"/>
      <c r="E202" s="79"/>
      <c r="F202" s="86"/>
      <c r="G202" s="86"/>
      <c r="H202" s="77"/>
      <c r="I202" s="78"/>
      <c r="J202" s="79"/>
      <c r="K202" s="86"/>
      <c r="L202" s="17"/>
      <c r="M202" s="17"/>
      <c r="N202" s="17"/>
      <c r="O202" s="17"/>
      <c r="P202" s="17"/>
      <c r="Q202" s="17"/>
      <c r="R202" s="17"/>
      <c r="S202" s="17"/>
      <c r="T202" s="17"/>
      <c r="U202" s="17"/>
      <c r="V202" s="17"/>
      <c r="W202" s="17"/>
      <c r="X202" s="17"/>
      <c r="Y202" s="17"/>
    </row>
    <row r="203" spans="1:25" ht="15">
      <c r="A203" s="14"/>
      <c r="B203" s="87"/>
      <c r="C203" s="80"/>
      <c r="D203" s="81"/>
      <c r="E203" s="82"/>
      <c r="F203" s="87"/>
      <c r="G203" s="87"/>
      <c r="H203" s="80"/>
      <c r="I203" s="81"/>
      <c r="J203" s="82"/>
      <c r="K203" s="87"/>
      <c r="L203" s="17"/>
      <c r="M203" s="17"/>
      <c r="N203" s="17"/>
      <c r="O203" s="17"/>
      <c r="P203" s="17"/>
      <c r="Q203" s="17"/>
      <c r="R203" s="17"/>
      <c r="S203" s="17"/>
      <c r="T203" s="17"/>
      <c r="U203" s="17"/>
      <c r="V203" s="17"/>
      <c r="W203" s="17"/>
      <c r="X203" s="17"/>
      <c r="Y203" s="17"/>
    </row>
    <row r="204" spans="1:25" ht="15">
      <c r="A204" s="14"/>
      <c r="B204" s="15">
        <v>1</v>
      </c>
      <c r="C204" s="83" t="s">
        <v>49</v>
      </c>
      <c r="D204" s="66"/>
      <c r="E204" s="64"/>
      <c r="F204" s="18"/>
      <c r="G204" s="16">
        <v>1</v>
      </c>
      <c r="H204" s="83" t="s">
        <v>61</v>
      </c>
      <c r="I204" s="66"/>
      <c r="J204" s="64"/>
      <c r="K204" s="18" t="s">
        <v>47</v>
      </c>
      <c r="L204" s="19"/>
      <c r="M204" s="19"/>
      <c r="N204" s="19"/>
      <c r="O204" s="19"/>
      <c r="P204" s="19"/>
      <c r="Q204" s="19"/>
      <c r="R204" s="19"/>
      <c r="S204" s="19"/>
      <c r="T204" s="19"/>
      <c r="U204" s="19"/>
      <c r="V204" s="19"/>
      <c r="W204" s="19"/>
      <c r="X204" s="19"/>
      <c r="Y204" s="19"/>
    </row>
    <row r="205" spans="1:25" ht="15">
      <c r="A205" s="14"/>
      <c r="B205" s="15">
        <v>2</v>
      </c>
      <c r="C205" s="83" t="s">
        <v>44</v>
      </c>
      <c r="D205" s="66"/>
      <c r="E205" s="64"/>
      <c r="F205" s="18" t="s">
        <v>31</v>
      </c>
      <c r="G205" s="28">
        <v>2</v>
      </c>
      <c r="H205" s="83" t="s">
        <v>63</v>
      </c>
      <c r="I205" s="66"/>
      <c r="J205" s="64"/>
      <c r="K205" s="18" t="s">
        <v>31</v>
      </c>
      <c r="L205" s="19"/>
      <c r="M205" s="19"/>
      <c r="N205" s="19"/>
      <c r="O205" s="19"/>
      <c r="P205" s="19"/>
      <c r="Q205" s="19"/>
      <c r="R205" s="19"/>
      <c r="S205" s="19"/>
      <c r="T205" s="19"/>
      <c r="U205" s="19"/>
      <c r="V205" s="19"/>
      <c r="W205" s="19"/>
      <c r="X205" s="19"/>
      <c r="Y205" s="19"/>
    </row>
    <row r="206" spans="1:25" ht="15">
      <c r="A206" s="14"/>
      <c r="B206" s="15">
        <v>3</v>
      </c>
      <c r="C206" s="95" t="s">
        <v>130</v>
      </c>
      <c r="D206" s="78"/>
      <c r="E206" s="78"/>
      <c r="F206" s="18" t="s">
        <v>66</v>
      </c>
      <c r="G206" s="28">
        <v>3</v>
      </c>
      <c r="H206" s="83" t="s">
        <v>65</v>
      </c>
      <c r="I206" s="66"/>
      <c r="J206" s="64"/>
      <c r="K206" s="18"/>
      <c r="L206" s="19"/>
      <c r="M206" s="19"/>
      <c r="N206" s="19"/>
      <c r="O206" s="19"/>
      <c r="P206" s="19"/>
      <c r="Q206" s="19"/>
      <c r="R206" s="19"/>
      <c r="S206" s="19"/>
      <c r="T206" s="19"/>
      <c r="U206" s="19"/>
      <c r="V206" s="19"/>
      <c r="W206" s="19"/>
      <c r="X206" s="19"/>
      <c r="Y206" s="19"/>
    </row>
    <row r="207" spans="1:25" ht="15">
      <c r="A207" s="14"/>
      <c r="B207" s="15">
        <v>4</v>
      </c>
      <c r="C207" s="83" t="s">
        <v>46</v>
      </c>
      <c r="D207" s="66"/>
      <c r="E207" s="64"/>
      <c r="F207" s="18" t="s">
        <v>93</v>
      </c>
      <c r="G207" s="28">
        <v>4</v>
      </c>
      <c r="H207" s="83" t="s">
        <v>68</v>
      </c>
      <c r="I207" s="66"/>
      <c r="J207" s="64"/>
      <c r="K207" s="18"/>
      <c r="L207" s="19"/>
      <c r="M207" s="19"/>
      <c r="N207" s="19"/>
      <c r="O207" s="19"/>
      <c r="P207" s="19"/>
      <c r="Q207" s="19"/>
      <c r="R207" s="19"/>
      <c r="S207" s="19"/>
      <c r="T207" s="19"/>
      <c r="U207" s="19"/>
      <c r="V207" s="19"/>
      <c r="W207" s="19"/>
      <c r="X207" s="19"/>
      <c r="Y207" s="19"/>
    </row>
    <row r="208" spans="1:25" ht="15">
      <c r="A208" s="14"/>
      <c r="B208" s="15">
        <v>5</v>
      </c>
      <c r="C208" s="83" t="s">
        <v>51</v>
      </c>
      <c r="D208" s="66"/>
      <c r="E208" s="64"/>
      <c r="F208" s="18" t="s">
        <v>27</v>
      </c>
      <c r="G208" s="28">
        <v>5</v>
      </c>
      <c r="H208" s="83" t="s">
        <v>72</v>
      </c>
      <c r="I208" s="66"/>
      <c r="J208" s="64"/>
      <c r="K208" s="18"/>
      <c r="L208" s="19"/>
      <c r="M208" s="19"/>
      <c r="N208" s="19"/>
      <c r="O208" s="19"/>
      <c r="P208" s="19"/>
      <c r="Q208" s="19"/>
      <c r="R208" s="19"/>
      <c r="S208" s="19"/>
      <c r="T208" s="19"/>
      <c r="U208" s="19"/>
      <c r="V208" s="19"/>
      <c r="W208" s="19"/>
      <c r="X208" s="19"/>
      <c r="Y208" s="19"/>
    </row>
    <row r="209" spans="1:25" ht="15">
      <c r="A209" s="14"/>
      <c r="B209" s="15">
        <v>6</v>
      </c>
      <c r="C209" s="83" t="s">
        <v>131</v>
      </c>
      <c r="D209" s="66"/>
      <c r="E209" s="64"/>
      <c r="F209" s="18" t="s">
        <v>113</v>
      </c>
      <c r="G209" s="28">
        <v>6</v>
      </c>
      <c r="H209" s="83" t="s">
        <v>128</v>
      </c>
      <c r="I209" s="66"/>
      <c r="J209" s="64"/>
      <c r="K209" s="18"/>
      <c r="L209" s="19"/>
      <c r="M209" s="19"/>
      <c r="N209" s="19"/>
      <c r="O209" s="19"/>
      <c r="P209" s="19"/>
      <c r="Q209" s="19"/>
      <c r="R209" s="19"/>
      <c r="S209" s="19"/>
      <c r="T209" s="19"/>
      <c r="U209" s="19"/>
      <c r="V209" s="19"/>
      <c r="W209" s="19"/>
      <c r="X209" s="19"/>
      <c r="Y209" s="19"/>
    </row>
    <row r="210" spans="1:25" ht="15">
      <c r="A210" s="14"/>
      <c r="B210" s="15">
        <v>7</v>
      </c>
      <c r="C210" s="83" t="s">
        <v>56</v>
      </c>
      <c r="D210" s="66"/>
      <c r="E210" s="64"/>
      <c r="F210" s="18" t="s">
        <v>27</v>
      </c>
      <c r="G210" s="28">
        <v>7</v>
      </c>
      <c r="H210" s="83" t="s">
        <v>108</v>
      </c>
      <c r="I210" s="66"/>
      <c r="J210" s="64"/>
      <c r="K210" s="18"/>
      <c r="L210" s="19"/>
      <c r="M210" s="19"/>
      <c r="N210" s="19"/>
      <c r="O210" s="19"/>
      <c r="P210" s="19"/>
      <c r="Q210" s="19"/>
      <c r="R210" s="19"/>
      <c r="S210" s="19"/>
      <c r="T210" s="19"/>
      <c r="U210" s="19"/>
      <c r="V210" s="19"/>
      <c r="W210" s="19"/>
      <c r="X210" s="19"/>
      <c r="Y210" s="19"/>
    </row>
    <row r="211" spans="1:25" ht="15">
      <c r="A211" s="14"/>
      <c r="B211" s="72" t="str">
        <f>"TOTAL MATCHES WON BY : "&amp;C200</f>
        <v>TOTAL MATCHES WON BY : Gosnells</v>
      </c>
      <c r="C211" s="66"/>
      <c r="D211" s="66"/>
      <c r="E211" s="64"/>
      <c r="F211" s="20">
        <f>COUNTA(F204:F210)-0.5*COUNTIF(F204:F210,"Sq*")-COUNTIF(F204:F210,"TBA")</f>
        <v>5.5</v>
      </c>
      <c r="G211" s="92" t="str">
        <f>"TOTAL MATCHES WON BY : "&amp;H200</f>
        <v>TOTAL MATCHES WON BY : Royal Perth</v>
      </c>
      <c r="H211" s="66"/>
      <c r="I211" s="66"/>
      <c r="J211" s="64"/>
      <c r="K211" s="20">
        <f>COUNTA(K204:K210)-0.5*COUNTIF(K204:K210,"Sq*")-COUNTIF(K204:K210,"TBA")</f>
        <v>1.5</v>
      </c>
      <c r="L211" s="21"/>
      <c r="M211" s="21"/>
      <c r="N211" s="21" t="str">
        <f>IF(F211+K211=0,"",C200)</f>
        <v>Gosnells</v>
      </c>
      <c r="O211" s="21">
        <f>F211</f>
        <v>5.5</v>
      </c>
      <c r="P211" s="21" t="str">
        <f>IF(F211+K211=0,"",H200)</f>
        <v>Royal Perth</v>
      </c>
      <c r="Q211" s="21">
        <f>K211</f>
        <v>1.5</v>
      </c>
      <c r="R211" s="21" t="str">
        <f>G212</f>
        <v>Gosnells</v>
      </c>
      <c r="S211" s="21" t="str">
        <f>IF(R211="HALVED",C200,"")</f>
        <v/>
      </c>
      <c r="T211" s="21" t="str">
        <f>IF(R211="HALVED",H200,"")</f>
        <v/>
      </c>
      <c r="U211" s="21"/>
      <c r="V211" s="21"/>
      <c r="W211" s="21"/>
      <c r="X211" s="21"/>
      <c r="Y211" s="21"/>
    </row>
    <row r="212" spans="1:25" ht="15">
      <c r="A212" s="14"/>
      <c r="B212" s="90" t="s">
        <v>42</v>
      </c>
      <c r="C212" s="66"/>
      <c r="D212" s="66"/>
      <c r="E212" s="66"/>
      <c r="F212" s="64"/>
      <c r="G212" s="91" t="str">
        <f>IF(F211+K211&lt;4,"",IF(F211=K211,"HALVED",IF(F211&gt;K211,C200,H200)))</f>
        <v>Gosnells</v>
      </c>
      <c r="H212" s="66"/>
      <c r="I212" s="66"/>
      <c r="J212" s="66"/>
      <c r="K212" s="64"/>
      <c r="L212" s="23"/>
      <c r="M212" s="23"/>
      <c r="N212" s="23"/>
      <c r="O212" s="23"/>
      <c r="P212" s="23"/>
      <c r="Q212" s="23"/>
      <c r="R212" s="23"/>
      <c r="S212" s="23"/>
      <c r="T212" s="23"/>
      <c r="U212" s="23"/>
      <c r="V212" s="23"/>
      <c r="W212" s="23"/>
      <c r="X212" s="23"/>
      <c r="Y212" s="23"/>
    </row>
    <row r="213" spans="1:25" ht="15">
      <c r="A213" s="22"/>
      <c r="B213" s="24"/>
      <c r="C213" s="24"/>
      <c r="D213" s="24"/>
      <c r="E213" s="24"/>
      <c r="F213" s="24"/>
      <c r="G213" s="25"/>
      <c r="H213" s="25"/>
      <c r="I213" s="25"/>
      <c r="J213" s="25"/>
      <c r="K213" s="25"/>
      <c r="L213" s="23"/>
      <c r="M213" s="23"/>
      <c r="N213" s="23"/>
      <c r="O213" s="23"/>
      <c r="P213" s="23"/>
      <c r="Q213" s="23"/>
      <c r="R213" s="23"/>
      <c r="S213" s="23"/>
      <c r="T213" s="23"/>
      <c r="U213" s="23"/>
      <c r="V213" s="23"/>
      <c r="W213" s="23"/>
      <c r="X213" s="23"/>
      <c r="Y213" s="23"/>
    </row>
    <row r="214" spans="1:25" ht="15">
      <c r="A214" s="22"/>
      <c r="B214" s="15" t="s">
        <v>18</v>
      </c>
      <c r="C214" s="72" t="str">
        <f>Sheet1!C31</f>
        <v>Mount Lawley</v>
      </c>
      <c r="D214" s="66"/>
      <c r="E214" s="66"/>
      <c r="F214" s="64"/>
      <c r="G214" s="16" t="s">
        <v>18</v>
      </c>
      <c r="H214" s="73" t="str">
        <f>Sheet1!E31</f>
        <v>Royal Fremantle</v>
      </c>
      <c r="I214" s="66"/>
      <c r="J214" s="66"/>
      <c r="K214" s="64"/>
      <c r="L214" s="17"/>
      <c r="M214" s="17"/>
      <c r="N214" s="17"/>
      <c r="O214" s="17"/>
      <c r="P214" s="17"/>
      <c r="Q214" s="17"/>
      <c r="R214" s="17"/>
      <c r="S214" s="17"/>
      <c r="T214" s="17"/>
      <c r="U214" s="17"/>
      <c r="V214" s="17"/>
      <c r="W214" s="17"/>
      <c r="X214" s="17"/>
      <c r="Y214" s="17"/>
    </row>
    <row r="215" spans="1:25" ht="15">
      <c r="A215" s="14"/>
      <c r="B215" s="85" t="s">
        <v>19</v>
      </c>
      <c r="C215" s="88" t="s">
        <v>20</v>
      </c>
      <c r="D215" s="75"/>
      <c r="E215" s="76"/>
      <c r="F215" s="85" t="s">
        <v>21</v>
      </c>
      <c r="G215" s="89" t="s">
        <v>19</v>
      </c>
      <c r="H215" s="74" t="s">
        <v>20</v>
      </c>
      <c r="I215" s="75"/>
      <c r="J215" s="76"/>
      <c r="K215" s="89" t="s">
        <v>21</v>
      </c>
      <c r="L215" s="17"/>
      <c r="M215" s="17"/>
      <c r="N215" s="17"/>
      <c r="O215" s="17"/>
      <c r="P215" s="17"/>
      <c r="Q215" s="17"/>
      <c r="R215" s="17"/>
      <c r="S215" s="17"/>
      <c r="T215" s="17"/>
      <c r="U215" s="17"/>
      <c r="V215" s="17"/>
      <c r="W215" s="17"/>
      <c r="X215" s="17"/>
      <c r="Y215" s="17"/>
    </row>
    <row r="216" spans="1:25" ht="15">
      <c r="A216" s="14"/>
      <c r="B216" s="86"/>
      <c r="C216" s="77"/>
      <c r="D216" s="78"/>
      <c r="E216" s="79"/>
      <c r="F216" s="86"/>
      <c r="G216" s="86"/>
      <c r="H216" s="77"/>
      <c r="I216" s="78"/>
      <c r="J216" s="79"/>
      <c r="K216" s="86"/>
      <c r="L216" s="17"/>
      <c r="M216" s="17"/>
      <c r="N216" s="17"/>
      <c r="O216" s="17"/>
      <c r="P216" s="17"/>
      <c r="Q216" s="17"/>
      <c r="R216" s="17"/>
      <c r="S216" s="17"/>
      <c r="T216" s="17"/>
      <c r="U216" s="17"/>
      <c r="V216" s="17"/>
      <c r="W216" s="17"/>
      <c r="X216" s="17"/>
      <c r="Y216" s="17"/>
    </row>
    <row r="217" spans="1:25" ht="15">
      <c r="A217" s="14"/>
      <c r="B217" s="87"/>
      <c r="C217" s="80"/>
      <c r="D217" s="81"/>
      <c r="E217" s="82"/>
      <c r="F217" s="87"/>
      <c r="G217" s="87"/>
      <c r="H217" s="80"/>
      <c r="I217" s="81"/>
      <c r="J217" s="82"/>
      <c r="K217" s="87"/>
      <c r="L217" s="17"/>
      <c r="M217" s="17"/>
      <c r="N217" s="17"/>
      <c r="O217" s="17"/>
      <c r="P217" s="17"/>
      <c r="Q217" s="17"/>
      <c r="R217" s="17"/>
      <c r="S217" s="17"/>
      <c r="T217" s="17"/>
      <c r="U217" s="17"/>
      <c r="V217" s="17"/>
      <c r="W217" s="17"/>
      <c r="X217" s="17"/>
      <c r="Y217" s="17"/>
    </row>
    <row r="218" spans="1:25" ht="15">
      <c r="A218" s="14"/>
      <c r="B218" s="15">
        <v>1</v>
      </c>
      <c r="C218" s="83" t="s">
        <v>136</v>
      </c>
      <c r="D218" s="66"/>
      <c r="E218" s="64"/>
      <c r="F218" s="18" t="s">
        <v>31</v>
      </c>
      <c r="G218" s="16">
        <v>1</v>
      </c>
      <c r="H218" s="83" t="s">
        <v>95</v>
      </c>
      <c r="I218" s="66"/>
      <c r="J218" s="64"/>
      <c r="K218" s="18" t="s">
        <v>31</v>
      </c>
      <c r="L218" s="19"/>
      <c r="M218" s="19"/>
      <c r="N218" s="19"/>
      <c r="O218" s="19"/>
      <c r="P218" s="19"/>
      <c r="Q218" s="19"/>
      <c r="R218" s="19"/>
      <c r="S218" s="19"/>
      <c r="T218" s="19"/>
      <c r="U218" s="19"/>
      <c r="V218" s="19"/>
      <c r="W218" s="19"/>
      <c r="X218" s="19"/>
      <c r="Y218" s="19"/>
    </row>
    <row r="219" spans="1:25" ht="15">
      <c r="A219" s="14"/>
      <c r="B219" s="15">
        <v>2</v>
      </c>
      <c r="C219" s="95" t="s">
        <v>92</v>
      </c>
      <c r="D219" s="78"/>
      <c r="E219" s="78"/>
      <c r="F219" s="18"/>
      <c r="G219" s="28">
        <v>2</v>
      </c>
      <c r="H219" s="83" t="s">
        <v>97</v>
      </c>
      <c r="I219" s="66"/>
      <c r="J219" s="64"/>
      <c r="K219" s="18" t="s">
        <v>24</v>
      </c>
      <c r="L219" s="19"/>
      <c r="M219" s="19"/>
      <c r="N219" s="19"/>
      <c r="O219" s="19"/>
      <c r="P219" s="19"/>
      <c r="Q219" s="19"/>
      <c r="R219" s="19"/>
      <c r="S219" s="19"/>
      <c r="T219" s="19"/>
      <c r="U219" s="19"/>
      <c r="V219" s="19"/>
      <c r="W219" s="19"/>
      <c r="X219" s="19"/>
      <c r="Y219" s="19"/>
    </row>
    <row r="220" spans="1:25" ht="15">
      <c r="A220" s="14"/>
      <c r="B220" s="15">
        <v>3</v>
      </c>
      <c r="C220" s="83" t="s">
        <v>80</v>
      </c>
      <c r="D220" s="66"/>
      <c r="E220" s="64"/>
      <c r="F220" s="18" t="s">
        <v>24</v>
      </c>
      <c r="G220" s="28">
        <v>3</v>
      </c>
      <c r="H220" s="95" t="s">
        <v>137</v>
      </c>
      <c r="I220" s="78"/>
      <c r="J220" s="78"/>
      <c r="K220" s="18"/>
      <c r="L220" s="19"/>
      <c r="M220" s="19"/>
      <c r="N220" s="19"/>
      <c r="O220" s="19"/>
      <c r="P220" s="19"/>
      <c r="Q220" s="19"/>
      <c r="R220" s="19"/>
      <c r="S220" s="19"/>
      <c r="T220" s="19"/>
      <c r="U220" s="19"/>
      <c r="V220" s="19"/>
      <c r="W220" s="19"/>
      <c r="X220" s="19"/>
      <c r="Y220" s="19"/>
    </row>
    <row r="221" spans="1:25" ht="15">
      <c r="A221" s="14"/>
      <c r="B221" s="15">
        <v>4</v>
      </c>
      <c r="C221" s="83" t="s">
        <v>82</v>
      </c>
      <c r="D221" s="66"/>
      <c r="E221" s="64"/>
      <c r="F221" s="18"/>
      <c r="G221" s="28">
        <v>4</v>
      </c>
      <c r="H221" s="96" t="s">
        <v>138</v>
      </c>
      <c r="I221" s="66"/>
      <c r="J221" s="64"/>
      <c r="K221" s="18" t="s">
        <v>113</v>
      </c>
      <c r="L221" s="19"/>
      <c r="M221" s="19"/>
      <c r="N221" s="19"/>
      <c r="O221" s="19"/>
      <c r="P221" s="19"/>
      <c r="Q221" s="19"/>
      <c r="R221" s="19"/>
      <c r="S221" s="19"/>
      <c r="T221" s="19"/>
      <c r="U221" s="19"/>
      <c r="V221" s="19"/>
      <c r="W221" s="19"/>
      <c r="X221" s="19"/>
      <c r="Y221" s="19"/>
    </row>
    <row r="222" spans="1:25" ht="15">
      <c r="A222" s="14"/>
      <c r="B222" s="15">
        <v>5</v>
      </c>
      <c r="C222" s="83" t="s">
        <v>139</v>
      </c>
      <c r="D222" s="66"/>
      <c r="E222" s="64"/>
      <c r="F222" s="18" t="s">
        <v>31</v>
      </c>
      <c r="G222" s="28">
        <v>5</v>
      </c>
      <c r="H222" s="83" t="s">
        <v>35</v>
      </c>
      <c r="I222" s="66"/>
      <c r="J222" s="64"/>
      <c r="K222" s="18" t="s">
        <v>31</v>
      </c>
      <c r="L222" s="19"/>
      <c r="M222" s="19"/>
      <c r="N222" s="19"/>
      <c r="O222" s="19"/>
      <c r="P222" s="19"/>
      <c r="Q222" s="19"/>
      <c r="R222" s="19"/>
      <c r="S222" s="19"/>
      <c r="T222" s="19"/>
      <c r="U222" s="19"/>
      <c r="V222" s="19"/>
      <c r="W222" s="19"/>
      <c r="X222" s="19"/>
      <c r="Y222" s="19"/>
    </row>
    <row r="223" spans="1:25" ht="15">
      <c r="A223" s="14"/>
      <c r="B223" s="15">
        <v>6</v>
      </c>
      <c r="C223" s="83" t="s">
        <v>89</v>
      </c>
      <c r="D223" s="66"/>
      <c r="E223" s="64"/>
      <c r="F223" s="18"/>
      <c r="G223" s="28">
        <v>6</v>
      </c>
      <c r="H223" s="83" t="s">
        <v>29</v>
      </c>
      <c r="I223" s="66"/>
      <c r="J223" s="64"/>
      <c r="K223" s="18" t="s">
        <v>34</v>
      </c>
      <c r="L223" s="19"/>
      <c r="M223" s="19"/>
      <c r="N223" s="19"/>
      <c r="O223" s="19"/>
      <c r="P223" s="19"/>
      <c r="Q223" s="19"/>
      <c r="R223" s="19"/>
      <c r="S223" s="19"/>
      <c r="T223" s="19"/>
      <c r="U223" s="19"/>
      <c r="V223" s="19"/>
      <c r="W223" s="19"/>
      <c r="X223" s="19"/>
      <c r="Y223" s="19"/>
    </row>
    <row r="224" spans="1:25" ht="15">
      <c r="A224" s="14"/>
      <c r="B224" s="15">
        <v>7</v>
      </c>
      <c r="C224" s="83" t="s">
        <v>140</v>
      </c>
      <c r="D224" s="66"/>
      <c r="E224" s="64"/>
      <c r="F224" s="18"/>
      <c r="G224" s="28">
        <v>7</v>
      </c>
      <c r="H224" s="83" t="s">
        <v>127</v>
      </c>
      <c r="I224" s="66"/>
      <c r="J224" s="64"/>
      <c r="K224" s="18" t="s">
        <v>27</v>
      </c>
      <c r="L224" s="19"/>
      <c r="M224" s="19"/>
      <c r="N224" s="19"/>
      <c r="O224" s="19"/>
      <c r="P224" s="19"/>
      <c r="Q224" s="19"/>
      <c r="R224" s="19"/>
      <c r="S224" s="19"/>
      <c r="T224" s="19"/>
      <c r="U224" s="19"/>
      <c r="V224" s="19"/>
      <c r="W224" s="19"/>
      <c r="X224" s="19"/>
      <c r="Y224" s="19"/>
    </row>
    <row r="225" spans="1:25" ht="15">
      <c r="A225" s="14"/>
      <c r="B225" s="72" t="str">
        <f>"TOTAL MATCHES WON BY : "&amp;C214</f>
        <v>TOTAL MATCHES WON BY : Mount Lawley</v>
      </c>
      <c r="C225" s="66"/>
      <c r="D225" s="66"/>
      <c r="E225" s="64"/>
      <c r="F225" s="20">
        <f>COUNTA(F218:F224)-0.5*COUNTIF(F218:F224,"Sq*")-COUNTIF(F218:F224,"TBA")</f>
        <v>2</v>
      </c>
      <c r="G225" s="92" t="str">
        <f>"TOTAL MATCHES WON BY : "&amp;H214</f>
        <v>TOTAL MATCHES WON BY : Royal Fremantle</v>
      </c>
      <c r="H225" s="66"/>
      <c r="I225" s="66"/>
      <c r="J225" s="64"/>
      <c r="K225" s="20">
        <f>COUNTA(K218:K224)-0.5*COUNTIF(K218:K224,"Sq*")-COUNTIF(K218:K224,"TBA")</f>
        <v>5</v>
      </c>
      <c r="L225" s="21"/>
      <c r="M225" s="21"/>
      <c r="N225" s="21" t="str">
        <f>IF(F225+K225=0,"",C214)</f>
        <v>Mount Lawley</v>
      </c>
      <c r="O225" s="21">
        <f>F225</f>
        <v>2</v>
      </c>
      <c r="P225" s="21" t="str">
        <f>IF(F225+K225=0,"",H214)</f>
        <v>Royal Fremantle</v>
      </c>
      <c r="Q225" s="21">
        <f>K225</f>
        <v>5</v>
      </c>
      <c r="R225" s="21" t="str">
        <f>G226</f>
        <v>Royal Fremantle</v>
      </c>
      <c r="S225" s="21" t="str">
        <f>IF(R225="HALVED",C214,"")</f>
        <v/>
      </c>
      <c r="T225" s="21" t="str">
        <f>IF(R225="HALVED",H214,"")</f>
        <v/>
      </c>
      <c r="U225" s="21"/>
      <c r="V225" s="21"/>
      <c r="W225" s="21"/>
      <c r="X225" s="21"/>
      <c r="Y225" s="21"/>
    </row>
    <row r="226" spans="1:25" ht="15">
      <c r="A226" s="14"/>
      <c r="B226" s="90" t="s">
        <v>42</v>
      </c>
      <c r="C226" s="66"/>
      <c r="D226" s="66"/>
      <c r="E226" s="66"/>
      <c r="F226" s="64"/>
      <c r="G226" s="91" t="str">
        <f>IF(F225+K225&lt;4,"",IF(F225=K225,"HALVED",IF(F225&gt;K225,C214,H214)))</f>
        <v>Royal Fremantle</v>
      </c>
      <c r="H226" s="66"/>
      <c r="I226" s="66"/>
      <c r="J226" s="66"/>
      <c r="K226" s="64"/>
      <c r="L226" s="23"/>
      <c r="M226" s="23"/>
      <c r="N226" s="23"/>
      <c r="O226" s="23"/>
      <c r="P226" s="23"/>
      <c r="Q226" s="23"/>
      <c r="R226" s="23"/>
      <c r="S226" s="23"/>
      <c r="T226" s="23"/>
      <c r="U226" s="23"/>
      <c r="V226" s="23"/>
      <c r="W226" s="23"/>
      <c r="X226" s="23"/>
      <c r="Y226" s="23"/>
    </row>
    <row r="227" spans="1:25" ht="15">
      <c r="A227" s="22"/>
      <c r="B227" s="24"/>
      <c r="C227" s="24"/>
      <c r="D227" s="24"/>
      <c r="E227" s="24"/>
      <c r="F227" s="24"/>
      <c r="G227" s="25"/>
      <c r="H227" s="25"/>
      <c r="I227" s="25"/>
      <c r="J227" s="25"/>
      <c r="K227" s="25"/>
      <c r="L227" s="23"/>
      <c r="M227" s="23"/>
      <c r="N227" s="23"/>
      <c r="O227" s="23"/>
      <c r="P227" s="23"/>
      <c r="Q227" s="23"/>
      <c r="R227" s="23"/>
      <c r="S227" s="23"/>
      <c r="T227" s="23"/>
      <c r="U227" s="23"/>
      <c r="V227" s="23"/>
      <c r="W227" s="23"/>
      <c r="X227" s="23"/>
      <c r="Y227" s="23"/>
    </row>
    <row r="228" spans="1:25" ht="15">
      <c r="A228" s="22"/>
      <c r="B228" s="15" t="s">
        <v>18</v>
      </c>
      <c r="C228" s="72" t="str">
        <f>Sheet1!C32</f>
        <v>The Vines</v>
      </c>
      <c r="D228" s="66"/>
      <c r="E228" s="66"/>
      <c r="F228" s="64"/>
      <c r="G228" s="16" t="s">
        <v>18</v>
      </c>
      <c r="H228" s="73" t="str">
        <f>Sheet1!E32</f>
        <v>Lake Karrinyup</v>
      </c>
      <c r="I228" s="66"/>
      <c r="J228" s="66"/>
      <c r="K228" s="64"/>
      <c r="L228" s="17"/>
      <c r="M228" s="17"/>
      <c r="N228" s="17"/>
      <c r="O228" s="17"/>
      <c r="P228" s="17"/>
      <c r="Q228" s="17"/>
      <c r="R228" s="17"/>
      <c r="S228" s="17"/>
      <c r="T228" s="17"/>
      <c r="U228" s="17"/>
      <c r="V228" s="17"/>
      <c r="W228" s="17"/>
      <c r="X228" s="17"/>
      <c r="Y228" s="17"/>
    </row>
    <row r="229" spans="1:25" ht="18">
      <c r="A229" s="13"/>
      <c r="B229" s="85" t="s">
        <v>19</v>
      </c>
      <c r="C229" s="88" t="s">
        <v>20</v>
      </c>
      <c r="D229" s="75"/>
      <c r="E229" s="76"/>
      <c r="F229" s="85" t="s">
        <v>21</v>
      </c>
      <c r="G229" s="89" t="s">
        <v>19</v>
      </c>
      <c r="H229" s="74" t="s">
        <v>20</v>
      </c>
      <c r="I229" s="75"/>
      <c r="J229" s="76"/>
      <c r="K229" s="89" t="s">
        <v>21</v>
      </c>
      <c r="L229" s="17"/>
      <c r="M229" s="17"/>
      <c r="N229" s="17"/>
      <c r="O229" s="17"/>
      <c r="P229" s="17"/>
      <c r="Q229" s="17"/>
      <c r="R229" s="17"/>
      <c r="S229" s="17"/>
      <c r="T229" s="17"/>
      <c r="U229" s="17"/>
      <c r="V229" s="17"/>
      <c r="W229" s="17"/>
      <c r="X229" s="17"/>
      <c r="Y229" s="17"/>
    </row>
    <row r="230" spans="1:25" ht="15">
      <c r="A230" s="14"/>
      <c r="B230" s="86"/>
      <c r="C230" s="77"/>
      <c r="D230" s="78"/>
      <c r="E230" s="79"/>
      <c r="F230" s="86"/>
      <c r="G230" s="86"/>
      <c r="H230" s="77"/>
      <c r="I230" s="78"/>
      <c r="J230" s="79"/>
      <c r="K230" s="86"/>
      <c r="L230" s="17"/>
      <c r="M230" s="17"/>
      <c r="N230" s="17"/>
      <c r="O230" s="17"/>
      <c r="P230" s="17"/>
      <c r="Q230" s="17"/>
      <c r="R230" s="17"/>
      <c r="S230" s="17"/>
      <c r="T230" s="17"/>
      <c r="U230" s="17"/>
      <c r="V230" s="17"/>
      <c r="W230" s="17"/>
      <c r="X230" s="17"/>
      <c r="Y230" s="17"/>
    </row>
    <row r="231" spans="1:25" ht="15">
      <c r="A231" s="14"/>
      <c r="B231" s="87"/>
      <c r="C231" s="80"/>
      <c r="D231" s="81"/>
      <c r="E231" s="82"/>
      <c r="F231" s="87"/>
      <c r="G231" s="87"/>
      <c r="H231" s="80"/>
      <c r="I231" s="81"/>
      <c r="J231" s="82"/>
      <c r="K231" s="87"/>
      <c r="L231" s="17"/>
      <c r="M231" s="17"/>
      <c r="N231" s="17"/>
      <c r="O231" s="17"/>
      <c r="P231" s="17"/>
      <c r="Q231" s="17"/>
      <c r="R231" s="17"/>
      <c r="S231" s="17"/>
      <c r="T231" s="17"/>
      <c r="U231" s="17"/>
      <c r="V231" s="17"/>
      <c r="W231" s="17"/>
      <c r="X231" s="17"/>
      <c r="Y231" s="17"/>
    </row>
    <row r="232" spans="1:25" ht="15">
      <c r="A232" s="14"/>
      <c r="B232" s="15">
        <v>1</v>
      </c>
      <c r="C232" s="83" t="s">
        <v>104</v>
      </c>
      <c r="D232" s="66"/>
      <c r="E232" s="64"/>
      <c r="F232" s="18"/>
      <c r="G232" s="16">
        <v>1</v>
      </c>
      <c r="H232" s="83" t="s">
        <v>110</v>
      </c>
      <c r="I232" s="66"/>
      <c r="J232" s="64"/>
      <c r="K232" s="18" t="s">
        <v>27</v>
      </c>
      <c r="L232" s="19"/>
      <c r="M232" s="19"/>
      <c r="N232" s="19"/>
      <c r="O232" s="19"/>
      <c r="P232" s="19"/>
      <c r="Q232" s="19"/>
      <c r="R232" s="19"/>
      <c r="S232" s="19"/>
      <c r="T232" s="19"/>
      <c r="U232" s="19"/>
      <c r="V232" s="19"/>
      <c r="W232" s="19"/>
      <c r="X232" s="19"/>
      <c r="Y232" s="19"/>
    </row>
    <row r="233" spans="1:25" ht="15">
      <c r="A233" s="14"/>
      <c r="B233" s="15">
        <v>2</v>
      </c>
      <c r="C233" s="83" t="s">
        <v>107</v>
      </c>
      <c r="D233" s="66"/>
      <c r="E233" s="64"/>
      <c r="F233" s="18"/>
      <c r="G233" s="28">
        <v>2</v>
      </c>
      <c r="H233" s="83" t="s">
        <v>60</v>
      </c>
      <c r="I233" s="66"/>
      <c r="J233" s="64"/>
      <c r="K233" s="18" t="s">
        <v>27</v>
      </c>
      <c r="L233" s="19"/>
      <c r="M233" s="19"/>
      <c r="N233" s="19"/>
      <c r="O233" s="19"/>
      <c r="P233" s="19"/>
      <c r="Q233" s="19"/>
      <c r="R233" s="19"/>
      <c r="S233" s="19"/>
      <c r="T233" s="19"/>
      <c r="U233" s="19"/>
      <c r="V233" s="19"/>
      <c r="W233" s="19"/>
      <c r="X233" s="19"/>
      <c r="Y233" s="19"/>
    </row>
    <row r="234" spans="1:25" ht="15">
      <c r="A234" s="14"/>
      <c r="B234" s="15">
        <v>3</v>
      </c>
      <c r="C234" s="83" t="s">
        <v>48</v>
      </c>
      <c r="D234" s="66"/>
      <c r="E234" s="64"/>
      <c r="F234" s="18"/>
      <c r="G234" s="28">
        <v>3</v>
      </c>
      <c r="H234" s="83" t="s">
        <v>112</v>
      </c>
      <c r="I234" s="66"/>
      <c r="J234" s="64"/>
      <c r="K234" s="18" t="s">
        <v>47</v>
      </c>
      <c r="L234" s="19"/>
      <c r="M234" s="19"/>
      <c r="N234" s="19"/>
      <c r="O234" s="19"/>
      <c r="P234" s="19"/>
      <c r="Q234" s="19"/>
      <c r="R234" s="19"/>
      <c r="S234" s="19"/>
      <c r="T234" s="19"/>
      <c r="U234" s="19"/>
      <c r="V234" s="19"/>
      <c r="W234" s="19"/>
      <c r="X234" s="19"/>
      <c r="Y234" s="19"/>
    </row>
    <row r="235" spans="1:25" ht="15">
      <c r="A235" s="14"/>
      <c r="B235" s="15">
        <v>4</v>
      </c>
      <c r="C235" s="83" t="s">
        <v>53</v>
      </c>
      <c r="D235" s="66"/>
      <c r="E235" s="64"/>
      <c r="F235" s="18"/>
      <c r="G235" s="28">
        <v>4</v>
      </c>
      <c r="H235" s="83" t="s">
        <v>62</v>
      </c>
      <c r="I235" s="66"/>
      <c r="J235" s="64"/>
      <c r="K235" s="18" t="s">
        <v>24</v>
      </c>
      <c r="L235" s="19"/>
      <c r="M235" s="19"/>
      <c r="N235" s="19"/>
      <c r="O235" s="19"/>
      <c r="P235" s="19"/>
      <c r="Q235" s="19"/>
      <c r="R235" s="19"/>
      <c r="S235" s="19"/>
      <c r="T235" s="19"/>
      <c r="U235" s="19"/>
      <c r="V235" s="19"/>
      <c r="W235" s="19"/>
      <c r="X235" s="19"/>
      <c r="Y235" s="19"/>
    </row>
    <row r="236" spans="1:25" ht="15">
      <c r="A236" s="14"/>
      <c r="B236" s="15">
        <v>5</v>
      </c>
      <c r="C236" s="83" t="s">
        <v>58</v>
      </c>
      <c r="D236" s="66"/>
      <c r="E236" s="64"/>
      <c r="F236" s="18"/>
      <c r="G236" s="28">
        <v>5</v>
      </c>
      <c r="H236" s="83" t="s">
        <v>64</v>
      </c>
      <c r="I236" s="66"/>
      <c r="J236" s="64"/>
      <c r="K236" s="18" t="s">
        <v>52</v>
      </c>
      <c r="L236" s="19"/>
      <c r="M236" s="19"/>
      <c r="N236" s="19"/>
      <c r="O236" s="19"/>
      <c r="P236" s="19"/>
      <c r="Q236" s="19"/>
      <c r="R236" s="19"/>
      <c r="S236" s="19"/>
      <c r="T236" s="19"/>
      <c r="U236" s="19"/>
      <c r="V236" s="19"/>
      <c r="W236" s="19"/>
      <c r="X236" s="19"/>
      <c r="Y236" s="19"/>
    </row>
    <row r="237" spans="1:25" ht="15">
      <c r="A237" s="14"/>
      <c r="B237" s="15">
        <v>6</v>
      </c>
      <c r="C237" s="83" t="s">
        <v>50</v>
      </c>
      <c r="D237" s="66"/>
      <c r="E237" s="64"/>
      <c r="F237" s="18"/>
      <c r="G237" s="28">
        <v>6</v>
      </c>
      <c r="H237" s="95" t="s">
        <v>141</v>
      </c>
      <c r="I237" s="78"/>
      <c r="J237" s="78"/>
      <c r="K237" s="18" t="s">
        <v>24</v>
      </c>
      <c r="L237" s="19"/>
      <c r="M237" s="19"/>
      <c r="N237" s="19"/>
      <c r="O237" s="19"/>
      <c r="P237" s="19"/>
      <c r="Q237" s="19"/>
      <c r="R237" s="19"/>
      <c r="S237" s="19"/>
      <c r="T237" s="19"/>
      <c r="U237" s="19"/>
      <c r="V237" s="19"/>
      <c r="W237" s="19"/>
      <c r="X237" s="19"/>
      <c r="Y237" s="19"/>
    </row>
    <row r="238" spans="1:25" ht="15">
      <c r="A238" s="14"/>
      <c r="B238" s="15">
        <v>7</v>
      </c>
      <c r="C238" s="83" t="s">
        <v>142</v>
      </c>
      <c r="D238" s="66"/>
      <c r="E238" s="64"/>
      <c r="F238" s="18"/>
      <c r="G238" s="28">
        <v>7</v>
      </c>
      <c r="H238" s="83" t="s">
        <v>118</v>
      </c>
      <c r="I238" s="66"/>
      <c r="J238" s="64"/>
      <c r="K238" s="18" t="s">
        <v>113</v>
      </c>
      <c r="L238" s="19"/>
      <c r="M238" s="19"/>
      <c r="N238" s="19"/>
      <c r="O238" s="19"/>
      <c r="P238" s="19"/>
      <c r="Q238" s="19"/>
      <c r="R238" s="19"/>
      <c r="S238" s="19"/>
      <c r="T238" s="19"/>
      <c r="U238" s="19"/>
      <c r="V238" s="19"/>
      <c r="W238" s="19"/>
      <c r="X238" s="19"/>
      <c r="Y238" s="19"/>
    </row>
    <row r="239" spans="1:25" ht="15">
      <c r="A239" s="14"/>
      <c r="B239" s="72"/>
      <c r="C239" s="66"/>
      <c r="D239" s="66"/>
      <c r="E239" s="64"/>
      <c r="F239" s="20">
        <f>COUNTA(F232:F238)-0.5*COUNTIF(F232:F238,"Sq*")-COUNTIF(F232:F238,"TBA")</f>
        <v>0</v>
      </c>
      <c r="G239" s="92" t="str">
        <f>"TOTAL MATCHES WON BY : "&amp;H228</f>
        <v>TOTAL MATCHES WON BY : Lake Karrinyup</v>
      </c>
      <c r="H239" s="66"/>
      <c r="I239" s="66"/>
      <c r="J239" s="64"/>
      <c r="K239" s="20">
        <f>COUNTA(K232:K238)-0.5*COUNTIF(K232:K238,"Sq*")-COUNTIF(K232:K238,"TBA")</f>
        <v>7</v>
      </c>
      <c r="L239" s="21"/>
      <c r="M239" s="21"/>
      <c r="N239" s="21" t="str">
        <f>IF(F239+K239=0,"",C228)</f>
        <v>The Vines</v>
      </c>
      <c r="O239" s="21">
        <f>F239</f>
        <v>0</v>
      </c>
      <c r="P239" s="21" t="str">
        <f>IF(F239+K239=0,"",H228)</f>
        <v>Lake Karrinyup</v>
      </c>
      <c r="Q239" s="21">
        <f>K239</f>
        <v>7</v>
      </c>
      <c r="R239" s="21" t="str">
        <f>G240</f>
        <v>Lake Karrinyup</v>
      </c>
      <c r="S239" s="21" t="str">
        <f>IF(R239="HALVED",C228,"")</f>
        <v/>
      </c>
      <c r="T239" s="21" t="str">
        <f>IF(R239="HALVED",H228,"")</f>
        <v/>
      </c>
      <c r="U239" s="21"/>
      <c r="V239" s="21"/>
      <c r="W239" s="21"/>
      <c r="X239" s="21"/>
      <c r="Y239" s="21"/>
    </row>
    <row r="240" spans="1:25" ht="15">
      <c r="A240" s="14"/>
      <c r="B240" s="90" t="s">
        <v>42</v>
      </c>
      <c r="C240" s="66"/>
      <c r="D240" s="66"/>
      <c r="E240" s="66"/>
      <c r="F240" s="64"/>
      <c r="G240" s="91" t="str">
        <f>IF(F239+K239&lt;4,"",IF(F239=K239,"HALVED",IF(F239&gt;K239,C228,H228)))</f>
        <v>Lake Karrinyup</v>
      </c>
      <c r="H240" s="66"/>
      <c r="I240" s="66"/>
      <c r="J240" s="66"/>
      <c r="K240" s="64"/>
      <c r="L240" s="23"/>
      <c r="M240" s="23"/>
      <c r="N240" s="23"/>
      <c r="O240" s="23"/>
      <c r="P240" s="23"/>
      <c r="Q240" s="23"/>
      <c r="R240" s="23"/>
      <c r="S240" s="23"/>
      <c r="T240" s="23"/>
      <c r="U240" s="23"/>
      <c r="V240" s="23"/>
      <c r="W240" s="23"/>
      <c r="X240" s="23"/>
      <c r="Y240" s="23"/>
    </row>
    <row r="241" spans="1:25" ht="15">
      <c r="A241" s="14"/>
      <c r="B241" s="29"/>
      <c r="C241" s="29"/>
      <c r="D241" s="29"/>
      <c r="E241" s="29"/>
      <c r="F241" s="30"/>
      <c r="G241" s="29"/>
      <c r="H241" s="29"/>
      <c r="I241" s="29"/>
      <c r="J241" s="29"/>
      <c r="K241" s="30"/>
      <c r="L241" s="21"/>
      <c r="M241" s="21"/>
      <c r="N241" s="21"/>
      <c r="O241" s="21"/>
      <c r="P241" s="21"/>
      <c r="Q241" s="21"/>
      <c r="R241" s="21"/>
      <c r="S241" s="21"/>
      <c r="T241" s="21"/>
      <c r="U241" s="21"/>
      <c r="V241" s="21"/>
      <c r="W241" s="21"/>
      <c r="X241" s="21"/>
      <c r="Y241" s="21" t="s">
        <v>0</v>
      </c>
    </row>
    <row r="242" spans="1:25" ht="19.5" customHeight="1">
      <c r="A242" s="22"/>
      <c r="B242" s="84" t="str">
        <f>Sheet1!A20</f>
        <v>ROUND THREE</v>
      </c>
      <c r="C242" s="66"/>
      <c r="D242" s="70" t="str">
        <f>Sheet1!B20</f>
        <v>SUNDAY 11 MAY</v>
      </c>
      <c r="E242" s="66"/>
      <c r="F242" s="66"/>
      <c r="G242" s="71" t="str">
        <f>Sheet1!C20</f>
        <v>Lake Karrinyup CC</v>
      </c>
      <c r="H242" s="66"/>
      <c r="I242" s="66"/>
      <c r="J242" s="66"/>
      <c r="K242" s="64"/>
      <c r="L242" s="13"/>
      <c r="M242" s="13"/>
      <c r="N242" s="13"/>
      <c r="O242" s="13"/>
      <c r="P242" s="13"/>
      <c r="Q242" s="13"/>
      <c r="R242" s="13"/>
      <c r="S242" s="13"/>
      <c r="T242" s="13"/>
      <c r="U242" s="13"/>
      <c r="V242" s="13"/>
      <c r="W242" s="13"/>
      <c r="X242" s="13"/>
      <c r="Y242" s="13"/>
    </row>
    <row r="243" spans="1:25" ht="14.25" customHeight="1">
      <c r="A243" s="14"/>
      <c r="B243" s="15" t="s">
        <v>18</v>
      </c>
      <c r="C243" s="72" t="str">
        <f>Sheet1!C22</f>
        <v>Joondalup</v>
      </c>
      <c r="D243" s="66"/>
      <c r="E243" s="66"/>
      <c r="F243" s="64"/>
      <c r="G243" s="16" t="s">
        <v>18</v>
      </c>
      <c r="H243" s="73" t="str">
        <f>Sheet1!E22</f>
        <v>Royal Perth</v>
      </c>
      <c r="I243" s="66"/>
      <c r="J243" s="66"/>
      <c r="K243" s="64"/>
      <c r="L243" s="17"/>
      <c r="M243" s="17"/>
      <c r="N243" s="17"/>
      <c r="O243" s="17"/>
      <c r="P243" s="17"/>
      <c r="Q243" s="17"/>
      <c r="R243" s="17"/>
      <c r="S243" s="17"/>
      <c r="T243" s="17"/>
      <c r="U243" s="17"/>
      <c r="V243" s="17"/>
      <c r="W243" s="17"/>
      <c r="X243" s="17"/>
      <c r="Y243" s="17"/>
    </row>
    <row r="244" spans="1:25" ht="14.25" customHeight="1">
      <c r="A244" s="14"/>
      <c r="B244" s="85" t="s">
        <v>19</v>
      </c>
      <c r="C244" s="88" t="s">
        <v>20</v>
      </c>
      <c r="D244" s="75"/>
      <c r="E244" s="76"/>
      <c r="F244" s="85" t="s">
        <v>21</v>
      </c>
      <c r="G244" s="89" t="s">
        <v>19</v>
      </c>
      <c r="H244" s="74" t="s">
        <v>20</v>
      </c>
      <c r="I244" s="75"/>
      <c r="J244" s="76"/>
      <c r="K244" s="89" t="s">
        <v>21</v>
      </c>
      <c r="L244" s="17"/>
      <c r="M244" s="17"/>
      <c r="N244" s="17"/>
      <c r="O244" s="17"/>
      <c r="P244" s="17"/>
      <c r="Q244" s="17"/>
      <c r="R244" s="17"/>
      <c r="S244" s="17"/>
      <c r="T244" s="17"/>
      <c r="U244" s="17"/>
      <c r="V244" s="17"/>
      <c r="W244" s="17"/>
      <c r="X244" s="17"/>
      <c r="Y244" s="17"/>
    </row>
    <row r="245" spans="1:25" ht="14.25" customHeight="1">
      <c r="A245" s="14"/>
      <c r="B245" s="86"/>
      <c r="C245" s="77"/>
      <c r="D245" s="78"/>
      <c r="E245" s="79"/>
      <c r="F245" s="86"/>
      <c r="G245" s="86"/>
      <c r="H245" s="77"/>
      <c r="I245" s="78"/>
      <c r="J245" s="79"/>
      <c r="K245" s="86"/>
      <c r="L245" s="17"/>
      <c r="M245" s="17"/>
      <c r="N245" s="17"/>
      <c r="O245" s="17"/>
      <c r="P245" s="17"/>
      <c r="Q245" s="17"/>
      <c r="R245" s="17"/>
      <c r="S245" s="17"/>
      <c r="T245" s="17"/>
      <c r="U245" s="17"/>
      <c r="V245" s="17"/>
      <c r="W245" s="17"/>
      <c r="X245" s="17"/>
      <c r="Y245" s="17"/>
    </row>
    <row r="246" spans="1:25" ht="14.25" customHeight="1">
      <c r="A246" s="14"/>
      <c r="B246" s="87"/>
      <c r="C246" s="80"/>
      <c r="D246" s="81"/>
      <c r="E246" s="82"/>
      <c r="F246" s="87"/>
      <c r="G246" s="87"/>
      <c r="H246" s="80"/>
      <c r="I246" s="81"/>
      <c r="J246" s="82"/>
      <c r="K246" s="87"/>
      <c r="L246" s="17"/>
      <c r="M246" s="17"/>
      <c r="N246" s="17"/>
      <c r="O246" s="17"/>
      <c r="P246" s="17"/>
      <c r="Q246" s="17"/>
      <c r="R246" s="17"/>
      <c r="S246" s="17"/>
      <c r="T246" s="17"/>
      <c r="U246" s="17"/>
      <c r="V246" s="17"/>
      <c r="W246" s="17"/>
      <c r="X246" s="17"/>
      <c r="Y246" s="17"/>
    </row>
    <row r="247" spans="1:25" ht="14.25" customHeight="1">
      <c r="A247" s="14"/>
      <c r="B247" s="15">
        <v>1</v>
      </c>
      <c r="C247" s="83" t="s">
        <v>116</v>
      </c>
      <c r="D247" s="66"/>
      <c r="E247" s="64"/>
      <c r="F247" s="18"/>
      <c r="G247" s="16">
        <v>1</v>
      </c>
      <c r="H247" s="83" t="s">
        <v>61</v>
      </c>
      <c r="I247" s="66"/>
      <c r="J247" s="64"/>
      <c r="K247" s="18" t="s">
        <v>24</v>
      </c>
      <c r="L247" s="19"/>
      <c r="M247" s="19"/>
      <c r="N247" s="19"/>
      <c r="O247" s="19"/>
      <c r="P247" s="19"/>
      <c r="Q247" s="19"/>
      <c r="R247" s="19"/>
      <c r="S247" s="19"/>
      <c r="T247" s="19"/>
      <c r="U247" s="19"/>
      <c r="V247" s="19"/>
      <c r="W247" s="19"/>
      <c r="X247" s="19"/>
      <c r="Y247" s="19"/>
    </row>
    <row r="248" spans="1:25" ht="14.25" customHeight="1">
      <c r="A248" s="14"/>
      <c r="B248" s="15">
        <v>2</v>
      </c>
      <c r="C248" s="83" t="s">
        <v>133</v>
      </c>
      <c r="D248" s="66"/>
      <c r="E248" s="64"/>
      <c r="F248" s="18"/>
      <c r="G248" s="28">
        <v>2</v>
      </c>
      <c r="H248" s="83" t="s">
        <v>109</v>
      </c>
      <c r="I248" s="66"/>
      <c r="J248" s="64"/>
      <c r="K248" s="18" t="s">
        <v>106</v>
      </c>
      <c r="L248" s="19"/>
      <c r="M248" s="19"/>
      <c r="N248" s="19"/>
      <c r="O248" s="19"/>
      <c r="P248" s="19"/>
      <c r="Q248" s="19"/>
      <c r="R248" s="19"/>
      <c r="S248" s="19"/>
      <c r="T248" s="19"/>
      <c r="U248" s="19"/>
      <c r="V248" s="19"/>
      <c r="W248" s="19"/>
      <c r="X248" s="19"/>
      <c r="Y248" s="19"/>
    </row>
    <row r="249" spans="1:25" ht="14.25" customHeight="1">
      <c r="A249" s="14"/>
      <c r="B249" s="15">
        <v>3</v>
      </c>
      <c r="C249" s="83" t="s">
        <v>33</v>
      </c>
      <c r="D249" s="66"/>
      <c r="E249" s="64"/>
      <c r="F249" s="18" t="s">
        <v>66</v>
      </c>
      <c r="G249" s="28">
        <v>3</v>
      </c>
      <c r="H249" s="83" t="s">
        <v>143</v>
      </c>
      <c r="I249" s="66"/>
      <c r="J249" s="64"/>
      <c r="K249" s="18"/>
      <c r="L249" s="19"/>
      <c r="M249" s="19"/>
      <c r="N249" s="19"/>
      <c r="O249" s="19"/>
      <c r="P249" s="19"/>
      <c r="Q249" s="19"/>
      <c r="R249" s="19"/>
      <c r="S249" s="19"/>
      <c r="T249" s="19"/>
      <c r="U249" s="19"/>
      <c r="V249" s="19"/>
      <c r="W249" s="19"/>
      <c r="X249" s="19"/>
      <c r="Y249" s="19"/>
    </row>
    <row r="250" spans="1:25" ht="14.25" customHeight="1">
      <c r="A250" s="14"/>
      <c r="B250" s="15">
        <v>4</v>
      </c>
      <c r="C250" s="83" t="s">
        <v>134</v>
      </c>
      <c r="D250" s="66"/>
      <c r="E250" s="64"/>
      <c r="F250" s="18" t="s">
        <v>113</v>
      </c>
      <c r="G250" s="28">
        <v>4</v>
      </c>
      <c r="H250" s="83" t="s">
        <v>72</v>
      </c>
      <c r="I250" s="66"/>
      <c r="J250" s="64"/>
      <c r="K250" s="18"/>
      <c r="L250" s="19"/>
      <c r="M250" s="19"/>
      <c r="N250" s="19"/>
      <c r="O250" s="19"/>
      <c r="P250" s="19"/>
      <c r="Q250" s="19"/>
      <c r="R250" s="19"/>
      <c r="S250" s="19"/>
      <c r="T250" s="19"/>
      <c r="U250" s="19"/>
      <c r="V250" s="19"/>
      <c r="W250" s="19"/>
      <c r="X250" s="19"/>
      <c r="Y250" s="19"/>
    </row>
    <row r="251" spans="1:25" ht="14.25" customHeight="1">
      <c r="A251" s="14"/>
      <c r="B251" s="15">
        <v>5</v>
      </c>
      <c r="C251" s="83" t="s">
        <v>36</v>
      </c>
      <c r="D251" s="66"/>
      <c r="E251" s="64"/>
      <c r="F251" s="18"/>
      <c r="G251" s="28">
        <v>5</v>
      </c>
      <c r="H251" s="83" t="s">
        <v>65</v>
      </c>
      <c r="I251" s="66"/>
      <c r="J251" s="64"/>
      <c r="K251" s="18" t="s">
        <v>38</v>
      </c>
      <c r="L251" s="19"/>
      <c r="M251" s="19"/>
      <c r="N251" s="19"/>
      <c r="O251" s="19"/>
      <c r="P251" s="19"/>
      <c r="Q251" s="19"/>
      <c r="R251" s="19"/>
      <c r="S251" s="19"/>
      <c r="T251" s="19"/>
      <c r="U251" s="19"/>
      <c r="V251" s="19"/>
      <c r="W251" s="19"/>
      <c r="X251" s="19"/>
      <c r="Y251" s="19"/>
    </row>
    <row r="252" spans="1:25" ht="14.25" customHeight="1">
      <c r="A252" s="14"/>
      <c r="B252" s="15">
        <v>6</v>
      </c>
      <c r="C252" s="83" t="s">
        <v>39</v>
      </c>
      <c r="D252" s="66"/>
      <c r="E252" s="64"/>
      <c r="F252" s="18" t="s">
        <v>27</v>
      </c>
      <c r="G252" s="28">
        <v>6</v>
      </c>
      <c r="H252" s="83" t="s">
        <v>144</v>
      </c>
      <c r="I252" s="66"/>
      <c r="J252" s="64"/>
      <c r="K252" s="18"/>
      <c r="L252" s="19"/>
      <c r="M252" s="19"/>
      <c r="N252" s="19"/>
      <c r="O252" s="19"/>
      <c r="P252" s="19"/>
      <c r="Q252" s="19"/>
      <c r="R252" s="19"/>
      <c r="S252" s="19"/>
      <c r="T252" s="19"/>
      <c r="U252" s="19"/>
      <c r="V252" s="19"/>
      <c r="W252" s="19"/>
      <c r="X252" s="19"/>
      <c r="Y252" s="19"/>
    </row>
    <row r="253" spans="1:25" ht="14.25" customHeight="1">
      <c r="A253" s="14"/>
      <c r="B253" s="15">
        <v>7</v>
      </c>
      <c r="C253" s="83" t="s">
        <v>25</v>
      </c>
      <c r="D253" s="66"/>
      <c r="E253" s="64"/>
      <c r="F253" s="18"/>
      <c r="G253" s="28">
        <v>7</v>
      </c>
      <c r="H253" s="83" t="s">
        <v>108</v>
      </c>
      <c r="I253" s="66"/>
      <c r="J253" s="64"/>
      <c r="K253" s="18" t="s">
        <v>27</v>
      </c>
      <c r="L253" s="19"/>
      <c r="M253" s="19"/>
      <c r="N253" s="19"/>
      <c r="O253" s="19"/>
      <c r="P253" s="19"/>
      <c r="Q253" s="19"/>
      <c r="R253" s="19"/>
      <c r="S253" s="19"/>
      <c r="T253" s="19"/>
      <c r="U253" s="19"/>
      <c r="V253" s="19"/>
      <c r="W253" s="19"/>
      <c r="X253" s="19"/>
      <c r="Y253" s="19"/>
    </row>
    <row r="254" spans="1:25" ht="14.25" customHeight="1">
      <c r="A254" s="14"/>
      <c r="B254" s="72" t="str">
        <f>"TOTAL MATCHES WON BY : "&amp;C243</f>
        <v>TOTAL MATCHES WON BY : Joondalup</v>
      </c>
      <c r="C254" s="66"/>
      <c r="D254" s="66"/>
      <c r="E254" s="64"/>
      <c r="F254" s="20">
        <f>COUNTA(F247:F253)-0.5*COUNTIF(F247:F253,"Sq*")-COUNTIF(F247:F253,"TBA")</f>
        <v>3</v>
      </c>
      <c r="G254" s="92" t="str">
        <f>"TOTAL MATCHES WON BY : "&amp;H243</f>
        <v>TOTAL MATCHES WON BY : Royal Perth</v>
      </c>
      <c r="H254" s="66"/>
      <c r="I254" s="66"/>
      <c r="J254" s="64"/>
      <c r="K254" s="20">
        <f>COUNTA(K247:K253)-0.5*COUNTIF(K247:K253,"Sq*")-COUNTIF(K247:K253,"TBA")</f>
        <v>4</v>
      </c>
      <c r="L254" s="21"/>
      <c r="M254" s="21"/>
      <c r="N254" s="21" t="str">
        <f>IF(F254+K254=0,"",C243)</f>
        <v>Joondalup</v>
      </c>
      <c r="O254" s="21">
        <f>F254</f>
        <v>3</v>
      </c>
      <c r="P254" s="21" t="str">
        <f>IF(F254+K254=0,"",H243)</f>
        <v>Royal Perth</v>
      </c>
      <c r="Q254" s="21">
        <f>K254</f>
        <v>4</v>
      </c>
      <c r="R254" s="21" t="str">
        <f>G255</f>
        <v>Royal Perth</v>
      </c>
      <c r="S254" s="21" t="str">
        <f>IF(R254="HALVED",C243,"")</f>
        <v/>
      </c>
      <c r="T254" s="21" t="str">
        <f>IF(R254="HALVED",H243,"")</f>
        <v/>
      </c>
      <c r="U254" s="21"/>
      <c r="V254" s="21"/>
      <c r="W254" s="21"/>
      <c r="X254" s="21"/>
      <c r="Y254" s="21"/>
    </row>
    <row r="255" spans="1:25" ht="14.25" customHeight="1">
      <c r="A255" s="22"/>
      <c r="B255" s="90" t="s">
        <v>42</v>
      </c>
      <c r="C255" s="66"/>
      <c r="D255" s="66"/>
      <c r="E255" s="66"/>
      <c r="F255" s="64"/>
      <c r="G255" s="91" t="str">
        <f>IF(F254+K254&lt;4,"",IF(F254=K254,"HALVED",IF(F254&gt;K254,C243,H243)))</f>
        <v>Royal Perth</v>
      </c>
      <c r="H255" s="66"/>
      <c r="I255" s="66"/>
      <c r="J255" s="66"/>
      <c r="K255" s="64"/>
      <c r="L255" s="23"/>
      <c r="M255" s="23"/>
      <c r="N255" s="23"/>
      <c r="O255" s="23"/>
      <c r="P255" s="23"/>
      <c r="Q255" s="23"/>
      <c r="R255" s="23"/>
      <c r="S255" s="23"/>
      <c r="T255" s="23"/>
      <c r="U255" s="23"/>
      <c r="V255" s="23"/>
      <c r="W255" s="23"/>
      <c r="X255" s="23"/>
      <c r="Y255" s="23"/>
    </row>
    <row r="256" spans="1:25" ht="14.25" customHeight="1">
      <c r="A256" s="22"/>
      <c r="B256" s="24"/>
      <c r="C256" s="24"/>
      <c r="D256" s="24"/>
      <c r="E256" s="24"/>
      <c r="F256" s="24"/>
      <c r="G256" s="25"/>
      <c r="H256" s="25"/>
      <c r="I256" s="25"/>
      <c r="J256" s="25"/>
      <c r="K256" s="25"/>
      <c r="L256" s="23"/>
      <c r="M256" s="23"/>
      <c r="N256" s="23"/>
      <c r="O256" s="23"/>
      <c r="P256" s="23"/>
      <c r="Q256" s="23"/>
      <c r="R256" s="23"/>
      <c r="S256" s="23"/>
      <c r="T256" s="23"/>
      <c r="U256" s="23"/>
      <c r="V256" s="23"/>
      <c r="W256" s="23"/>
      <c r="X256" s="23"/>
      <c r="Y256" s="23"/>
    </row>
    <row r="257" spans="1:25" ht="14.25" customHeight="1">
      <c r="A257" s="14"/>
      <c r="B257" s="15" t="s">
        <v>18</v>
      </c>
      <c r="C257" s="72" t="str">
        <f>Sheet1!C23</f>
        <v>Mount Lawley</v>
      </c>
      <c r="D257" s="66"/>
      <c r="E257" s="66"/>
      <c r="F257" s="64"/>
      <c r="G257" s="16" t="s">
        <v>18</v>
      </c>
      <c r="H257" s="73" t="str">
        <f>Sheet1!E23</f>
        <v>The Vines</v>
      </c>
      <c r="I257" s="66"/>
      <c r="J257" s="66"/>
      <c r="K257" s="64"/>
      <c r="L257" s="17"/>
      <c r="M257" s="17"/>
      <c r="N257" s="17"/>
      <c r="O257" s="17"/>
      <c r="P257" s="17"/>
      <c r="Q257" s="17"/>
      <c r="R257" s="17"/>
      <c r="S257" s="17"/>
      <c r="T257" s="17"/>
      <c r="U257" s="17"/>
      <c r="V257" s="17"/>
      <c r="W257" s="17"/>
      <c r="X257" s="17"/>
      <c r="Y257" s="17"/>
    </row>
    <row r="258" spans="1:25" ht="14.25" customHeight="1">
      <c r="A258" s="14"/>
      <c r="B258" s="85" t="s">
        <v>19</v>
      </c>
      <c r="C258" s="88" t="s">
        <v>20</v>
      </c>
      <c r="D258" s="75"/>
      <c r="E258" s="76"/>
      <c r="F258" s="85" t="s">
        <v>21</v>
      </c>
      <c r="G258" s="89" t="s">
        <v>19</v>
      </c>
      <c r="H258" s="74" t="s">
        <v>20</v>
      </c>
      <c r="I258" s="75"/>
      <c r="J258" s="76"/>
      <c r="K258" s="89" t="s">
        <v>21</v>
      </c>
      <c r="L258" s="17"/>
      <c r="M258" s="17"/>
      <c r="N258" s="17"/>
      <c r="O258" s="17"/>
      <c r="P258" s="17"/>
      <c r="Q258" s="17"/>
      <c r="R258" s="17"/>
      <c r="S258" s="17"/>
      <c r="T258" s="17"/>
      <c r="U258" s="17"/>
      <c r="V258" s="17"/>
      <c r="W258" s="17"/>
      <c r="X258" s="17"/>
      <c r="Y258" s="17"/>
    </row>
    <row r="259" spans="1:25" ht="14.25" customHeight="1">
      <c r="A259" s="14"/>
      <c r="B259" s="86"/>
      <c r="C259" s="77"/>
      <c r="D259" s="78"/>
      <c r="E259" s="79"/>
      <c r="F259" s="86"/>
      <c r="G259" s="86"/>
      <c r="H259" s="77"/>
      <c r="I259" s="78"/>
      <c r="J259" s="79"/>
      <c r="K259" s="86"/>
      <c r="L259" s="17"/>
      <c r="M259" s="17"/>
      <c r="N259" s="17"/>
      <c r="O259" s="17"/>
      <c r="P259" s="17"/>
      <c r="Q259" s="17"/>
      <c r="R259" s="17"/>
      <c r="S259" s="17"/>
      <c r="T259" s="17"/>
      <c r="U259" s="17"/>
      <c r="V259" s="17"/>
      <c r="W259" s="17"/>
      <c r="X259" s="17"/>
      <c r="Y259" s="17"/>
    </row>
    <row r="260" spans="1:25" ht="14.25" customHeight="1">
      <c r="A260" s="14"/>
      <c r="B260" s="87"/>
      <c r="C260" s="80"/>
      <c r="D260" s="81"/>
      <c r="E260" s="82"/>
      <c r="F260" s="87"/>
      <c r="G260" s="87"/>
      <c r="H260" s="80"/>
      <c r="I260" s="81"/>
      <c r="J260" s="82"/>
      <c r="K260" s="87"/>
      <c r="L260" s="17"/>
      <c r="M260" s="17"/>
      <c r="N260" s="17"/>
      <c r="O260" s="17"/>
      <c r="P260" s="17"/>
      <c r="Q260" s="17"/>
      <c r="R260" s="17"/>
      <c r="S260" s="17"/>
      <c r="T260" s="17"/>
      <c r="U260" s="17"/>
      <c r="V260" s="17"/>
      <c r="W260" s="17"/>
      <c r="X260" s="17"/>
      <c r="Y260" s="17"/>
    </row>
    <row r="261" spans="1:25" ht="14.25" customHeight="1">
      <c r="A261" s="14"/>
      <c r="B261" s="15">
        <v>1</v>
      </c>
      <c r="C261" s="83" t="s">
        <v>75</v>
      </c>
      <c r="D261" s="66"/>
      <c r="E261" s="64"/>
      <c r="F261" s="18" t="s">
        <v>31</v>
      </c>
      <c r="G261" s="16">
        <v>1</v>
      </c>
      <c r="H261" s="83" t="s">
        <v>102</v>
      </c>
      <c r="I261" s="66"/>
      <c r="J261" s="64"/>
      <c r="K261" s="18" t="s">
        <v>31</v>
      </c>
      <c r="L261" s="19"/>
      <c r="M261" s="19"/>
      <c r="N261" s="19"/>
      <c r="O261" s="19"/>
      <c r="P261" s="19"/>
      <c r="Q261" s="19"/>
      <c r="R261" s="19"/>
      <c r="S261" s="19"/>
      <c r="T261" s="19"/>
      <c r="U261" s="19"/>
      <c r="V261" s="19"/>
      <c r="W261" s="19"/>
      <c r="X261" s="19"/>
      <c r="Y261" s="19"/>
    </row>
    <row r="262" spans="1:25" ht="14.25" customHeight="1">
      <c r="A262" s="14"/>
      <c r="B262" s="15">
        <v>2</v>
      </c>
      <c r="C262" s="83" t="s">
        <v>145</v>
      </c>
      <c r="D262" s="66"/>
      <c r="E262" s="64"/>
      <c r="F262" s="18" t="s">
        <v>24</v>
      </c>
      <c r="G262" s="28">
        <v>2</v>
      </c>
      <c r="H262" s="83" t="s">
        <v>146</v>
      </c>
      <c r="I262" s="66"/>
      <c r="J262" s="64"/>
      <c r="K262" s="18"/>
      <c r="L262" s="19"/>
      <c r="M262" s="19"/>
      <c r="N262" s="19"/>
      <c r="O262" s="19"/>
      <c r="P262" s="19"/>
      <c r="Q262" s="19"/>
      <c r="R262" s="19"/>
      <c r="S262" s="19"/>
      <c r="T262" s="19"/>
      <c r="U262" s="19"/>
      <c r="V262" s="19"/>
      <c r="W262" s="19"/>
      <c r="X262" s="19"/>
      <c r="Y262" s="19"/>
    </row>
    <row r="263" spans="1:25" ht="14.25" customHeight="1">
      <c r="A263" s="14"/>
      <c r="B263" s="15">
        <v>3</v>
      </c>
      <c r="C263" s="83" t="s">
        <v>80</v>
      </c>
      <c r="D263" s="66"/>
      <c r="E263" s="64"/>
      <c r="F263" s="18" t="s">
        <v>34</v>
      </c>
      <c r="G263" s="28">
        <v>3</v>
      </c>
      <c r="H263" s="83" t="s">
        <v>107</v>
      </c>
      <c r="I263" s="66"/>
      <c r="J263" s="64"/>
      <c r="K263" s="18"/>
      <c r="L263" s="19"/>
      <c r="M263" s="19"/>
      <c r="N263" s="19"/>
      <c r="O263" s="19"/>
      <c r="P263" s="19"/>
      <c r="Q263" s="19"/>
      <c r="R263" s="19"/>
      <c r="S263" s="19"/>
      <c r="T263" s="19"/>
      <c r="U263" s="19"/>
      <c r="V263" s="19"/>
      <c r="W263" s="19"/>
      <c r="X263" s="19"/>
      <c r="Y263" s="19"/>
    </row>
    <row r="264" spans="1:25" ht="14.25" customHeight="1">
      <c r="A264" s="14"/>
      <c r="B264" s="15">
        <v>4</v>
      </c>
      <c r="C264" s="83" t="s">
        <v>82</v>
      </c>
      <c r="D264" s="66"/>
      <c r="E264" s="64"/>
      <c r="F264" s="18" t="s">
        <v>52</v>
      </c>
      <c r="G264" s="28">
        <v>4</v>
      </c>
      <c r="H264" s="83" t="s">
        <v>48</v>
      </c>
      <c r="I264" s="66"/>
      <c r="J264" s="64"/>
      <c r="K264" s="18"/>
      <c r="L264" s="19"/>
      <c r="M264" s="19"/>
      <c r="N264" s="19"/>
      <c r="O264" s="19"/>
      <c r="P264" s="19"/>
      <c r="Q264" s="19"/>
      <c r="R264" s="19"/>
      <c r="S264" s="19"/>
      <c r="T264" s="19"/>
      <c r="U264" s="19"/>
      <c r="V264" s="19"/>
      <c r="W264" s="19"/>
      <c r="X264" s="19"/>
      <c r="Y264" s="19"/>
    </row>
    <row r="265" spans="1:25" ht="14.25" customHeight="1">
      <c r="A265" s="14"/>
      <c r="B265" s="15">
        <v>5</v>
      </c>
      <c r="C265" s="83" t="s">
        <v>84</v>
      </c>
      <c r="D265" s="66"/>
      <c r="E265" s="64"/>
      <c r="F265" s="18" t="s">
        <v>147</v>
      </c>
      <c r="G265" s="28">
        <v>5</v>
      </c>
      <c r="H265" s="83" t="s">
        <v>148</v>
      </c>
      <c r="I265" s="66"/>
      <c r="J265" s="64"/>
      <c r="K265" s="18"/>
      <c r="L265" s="19"/>
      <c r="M265" s="19"/>
      <c r="N265" s="19"/>
      <c r="O265" s="19"/>
      <c r="P265" s="19"/>
      <c r="Q265" s="19"/>
      <c r="R265" s="19"/>
      <c r="S265" s="19"/>
      <c r="T265" s="19"/>
      <c r="U265" s="19"/>
      <c r="V265" s="19"/>
      <c r="W265" s="19"/>
      <c r="X265" s="19"/>
      <c r="Y265" s="19"/>
    </row>
    <row r="266" spans="1:25" ht="14.25" customHeight="1">
      <c r="A266" s="14"/>
      <c r="B266" s="15">
        <v>6</v>
      </c>
      <c r="C266" s="83" t="s">
        <v>89</v>
      </c>
      <c r="D266" s="66"/>
      <c r="E266" s="64"/>
      <c r="F266" s="18"/>
      <c r="G266" s="28">
        <v>6</v>
      </c>
      <c r="H266" s="83" t="s">
        <v>50</v>
      </c>
      <c r="I266" s="66"/>
      <c r="J266" s="64"/>
      <c r="K266" s="18" t="s">
        <v>47</v>
      </c>
      <c r="L266" s="19"/>
      <c r="M266" s="19"/>
      <c r="N266" s="19"/>
      <c r="O266" s="19"/>
      <c r="P266" s="19"/>
      <c r="Q266" s="19"/>
      <c r="R266" s="19"/>
      <c r="S266" s="19"/>
      <c r="T266" s="19"/>
      <c r="U266" s="19"/>
      <c r="V266" s="19"/>
      <c r="W266" s="19"/>
      <c r="X266" s="19"/>
      <c r="Y266" s="19"/>
    </row>
    <row r="267" spans="1:25" ht="14.25" customHeight="1">
      <c r="A267" s="14"/>
      <c r="B267" s="15">
        <v>7</v>
      </c>
      <c r="C267" s="83" t="s">
        <v>140</v>
      </c>
      <c r="D267" s="66"/>
      <c r="E267" s="64"/>
      <c r="F267" s="18" t="s">
        <v>78</v>
      </c>
      <c r="G267" s="28">
        <v>7</v>
      </c>
      <c r="H267" s="83" t="s">
        <v>142</v>
      </c>
      <c r="I267" s="66"/>
      <c r="J267" s="64"/>
      <c r="K267" s="18"/>
      <c r="L267" s="19"/>
      <c r="M267" s="19"/>
      <c r="N267" s="19"/>
      <c r="O267" s="19"/>
      <c r="P267" s="19"/>
      <c r="Q267" s="19"/>
      <c r="R267" s="19"/>
      <c r="S267" s="19"/>
      <c r="T267" s="19"/>
      <c r="U267" s="19"/>
      <c r="V267" s="19"/>
      <c r="W267" s="19"/>
      <c r="X267" s="19"/>
      <c r="Y267" s="19"/>
    </row>
    <row r="268" spans="1:25" ht="14.25" customHeight="1">
      <c r="A268" s="14"/>
      <c r="B268" s="72" t="str">
        <f>"TOTAL MATCHES WON BY : "&amp;C257</f>
        <v>TOTAL MATCHES WON BY : Mount Lawley</v>
      </c>
      <c r="C268" s="66"/>
      <c r="D268" s="66"/>
      <c r="E268" s="64"/>
      <c r="F268" s="20">
        <f>COUNTA(F261:F267)-0.5*COUNTIF(F261:F267,"Sq*")-COUNTIF(F261:F267,"TBA")</f>
        <v>5.5</v>
      </c>
      <c r="G268" s="92" t="str">
        <f>"TOTAL MATCHES WON BY : "&amp;H257</f>
        <v>TOTAL MATCHES WON BY : The Vines</v>
      </c>
      <c r="H268" s="66"/>
      <c r="I268" s="66"/>
      <c r="J268" s="64"/>
      <c r="K268" s="20">
        <f>COUNTA(K261:K267)-0.5*COUNTIF(K261:K267,"Sq*")-COUNTIF(K261:K267,"TBA")</f>
        <v>1.5</v>
      </c>
      <c r="L268" s="21"/>
      <c r="M268" s="21"/>
      <c r="N268" s="21" t="str">
        <f>IF(F268+K268=0,"",C257)</f>
        <v>Mount Lawley</v>
      </c>
      <c r="O268" s="21">
        <f>F268</f>
        <v>5.5</v>
      </c>
      <c r="P268" s="21" t="str">
        <f>IF(F268+K268=0,"",H257)</f>
        <v>The Vines</v>
      </c>
      <c r="Q268" s="21">
        <f>K268</f>
        <v>1.5</v>
      </c>
      <c r="R268" s="21" t="str">
        <f>G269</f>
        <v>Mount Lawley</v>
      </c>
      <c r="S268" s="21" t="str">
        <f>IF(R268="HALVED",C257,"")</f>
        <v/>
      </c>
      <c r="T268" s="21" t="str">
        <f>IF(R268="HALVED",H257,"")</f>
        <v/>
      </c>
      <c r="U268" s="21"/>
      <c r="V268" s="21"/>
      <c r="W268" s="21"/>
      <c r="X268" s="21"/>
      <c r="Y268" s="21"/>
    </row>
    <row r="269" spans="1:25" ht="14.25" customHeight="1">
      <c r="A269" s="22"/>
      <c r="B269" s="90" t="s">
        <v>42</v>
      </c>
      <c r="C269" s="66"/>
      <c r="D269" s="66"/>
      <c r="E269" s="66"/>
      <c r="F269" s="64"/>
      <c r="G269" s="91" t="str">
        <f>IF(F268+K268&lt;4,"",IF(F268=K268,"HALVED",IF(F268&gt;K268,C257,H257)))</f>
        <v>Mount Lawley</v>
      </c>
      <c r="H269" s="66"/>
      <c r="I269" s="66"/>
      <c r="J269" s="66"/>
      <c r="K269" s="64"/>
      <c r="L269" s="23"/>
      <c r="M269" s="23"/>
      <c r="N269" s="23"/>
      <c r="O269" s="23"/>
      <c r="P269" s="23"/>
      <c r="Q269" s="23"/>
      <c r="R269" s="23"/>
      <c r="S269" s="23"/>
      <c r="T269" s="23"/>
      <c r="U269" s="23"/>
      <c r="V269" s="23"/>
      <c r="W269" s="23"/>
      <c r="X269" s="23"/>
      <c r="Y269" s="23"/>
    </row>
    <row r="270" spans="1:25" ht="14.25" customHeight="1">
      <c r="A270" s="22"/>
      <c r="B270" s="24"/>
      <c r="C270" s="24"/>
      <c r="D270" s="24"/>
      <c r="E270" s="24"/>
      <c r="F270" s="24"/>
      <c r="G270" s="25"/>
      <c r="H270" s="25"/>
      <c r="I270" s="25"/>
      <c r="J270" s="25"/>
      <c r="K270" s="25"/>
      <c r="L270" s="23"/>
      <c r="M270" s="23"/>
      <c r="N270" s="23"/>
      <c r="O270" s="23"/>
      <c r="P270" s="23"/>
      <c r="Q270" s="23"/>
      <c r="R270" s="23"/>
      <c r="S270" s="23"/>
      <c r="T270" s="23"/>
      <c r="U270" s="23"/>
      <c r="V270" s="23"/>
      <c r="W270" s="23"/>
      <c r="X270" s="23"/>
      <c r="Y270" s="23"/>
    </row>
    <row r="271" spans="1:25" ht="14.25" customHeight="1">
      <c r="A271" s="13"/>
      <c r="B271" s="15" t="s">
        <v>18</v>
      </c>
      <c r="C271" s="72" t="str">
        <f>Sheet1!C24</f>
        <v>Lake Karrinyup</v>
      </c>
      <c r="D271" s="66"/>
      <c r="E271" s="66"/>
      <c r="F271" s="64"/>
      <c r="G271" s="16" t="s">
        <v>18</v>
      </c>
      <c r="H271" s="73" t="str">
        <f>Sheet1!E24</f>
        <v>Royal Fremantle</v>
      </c>
      <c r="I271" s="66"/>
      <c r="J271" s="66"/>
      <c r="K271" s="64"/>
      <c r="L271" s="17"/>
      <c r="M271" s="17"/>
      <c r="N271" s="17"/>
      <c r="O271" s="17"/>
      <c r="P271" s="17"/>
      <c r="Q271" s="17"/>
      <c r="R271" s="17"/>
      <c r="S271" s="17"/>
      <c r="T271" s="17"/>
      <c r="U271" s="17"/>
      <c r="V271" s="17"/>
      <c r="W271" s="17"/>
      <c r="X271" s="17"/>
      <c r="Y271" s="17"/>
    </row>
    <row r="272" spans="1:25" ht="14.25" customHeight="1">
      <c r="A272" s="14"/>
      <c r="B272" s="85" t="s">
        <v>19</v>
      </c>
      <c r="C272" s="88" t="s">
        <v>20</v>
      </c>
      <c r="D272" s="75"/>
      <c r="E272" s="76"/>
      <c r="F272" s="85" t="s">
        <v>21</v>
      </c>
      <c r="G272" s="89" t="s">
        <v>19</v>
      </c>
      <c r="H272" s="74" t="s">
        <v>20</v>
      </c>
      <c r="I272" s="75"/>
      <c r="J272" s="76"/>
      <c r="K272" s="89" t="s">
        <v>21</v>
      </c>
      <c r="L272" s="17"/>
      <c r="M272" s="17"/>
      <c r="N272" s="17"/>
      <c r="O272" s="17"/>
      <c r="P272" s="17"/>
      <c r="Q272" s="17"/>
      <c r="R272" s="17"/>
      <c r="S272" s="17"/>
      <c r="T272" s="17"/>
      <c r="U272" s="17"/>
      <c r="V272" s="17"/>
      <c r="W272" s="17"/>
      <c r="X272" s="17"/>
      <c r="Y272" s="17"/>
    </row>
    <row r="273" spans="1:25" ht="14.25" customHeight="1">
      <c r="A273" s="14"/>
      <c r="B273" s="86"/>
      <c r="C273" s="77"/>
      <c r="D273" s="78"/>
      <c r="E273" s="79"/>
      <c r="F273" s="86"/>
      <c r="G273" s="86"/>
      <c r="H273" s="77"/>
      <c r="I273" s="78"/>
      <c r="J273" s="79"/>
      <c r="K273" s="86"/>
      <c r="L273" s="17"/>
      <c r="M273" s="17"/>
      <c r="N273" s="17"/>
      <c r="O273" s="17"/>
      <c r="P273" s="17"/>
      <c r="Q273" s="17"/>
      <c r="R273" s="17"/>
      <c r="S273" s="17"/>
      <c r="T273" s="17"/>
      <c r="U273" s="17"/>
      <c r="V273" s="17"/>
      <c r="W273" s="17"/>
      <c r="X273" s="17"/>
      <c r="Y273" s="17"/>
    </row>
    <row r="274" spans="1:25" ht="14.25" customHeight="1">
      <c r="A274" s="14"/>
      <c r="B274" s="87"/>
      <c r="C274" s="80"/>
      <c r="D274" s="81"/>
      <c r="E274" s="82"/>
      <c r="F274" s="87"/>
      <c r="G274" s="87"/>
      <c r="H274" s="80"/>
      <c r="I274" s="81"/>
      <c r="J274" s="82"/>
      <c r="K274" s="87"/>
      <c r="L274" s="17"/>
      <c r="M274" s="17"/>
      <c r="N274" s="17"/>
      <c r="O274" s="17"/>
      <c r="P274" s="17"/>
      <c r="Q274" s="17"/>
      <c r="R274" s="17"/>
      <c r="S274" s="17"/>
      <c r="T274" s="17"/>
      <c r="U274" s="17"/>
      <c r="V274" s="17"/>
      <c r="W274" s="17"/>
      <c r="X274" s="17"/>
      <c r="Y274" s="17"/>
    </row>
    <row r="275" spans="1:25" ht="14.25" customHeight="1">
      <c r="A275" s="14"/>
      <c r="B275" s="15">
        <v>1</v>
      </c>
      <c r="C275" s="83" t="s">
        <v>110</v>
      </c>
      <c r="D275" s="66"/>
      <c r="E275" s="64"/>
      <c r="F275" s="18"/>
      <c r="G275" s="16">
        <v>1</v>
      </c>
      <c r="H275" s="83" t="s">
        <v>95</v>
      </c>
      <c r="I275" s="66"/>
      <c r="J275" s="64"/>
      <c r="K275" s="18" t="s">
        <v>24</v>
      </c>
      <c r="L275" s="19"/>
      <c r="M275" s="19"/>
      <c r="N275" s="19"/>
      <c r="O275" s="19"/>
      <c r="P275" s="19"/>
      <c r="Q275" s="19"/>
      <c r="R275" s="19"/>
      <c r="S275" s="19"/>
      <c r="T275" s="19"/>
      <c r="U275" s="19"/>
      <c r="V275" s="19"/>
      <c r="W275" s="19"/>
      <c r="X275" s="19"/>
      <c r="Y275" s="19"/>
    </row>
    <row r="276" spans="1:25" ht="14.25" customHeight="1">
      <c r="A276" s="14"/>
      <c r="B276" s="15">
        <v>2</v>
      </c>
      <c r="C276" s="83" t="s">
        <v>60</v>
      </c>
      <c r="D276" s="66"/>
      <c r="E276" s="64"/>
      <c r="F276" s="18"/>
      <c r="G276" s="28">
        <v>2</v>
      </c>
      <c r="H276" s="83" t="s">
        <v>149</v>
      </c>
      <c r="I276" s="66"/>
      <c r="J276" s="64"/>
      <c r="K276" s="18" t="s">
        <v>24</v>
      </c>
      <c r="L276" s="19"/>
      <c r="M276" s="19"/>
      <c r="N276" s="19"/>
      <c r="O276" s="19"/>
      <c r="P276" s="19"/>
      <c r="Q276" s="19"/>
      <c r="R276" s="19"/>
      <c r="S276" s="19"/>
      <c r="T276" s="19"/>
      <c r="U276" s="19"/>
      <c r="V276" s="19"/>
      <c r="W276" s="19"/>
      <c r="X276" s="19"/>
      <c r="Y276" s="19"/>
    </row>
    <row r="277" spans="1:25" ht="14.25" customHeight="1">
      <c r="A277" s="14"/>
      <c r="B277" s="15">
        <v>3</v>
      </c>
      <c r="C277" s="83" t="s">
        <v>64</v>
      </c>
      <c r="D277" s="66"/>
      <c r="E277" s="64"/>
      <c r="F277" s="18"/>
      <c r="G277" s="28">
        <v>3</v>
      </c>
      <c r="H277" s="83" t="s">
        <v>29</v>
      </c>
      <c r="I277" s="66"/>
      <c r="J277" s="64"/>
      <c r="K277" s="18" t="s">
        <v>66</v>
      </c>
      <c r="L277" s="19"/>
      <c r="M277" s="19"/>
      <c r="N277" s="19"/>
      <c r="O277" s="19"/>
      <c r="P277" s="19"/>
      <c r="Q277" s="19"/>
      <c r="R277" s="19"/>
      <c r="S277" s="19"/>
      <c r="T277" s="19"/>
      <c r="U277" s="19"/>
      <c r="V277" s="19"/>
      <c r="W277" s="19"/>
      <c r="X277" s="19"/>
      <c r="Y277" s="19"/>
    </row>
    <row r="278" spans="1:25" ht="14.25" customHeight="1">
      <c r="A278" s="14"/>
      <c r="B278" s="15">
        <v>4</v>
      </c>
      <c r="C278" s="83" t="s">
        <v>67</v>
      </c>
      <c r="D278" s="66"/>
      <c r="E278" s="64"/>
      <c r="F278" s="18"/>
      <c r="G278" s="28">
        <v>4</v>
      </c>
      <c r="H278" s="83" t="s">
        <v>150</v>
      </c>
      <c r="I278" s="66"/>
      <c r="J278" s="64"/>
      <c r="K278" s="18" t="s">
        <v>27</v>
      </c>
      <c r="L278" s="19"/>
      <c r="M278" s="19"/>
      <c r="N278" s="19"/>
      <c r="O278" s="19"/>
      <c r="P278" s="19"/>
      <c r="Q278" s="19"/>
      <c r="R278" s="19"/>
      <c r="S278" s="19"/>
      <c r="T278" s="19"/>
      <c r="U278" s="19"/>
      <c r="V278" s="19"/>
      <c r="W278" s="19"/>
      <c r="X278" s="19"/>
      <c r="Y278" s="19"/>
    </row>
    <row r="279" spans="1:25" ht="14.25" customHeight="1">
      <c r="A279" s="14"/>
      <c r="B279" s="15">
        <v>5</v>
      </c>
      <c r="C279" s="83" t="s">
        <v>118</v>
      </c>
      <c r="D279" s="66"/>
      <c r="E279" s="64"/>
      <c r="F279" s="18"/>
      <c r="G279" s="28">
        <v>5</v>
      </c>
      <c r="H279" s="83" t="s">
        <v>127</v>
      </c>
      <c r="I279" s="66"/>
      <c r="J279" s="64"/>
      <c r="K279" s="18" t="s">
        <v>93</v>
      </c>
      <c r="L279" s="19"/>
      <c r="M279" s="19"/>
      <c r="N279" s="19"/>
      <c r="O279" s="19"/>
      <c r="P279" s="19"/>
      <c r="Q279" s="19"/>
      <c r="R279" s="19"/>
      <c r="S279" s="19"/>
      <c r="T279" s="19"/>
      <c r="U279" s="19"/>
      <c r="V279" s="19"/>
      <c r="W279" s="19"/>
      <c r="X279" s="19"/>
      <c r="Y279" s="19"/>
    </row>
    <row r="280" spans="1:25" ht="15">
      <c r="A280" s="14"/>
      <c r="B280" s="15">
        <v>6</v>
      </c>
      <c r="C280" s="83" t="s">
        <v>71</v>
      </c>
      <c r="D280" s="66"/>
      <c r="E280" s="64"/>
      <c r="F280" s="18" t="s">
        <v>38</v>
      </c>
      <c r="G280" s="28">
        <v>6</v>
      </c>
      <c r="H280" s="83" t="s">
        <v>37</v>
      </c>
      <c r="I280" s="66"/>
      <c r="J280" s="64"/>
      <c r="K280" s="18"/>
      <c r="L280" s="19"/>
      <c r="M280" s="19"/>
      <c r="N280" s="19"/>
      <c r="O280" s="19"/>
      <c r="P280" s="19"/>
      <c r="Q280" s="19"/>
      <c r="R280" s="19"/>
      <c r="S280" s="19"/>
      <c r="T280" s="19"/>
      <c r="U280" s="19"/>
      <c r="V280" s="19"/>
      <c r="W280" s="19"/>
      <c r="X280" s="19"/>
      <c r="Y280" s="19"/>
    </row>
    <row r="281" spans="1:25" ht="15">
      <c r="A281" s="14"/>
      <c r="B281" s="15">
        <v>7</v>
      </c>
      <c r="C281" s="83" t="s">
        <v>151</v>
      </c>
      <c r="D281" s="66"/>
      <c r="E281" s="64"/>
      <c r="F281" s="18" t="s">
        <v>47</v>
      </c>
      <c r="G281" s="28">
        <v>7</v>
      </c>
      <c r="H281" s="83" t="s">
        <v>152</v>
      </c>
      <c r="I281" s="66"/>
      <c r="J281" s="64"/>
      <c r="K281" s="18"/>
      <c r="L281" s="19"/>
      <c r="M281" s="19"/>
      <c r="N281" s="19"/>
      <c r="O281" s="19"/>
      <c r="P281" s="19"/>
      <c r="Q281" s="19"/>
      <c r="R281" s="19"/>
      <c r="S281" s="19"/>
      <c r="T281" s="19"/>
      <c r="U281" s="19"/>
      <c r="V281" s="19"/>
      <c r="W281" s="19"/>
      <c r="X281" s="19"/>
      <c r="Y281" s="19"/>
    </row>
    <row r="282" spans="1:25" ht="15">
      <c r="A282" s="14"/>
      <c r="B282" s="72" t="str">
        <f>"TOTAL MATCHES WON BY : "&amp;C271</f>
        <v>TOTAL MATCHES WON BY : Lake Karrinyup</v>
      </c>
      <c r="C282" s="66"/>
      <c r="D282" s="66"/>
      <c r="E282" s="64"/>
      <c r="F282" s="20">
        <f>COUNTA(F275:F281)-0.5*COUNTIF(F275:F281,"Sq*")-COUNTIF(F275:F281,"TBA")</f>
        <v>2</v>
      </c>
      <c r="G282" s="92" t="str">
        <f>"TOTAL MATCHES WON BY : "&amp;H271</f>
        <v>TOTAL MATCHES WON BY : Royal Fremantle</v>
      </c>
      <c r="H282" s="66"/>
      <c r="I282" s="66"/>
      <c r="J282" s="64"/>
      <c r="K282" s="20">
        <f>COUNTA(K275:K281)-0.5*COUNTIF(K275:K281,"Sq*")-COUNTIF(K275:K281,"TBA")</f>
        <v>5</v>
      </c>
      <c r="L282" s="21"/>
      <c r="M282" s="21"/>
      <c r="N282" s="21" t="str">
        <f>IF(F282+K282=0,"",C271)</f>
        <v>Lake Karrinyup</v>
      </c>
      <c r="O282" s="21">
        <f>F282</f>
        <v>2</v>
      </c>
      <c r="P282" s="21" t="str">
        <f>IF(F282+K282=0,"",H271)</f>
        <v>Royal Fremantle</v>
      </c>
      <c r="Q282" s="21">
        <f>K282</f>
        <v>5</v>
      </c>
      <c r="R282" s="21" t="str">
        <f>G283</f>
        <v>Royal Fremantle</v>
      </c>
      <c r="S282" s="21" t="str">
        <f>IF(R282="HALVED",C271,"")</f>
        <v/>
      </c>
      <c r="T282" s="21" t="str">
        <f>IF(R282="HALVED",H271,"")</f>
        <v/>
      </c>
      <c r="U282" s="21"/>
      <c r="V282" s="21"/>
      <c r="W282" s="21"/>
      <c r="X282" s="21"/>
      <c r="Y282" s="21"/>
    </row>
    <row r="283" spans="1:25" ht="15">
      <c r="A283" s="14"/>
      <c r="B283" s="90" t="s">
        <v>42</v>
      </c>
      <c r="C283" s="66"/>
      <c r="D283" s="66"/>
      <c r="E283" s="66"/>
      <c r="F283" s="64"/>
      <c r="G283" s="91" t="str">
        <f>IF(F282+K282&lt;4,"",IF(F282=K282,"HALVED",IF(F282&gt;K282,C271,H271)))</f>
        <v>Royal Fremantle</v>
      </c>
      <c r="H283" s="66"/>
      <c r="I283" s="66"/>
      <c r="J283" s="66"/>
      <c r="K283" s="64"/>
      <c r="L283" s="23"/>
      <c r="M283" s="23"/>
      <c r="N283" s="23"/>
      <c r="O283" s="23"/>
      <c r="P283" s="23"/>
      <c r="Q283" s="23"/>
      <c r="R283" s="23"/>
      <c r="S283" s="23"/>
      <c r="T283" s="23"/>
      <c r="U283" s="23"/>
      <c r="V283" s="23"/>
      <c r="W283" s="23"/>
      <c r="X283" s="23"/>
      <c r="Y283" s="23"/>
    </row>
    <row r="284" spans="1:25" ht="15">
      <c r="A284" s="22"/>
      <c r="B284" s="24"/>
      <c r="C284" s="24"/>
      <c r="D284" s="24"/>
      <c r="E284" s="24"/>
      <c r="F284" s="24"/>
      <c r="G284" s="25"/>
      <c r="H284" s="25"/>
      <c r="I284" s="25"/>
      <c r="J284" s="25"/>
      <c r="K284" s="25"/>
      <c r="L284" s="23"/>
      <c r="M284" s="23"/>
      <c r="N284" s="23"/>
      <c r="O284" s="23"/>
      <c r="P284" s="23"/>
      <c r="Q284" s="23"/>
      <c r="R284" s="23"/>
      <c r="S284" s="23"/>
      <c r="T284" s="23"/>
      <c r="U284" s="23"/>
      <c r="V284" s="23"/>
      <c r="W284" s="23"/>
      <c r="X284" s="23"/>
      <c r="Y284" s="23"/>
    </row>
    <row r="285" spans="1:25" ht="15">
      <c r="A285" s="22"/>
      <c r="B285" s="15" t="s">
        <v>18</v>
      </c>
      <c r="C285" s="72" t="str">
        <f>Sheet1!C25</f>
        <v>WAGC</v>
      </c>
      <c r="D285" s="66"/>
      <c r="E285" s="66"/>
      <c r="F285" s="64"/>
      <c r="G285" s="16" t="s">
        <v>18</v>
      </c>
      <c r="H285" s="73" t="str">
        <f>Sheet1!E25</f>
        <v>Gosnells</v>
      </c>
      <c r="I285" s="66"/>
      <c r="J285" s="66"/>
      <c r="K285" s="64"/>
      <c r="L285" s="17"/>
      <c r="M285" s="17"/>
      <c r="N285" s="17"/>
      <c r="O285" s="17"/>
      <c r="P285" s="17"/>
      <c r="Q285" s="17"/>
      <c r="R285" s="17"/>
      <c r="S285" s="17"/>
      <c r="T285" s="17"/>
      <c r="U285" s="17"/>
      <c r="V285" s="17"/>
      <c r="W285" s="17"/>
      <c r="X285" s="17"/>
      <c r="Y285" s="17"/>
    </row>
    <row r="286" spans="1:25" ht="15">
      <c r="A286" s="14"/>
      <c r="B286" s="85" t="s">
        <v>19</v>
      </c>
      <c r="C286" s="88" t="s">
        <v>20</v>
      </c>
      <c r="D286" s="75"/>
      <c r="E286" s="76"/>
      <c r="F286" s="85" t="s">
        <v>21</v>
      </c>
      <c r="G286" s="89" t="s">
        <v>19</v>
      </c>
      <c r="H286" s="74" t="s">
        <v>20</v>
      </c>
      <c r="I286" s="75"/>
      <c r="J286" s="76"/>
      <c r="K286" s="89" t="s">
        <v>21</v>
      </c>
      <c r="L286" s="17"/>
      <c r="M286" s="17"/>
      <c r="N286" s="17"/>
      <c r="O286" s="17"/>
      <c r="P286" s="17"/>
      <c r="Q286" s="17"/>
      <c r="R286" s="17"/>
      <c r="S286" s="17"/>
      <c r="T286" s="17"/>
      <c r="U286" s="17"/>
      <c r="V286" s="17"/>
      <c r="W286" s="17"/>
      <c r="X286" s="17"/>
      <c r="Y286" s="17"/>
    </row>
    <row r="287" spans="1:25" ht="15">
      <c r="A287" s="14"/>
      <c r="B287" s="86"/>
      <c r="C287" s="77"/>
      <c r="D287" s="78"/>
      <c r="E287" s="79"/>
      <c r="F287" s="86"/>
      <c r="G287" s="86"/>
      <c r="H287" s="77"/>
      <c r="I287" s="78"/>
      <c r="J287" s="79"/>
      <c r="K287" s="86"/>
      <c r="L287" s="17"/>
      <c r="M287" s="17"/>
      <c r="N287" s="17"/>
      <c r="O287" s="17"/>
      <c r="P287" s="17"/>
      <c r="Q287" s="17"/>
      <c r="R287" s="17"/>
      <c r="S287" s="17"/>
      <c r="T287" s="17"/>
      <c r="U287" s="17"/>
      <c r="V287" s="17"/>
      <c r="W287" s="17"/>
      <c r="X287" s="17"/>
      <c r="Y287" s="17"/>
    </row>
    <row r="288" spans="1:25" ht="15">
      <c r="A288" s="14"/>
      <c r="B288" s="87"/>
      <c r="C288" s="80"/>
      <c r="D288" s="81"/>
      <c r="E288" s="82"/>
      <c r="F288" s="87"/>
      <c r="G288" s="87"/>
      <c r="H288" s="80"/>
      <c r="I288" s="81"/>
      <c r="J288" s="82"/>
      <c r="K288" s="87"/>
      <c r="L288" s="17"/>
      <c r="M288" s="17"/>
      <c r="N288" s="17"/>
      <c r="O288" s="17"/>
      <c r="P288" s="17"/>
      <c r="Q288" s="17"/>
      <c r="R288" s="17"/>
      <c r="S288" s="17"/>
      <c r="T288" s="17"/>
      <c r="U288" s="17"/>
      <c r="V288" s="17"/>
      <c r="W288" s="17"/>
      <c r="X288" s="17"/>
      <c r="Y288" s="17"/>
    </row>
    <row r="289" spans="1:25" ht="15">
      <c r="A289" s="14"/>
      <c r="B289" s="15">
        <v>1</v>
      </c>
      <c r="C289" s="83" t="s">
        <v>153</v>
      </c>
      <c r="D289" s="66"/>
      <c r="E289" s="64"/>
      <c r="F289" s="18"/>
      <c r="G289" s="16">
        <v>1</v>
      </c>
      <c r="H289" s="83" t="s">
        <v>154</v>
      </c>
      <c r="I289" s="66"/>
      <c r="J289" s="64"/>
      <c r="K289" s="18" t="s">
        <v>38</v>
      </c>
      <c r="L289" s="19"/>
      <c r="M289" s="19"/>
      <c r="N289" s="19"/>
      <c r="O289" s="19"/>
      <c r="P289" s="19"/>
      <c r="Q289" s="19"/>
      <c r="R289" s="19"/>
      <c r="S289" s="19"/>
      <c r="T289" s="19"/>
      <c r="U289" s="19"/>
      <c r="V289" s="19"/>
      <c r="W289" s="19"/>
      <c r="X289" s="19"/>
      <c r="Y289" s="19"/>
    </row>
    <row r="290" spans="1:25" ht="15">
      <c r="A290" s="14"/>
      <c r="B290" s="15">
        <v>2</v>
      </c>
      <c r="C290" s="83" t="s">
        <v>76</v>
      </c>
      <c r="D290" s="66"/>
      <c r="E290" s="64"/>
      <c r="F290" s="18"/>
      <c r="G290" s="28">
        <v>2</v>
      </c>
      <c r="H290" s="83" t="s">
        <v>44</v>
      </c>
      <c r="I290" s="66"/>
      <c r="J290" s="64"/>
      <c r="K290" s="18" t="s">
        <v>106</v>
      </c>
      <c r="L290" s="19"/>
      <c r="M290" s="19"/>
      <c r="N290" s="19"/>
      <c r="O290" s="19"/>
      <c r="P290" s="19"/>
      <c r="Q290" s="19"/>
      <c r="R290" s="19"/>
      <c r="S290" s="19"/>
      <c r="T290" s="19"/>
      <c r="U290" s="19"/>
      <c r="V290" s="19"/>
      <c r="W290" s="19"/>
      <c r="X290" s="19"/>
      <c r="Y290" s="19"/>
    </row>
    <row r="291" spans="1:25" ht="15">
      <c r="A291" s="14"/>
      <c r="B291" s="15">
        <v>3</v>
      </c>
      <c r="C291" s="83" t="s">
        <v>90</v>
      </c>
      <c r="D291" s="66"/>
      <c r="E291" s="64"/>
      <c r="F291" s="18"/>
      <c r="G291" s="28">
        <v>3</v>
      </c>
      <c r="H291" s="83" t="s">
        <v>46</v>
      </c>
      <c r="I291" s="66"/>
      <c r="J291" s="64"/>
      <c r="K291" s="18" t="s">
        <v>41</v>
      </c>
      <c r="L291" s="19"/>
      <c r="M291" s="19"/>
      <c r="N291" s="19"/>
      <c r="O291" s="19"/>
      <c r="P291" s="19"/>
      <c r="Q291" s="19"/>
      <c r="R291" s="19"/>
      <c r="S291" s="19"/>
      <c r="T291" s="19"/>
      <c r="U291" s="19"/>
      <c r="V291" s="19"/>
      <c r="W291" s="19"/>
      <c r="X291" s="19"/>
      <c r="Y291" s="19"/>
    </row>
    <row r="292" spans="1:25" ht="15">
      <c r="A292" s="14"/>
      <c r="B292" s="15">
        <v>4</v>
      </c>
      <c r="C292" s="83" t="s">
        <v>155</v>
      </c>
      <c r="D292" s="66"/>
      <c r="E292" s="64"/>
      <c r="F292" s="18"/>
      <c r="G292" s="28">
        <v>4</v>
      </c>
      <c r="H292" s="83" t="s">
        <v>156</v>
      </c>
      <c r="I292" s="66"/>
      <c r="J292" s="64"/>
      <c r="K292" s="18" t="s">
        <v>85</v>
      </c>
      <c r="L292" s="19"/>
      <c r="M292" s="19"/>
      <c r="N292" s="19"/>
      <c r="O292" s="19"/>
      <c r="P292" s="19"/>
      <c r="Q292" s="19"/>
      <c r="R292" s="19"/>
      <c r="S292" s="19"/>
      <c r="T292" s="19"/>
      <c r="U292" s="19"/>
      <c r="V292" s="19"/>
      <c r="W292" s="19"/>
      <c r="X292" s="19"/>
      <c r="Y292" s="19"/>
    </row>
    <row r="293" spans="1:25" ht="15">
      <c r="A293" s="14"/>
      <c r="B293" s="15">
        <v>5</v>
      </c>
      <c r="C293" s="83" t="s">
        <v>135</v>
      </c>
      <c r="D293" s="66"/>
      <c r="E293" s="64"/>
      <c r="F293" s="18"/>
      <c r="G293" s="28">
        <v>5</v>
      </c>
      <c r="H293" s="83" t="s">
        <v>131</v>
      </c>
      <c r="I293" s="66"/>
      <c r="J293" s="64"/>
      <c r="K293" s="18" t="s">
        <v>52</v>
      </c>
      <c r="L293" s="19"/>
      <c r="M293" s="19"/>
      <c r="N293" s="19"/>
      <c r="O293" s="19"/>
      <c r="P293" s="19"/>
      <c r="Q293" s="19"/>
      <c r="R293" s="19"/>
      <c r="S293" s="19"/>
      <c r="T293" s="19"/>
      <c r="U293" s="19"/>
      <c r="V293" s="19"/>
      <c r="W293" s="19"/>
      <c r="X293" s="19"/>
      <c r="Y293" s="19"/>
    </row>
    <row r="294" spans="1:25" ht="15">
      <c r="A294" s="14"/>
      <c r="B294" s="15">
        <v>6</v>
      </c>
      <c r="C294" s="83" t="s">
        <v>157</v>
      </c>
      <c r="D294" s="66"/>
      <c r="E294" s="64"/>
      <c r="F294" s="18"/>
      <c r="G294" s="28">
        <v>6</v>
      </c>
      <c r="H294" s="83" t="s">
        <v>56</v>
      </c>
      <c r="I294" s="66"/>
      <c r="J294" s="64"/>
      <c r="K294" s="18" t="s">
        <v>125</v>
      </c>
      <c r="L294" s="19"/>
      <c r="M294" s="19"/>
      <c r="N294" s="19"/>
      <c r="O294" s="19"/>
      <c r="P294" s="19"/>
      <c r="Q294" s="19"/>
      <c r="R294" s="19"/>
      <c r="S294" s="19"/>
      <c r="T294" s="19"/>
      <c r="U294" s="19"/>
      <c r="V294" s="19"/>
      <c r="W294" s="19"/>
      <c r="X294" s="19"/>
      <c r="Y294" s="19"/>
    </row>
    <row r="295" spans="1:25" ht="13.5" customHeight="1">
      <c r="A295" s="14"/>
      <c r="B295" s="15">
        <v>7</v>
      </c>
      <c r="C295" s="83" t="s">
        <v>122</v>
      </c>
      <c r="D295" s="66"/>
      <c r="E295" s="64"/>
      <c r="F295" s="18"/>
      <c r="G295" s="28">
        <v>7</v>
      </c>
      <c r="H295" s="83" t="s">
        <v>158</v>
      </c>
      <c r="I295" s="66"/>
      <c r="J295" s="64"/>
      <c r="K295" s="18" t="s">
        <v>34</v>
      </c>
      <c r="L295" s="19"/>
      <c r="M295" s="19"/>
      <c r="N295" s="19"/>
      <c r="O295" s="19"/>
      <c r="P295" s="19"/>
      <c r="Q295" s="19"/>
      <c r="R295" s="19"/>
      <c r="S295" s="19"/>
      <c r="T295" s="19"/>
      <c r="U295" s="19"/>
      <c r="V295" s="19"/>
      <c r="W295" s="19"/>
      <c r="X295" s="19"/>
      <c r="Y295" s="19"/>
    </row>
    <row r="296" spans="1:25" ht="15">
      <c r="A296" s="14"/>
      <c r="B296" s="72" t="str">
        <f>"TOTAL MATCHES WON BY : "&amp;C285</f>
        <v>TOTAL MATCHES WON BY : WAGC</v>
      </c>
      <c r="C296" s="66"/>
      <c r="D296" s="66"/>
      <c r="E296" s="64"/>
      <c r="F296" s="20">
        <f>COUNTA(F289:F295)-0.5*COUNTIF(F289:F295,"Sq*")-COUNTIF(F289:F295,"TBA")</f>
        <v>0</v>
      </c>
      <c r="G296" s="92" t="str">
        <f>"TOTAL MATCHES WON BY : "&amp;H285</f>
        <v>TOTAL MATCHES WON BY : Gosnells</v>
      </c>
      <c r="H296" s="66"/>
      <c r="I296" s="66"/>
      <c r="J296" s="64"/>
      <c r="K296" s="20">
        <f>COUNTA(K289:K295)-0.5*COUNTIF(K289:K295,"Sq*")-COUNTIF(K289:K295,"TBA")</f>
        <v>7</v>
      </c>
      <c r="L296" s="21"/>
      <c r="M296" s="21"/>
      <c r="N296" s="21" t="str">
        <f>IF(F296+K296=0,"",C285)</f>
        <v>WAGC</v>
      </c>
      <c r="O296" s="21">
        <f>F296</f>
        <v>0</v>
      </c>
      <c r="P296" s="21" t="str">
        <f>IF(F296+K296=0,"",H285)</f>
        <v>Gosnells</v>
      </c>
      <c r="Q296" s="21">
        <f>K296</f>
        <v>7</v>
      </c>
      <c r="R296" s="21" t="str">
        <f>G297</f>
        <v>Gosnells</v>
      </c>
      <c r="S296" s="21" t="str">
        <f>IF(R296="HALVED",C285,"")</f>
        <v/>
      </c>
      <c r="T296" s="21" t="str">
        <f>IF(R296="HALVED",H285,"")</f>
        <v/>
      </c>
      <c r="U296" s="21"/>
      <c r="V296" s="21"/>
      <c r="W296" s="21"/>
      <c r="X296" s="21"/>
      <c r="Y296" s="21"/>
    </row>
    <row r="297" spans="1:25" ht="15">
      <c r="A297" s="14"/>
      <c r="B297" s="90" t="s">
        <v>42</v>
      </c>
      <c r="C297" s="66"/>
      <c r="D297" s="66"/>
      <c r="E297" s="66"/>
      <c r="F297" s="64"/>
      <c r="G297" s="91" t="str">
        <f>IF(F296+K296&lt;4,"",IF(F296=K296,"HALVED",IF(F296&gt;K296,C285,H285)))</f>
        <v>Gosnells</v>
      </c>
      <c r="H297" s="66"/>
      <c r="I297" s="66"/>
      <c r="J297" s="66"/>
      <c r="K297" s="64"/>
      <c r="L297" s="23"/>
      <c r="M297" s="23"/>
      <c r="N297" s="23"/>
      <c r="O297" s="23"/>
      <c r="P297" s="23"/>
      <c r="Q297" s="23"/>
      <c r="R297" s="23"/>
      <c r="S297" s="23"/>
      <c r="T297" s="23"/>
      <c r="U297" s="23"/>
      <c r="V297" s="23"/>
      <c r="W297" s="23"/>
      <c r="X297" s="23"/>
      <c r="Y297" s="23"/>
    </row>
    <row r="298" spans="1:25" ht="15">
      <c r="A298" s="22"/>
      <c r="B298" s="22"/>
      <c r="C298" s="22"/>
      <c r="D298" s="22"/>
      <c r="E298" s="22"/>
      <c r="F298" s="22"/>
      <c r="G298" s="23"/>
      <c r="H298" s="23"/>
      <c r="I298" s="23"/>
      <c r="J298" s="23"/>
      <c r="K298" s="23"/>
      <c r="L298" s="23"/>
      <c r="M298" s="23"/>
      <c r="N298" s="23"/>
      <c r="O298" s="23"/>
      <c r="P298" s="23"/>
      <c r="Q298" s="23"/>
      <c r="R298" s="23"/>
      <c r="S298" s="23"/>
      <c r="T298" s="23"/>
      <c r="U298" s="23"/>
      <c r="V298" s="23"/>
      <c r="W298" s="23"/>
      <c r="X298" s="23"/>
      <c r="Y298" s="23"/>
    </row>
    <row r="299" spans="1:25" ht="22.5" customHeight="1">
      <c r="A299" s="14"/>
      <c r="B299" s="84" t="str">
        <f>Sheet1!A13</f>
        <v>ROUND TWO</v>
      </c>
      <c r="C299" s="66"/>
      <c r="D299" s="70" t="str">
        <f>Sheet1!B13</f>
        <v>SUNDAY 4 MAY</v>
      </c>
      <c r="E299" s="66"/>
      <c r="F299" s="66"/>
      <c r="G299" s="71" t="str">
        <f>Sheet1!C13</f>
        <v>Royal Perth GC</v>
      </c>
      <c r="H299" s="66"/>
      <c r="I299" s="66"/>
      <c r="J299" s="66"/>
      <c r="K299" s="64"/>
      <c r="L299" s="13"/>
      <c r="M299" s="13"/>
      <c r="N299" s="13"/>
      <c r="O299" s="13"/>
      <c r="P299" s="13"/>
      <c r="Q299" s="13"/>
      <c r="R299" s="13"/>
      <c r="S299" s="13"/>
      <c r="T299" s="13"/>
      <c r="U299" s="13"/>
      <c r="V299" s="13"/>
      <c r="W299" s="13"/>
      <c r="X299" s="13"/>
      <c r="Y299" s="13"/>
    </row>
    <row r="300" spans="1:25" ht="15">
      <c r="A300" s="14"/>
      <c r="B300" s="15" t="s">
        <v>18</v>
      </c>
      <c r="C300" s="72" t="str">
        <f>Sheet1!C15</f>
        <v>Joondalup</v>
      </c>
      <c r="D300" s="66"/>
      <c r="E300" s="66"/>
      <c r="F300" s="64"/>
      <c r="G300" s="16" t="s">
        <v>18</v>
      </c>
      <c r="H300" s="73" t="str">
        <f>Sheet1!E15</f>
        <v>Gosnells</v>
      </c>
      <c r="I300" s="66"/>
      <c r="J300" s="66"/>
      <c r="K300" s="64"/>
      <c r="L300" s="17"/>
      <c r="M300" s="17"/>
      <c r="N300" s="17"/>
      <c r="O300" s="17"/>
      <c r="P300" s="17"/>
      <c r="Q300" s="17"/>
      <c r="R300" s="17"/>
      <c r="S300" s="17"/>
      <c r="T300" s="17"/>
      <c r="U300" s="17"/>
      <c r="V300" s="17"/>
      <c r="W300" s="17"/>
      <c r="X300" s="17"/>
      <c r="Y300" s="17"/>
    </row>
    <row r="301" spans="1:25" ht="15">
      <c r="A301" s="14"/>
      <c r="B301" s="85" t="s">
        <v>19</v>
      </c>
      <c r="C301" s="88" t="s">
        <v>20</v>
      </c>
      <c r="D301" s="75"/>
      <c r="E301" s="76"/>
      <c r="F301" s="85" t="s">
        <v>21</v>
      </c>
      <c r="G301" s="89" t="s">
        <v>19</v>
      </c>
      <c r="H301" s="74" t="s">
        <v>20</v>
      </c>
      <c r="I301" s="75"/>
      <c r="J301" s="76"/>
      <c r="K301" s="89" t="s">
        <v>21</v>
      </c>
      <c r="L301" s="17"/>
      <c r="M301" s="17"/>
      <c r="N301" s="17"/>
      <c r="O301" s="17"/>
      <c r="P301" s="17"/>
      <c r="Q301" s="17"/>
      <c r="R301" s="17"/>
      <c r="S301" s="17"/>
      <c r="T301" s="17"/>
      <c r="U301" s="17"/>
      <c r="V301" s="17"/>
      <c r="W301" s="17"/>
      <c r="X301" s="17"/>
      <c r="Y301" s="17"/>
    </row>
    <row r="302" spans="1:25" ht="15">
      <c r="A302" s="14"/>
      <c r="B302" s="86"/>
      <c r="C302" s="77"/>
      <c r="D302" s="78"/>
      <c r="E302" s="79"/>
      <c r="F302" s="86"/>
      <c r="G302" s="86"/>
      <c r="H302" s="77"/>
      <c r="I302" s="78"/>
      <c r="J302" s="79"/>
      <c r="K302" s="86"/>
      <c r="L302" s="17"/>
      <c r="M302" s="17"/>
      <c r="N302" s="17"/>
      <c r="O302" s="17"/>
      <c r="P302" s="17"/>
      <c r="Q302" s="17"/>
      <c r="R302" s="17"/>
      <c r="S302" s="17"/>
      <c r="T302" s="17"/>
      <c r="U302" s="17"/>
      <c r="V302" s="17"/>
      <c r="W302" s="17"/>
      <c r="X302" s="17"/>
      <c r="Y302" s="17"/>
    </row>
    <row r="303" spans="1:25" ht="15">
      <c r="A303" s="14"/>
      <c r="B303" s="87"/>
      <c r="C303" s="80"/>
      <c r="D303" s="81"/>
      <c r="E303" s="82"/>
      <c r="F303" s="87"/>
      <c r="G303" s="87"/>
      <c r="H303" s="80"/>
      <c r="I303" s="81"/>
      <c r="J303" s="82"/>
      <c r="K303" s="87"/>
      <c r="L303" s="17"/>
      <c r="M303" s="17"/>
      <c r="N303" s="17"/>
      <c r="O303" s="17"/>
      <c r="P303" s="17"/>
      <c r="Q303" s="17"/>
      <c r="R303" s="17"/>
      <c r="S303" s="17"/>
      <c r="T303" s="17"/>
      <c r="U303" s="17"/>
      <c r="V303" s="17"/>
      <c r="W303" s="17"/>
      <c r="X303" s="17"/>
      <c r="Y303" s="17"/>
    </row>
    <row r="304" spans="1:25" ht="15">
      <c r="A304" s="14"/>
      <c r="B304" s="15">
        <v>1</v>
      </c>
      <c r="C304" s="83" t="s">
        <v>134</v>
      </c>
      <c r="D304" s="66"/>
      <c r="E304" s="64"/>
      <c r="F304" s="18"/>
      <c r="G304" s="16">
        <v>1</v>
      </c>
      <c r="H304" s="83" t="s">
        <v>49</v>
      </c>
      <c r="I304" s="66"/>
      <c r="J304" s="64"/>
      <c r="K304" s="18" t="s">
        <v>52</v>
      </c>
      <c r="L304" s="19"/>
      <c r="M304" s="19"/>
      <c r="N304" s="19"/>
      <c r="O304" s="19"/>
      <c r="P304" s="19"/>
      <c r="Q304" s="19"/>
      <c r="R304" s="19"/>
      <c r="S304" s="19"/>
      <c r="T304" s="19"/>
      <c r="U304" s="19"/>
      <c r="V304" s="19"/>
      <c r="W304" s="19"/>
      <c r="X304" s="19"/>
      <c r="Y304" s="19"/>
    </row>
    <row r="305" spans="1:25" ht="15">
      <c r="A305" s="14"/>
      <c r="B305" s="15">
        <v>2</v>
      </c>
      <c r="C305" s="83" t="s">
        <v>133</v>
      </c>
      <c r="D305" s="66"/>
      <c r="E305" s="64"/>
      <c r="F305" s="18"/>
      <c r="G305" s="28">
        <v>2</v>
      </c>
      <c r="H305" s="83" t="s">
        <v>44</v>
      </c>
      <c r="I305" s="66"/>
      <c r="J305" s="64"/>
      <c r="K305" s="18" t="s">
        <v>52</v>
      </c>
      <c r="L305" s="19"/>
      <c r="M305" s="19"/>
      <c r="N305" s="19"/>
      <c r="O305" s="19"/>
      <c r="P305" s="19"/>
      <c r="Q305" s="19"/>
      <c r="R305" s="19"/>
      <c r="S305" s="19"/>
      <c r="T305" s="19"/>
      <c r="U305" s="19"/>
      <c r="V305" s="19"/>
      <c r="W305" s="19"/>
      <c r="X305" s="19"/>
      <c r="Y305" s="19"/>
    </row>
    <row r="306" spans="1:25" ht="15">
      <c r="A306" s="14"/>
      <c r="B306" s="15">
        <v>3</v>
      </c>
      <c r="C306" s="83" t="s">
        <v>36</v>
      </c>
      <c r="D306" s="66"/>
      <c r="E306" s="64"/>
      <c r="F306" s="18"/>
      <c r="G306" s="28">
        <v>3</v>
      </c>
      <c r="H306" s="83" t="s">
        <v>130</v>
      </c>
      <c r="I306" s="66"/>
      <c r="J306" s="64"/>
      <c r="K306" s="18" t="s">
        <v>113</v>
      </c>
      <c r="L306" s="19"/>
      <c r="M306" s="19"/>
      <c r="N306" s="19"/>
      <c r="O306" s="19"/>
      <c r="P306" s="19"/>
      <c r="Q306" s="19"/>
      <c r="R306" s="19"/>
      <c r="S306" s="19"/>
      <c r="T306" s="19"/>
      <c r="U306" s="19"/>
      <c r="V306" s="19"/>
      <c r="W306" s="19"/>
      <c r="X306" s="19"/>
      <c r="Y306" s="19"/>
    </row>
    <row r="307" spans="1:25" ht="15">
      <c r="A307" s="14"/>
      <c r="B307" s="15">
        <v>4</v>
      </c>
      <c r="C307" s="83" t="s">
        <v>39</v>
      </c>
      <c r="D307" s="66"/>
      <c r="E307" s="64"/>
      <c r="F307" s="18" t="s">
        <v>27</v>
      </c>
      <c r="G307" s="28">
        <v>4</v>
      </c>
      <c r="H307" s="83" t="s">
        <v>46</v>
      </c>
      <c r="I307" s="66"/>
      <c r="J307" s="64"/>
      <c r="K307" s="18"/>
      <c r="L307" s="19"/>
      <c r="M307" s="19"/>
      <c r="N307" s="19"/>
      <c r="O307" s="19"/>
      <c r="P307" s="19"/>
      <c r="Q307" s="19"/>
      <c r="R307" s="19"/>
      <c r="S307" s="19"/>
      <c r="T307" s="19"/>
      <c r="U307" s="19"/>
      <c r="V307" s="19"/>
      <c r="W307" s="19"/>
      <c r="X307" s="19"/>
      <c r="Y307" s="19"/>
    </row>
    <row r="308" spans="1:25" ht="15">
      <c r="A308" s="14"/>
      <c r="B308" s="15">
        <v>5</v>
      </c>
      <c r="C308" s="83" t="s">
        <v>30</v>
      </c>
      <c r="D308" s="66"/>
      <c r="E308" s="64"/>
      <c r="F308" s="18"/>
      <c r="G308" s="28">
        <v>5</v>
      </c>
      <c r="H308" s="83" t="s">
        <v>159</v>
      </c>
      <c r="I308" s="66"/>
      <c r="J308" s="64"/>
      <c r="K308" s="18" t="s">
        <v>52</v>
      </c>
      <c r="L308" s="19"/>
      <c r="M308" s="19"/>
      <c r="N308" s="19"/>
      <c r="O308" s="19"/>
      <c r="P308" s="19"/>
      <c r="Q308" s="19"/>
      <c r="R308" s="19"/>
      <c r="S308" s="19"/>
      <c r="T308" s="19"/>
      <c r="U308" s="19"/>
      <c r="V308" s="19"/>
      <c r="W308" s="19"/>
      <c r="X308" s="19"/>
      <c r="Y308" s="19"/>
    </row>
    <row r="309" spans="1:25" ht="15">
      <c r="A309" s="14"/>
      <c r="B309" s="15">
        <v>6</v>
      </c>
      <c r="C309" s="83" t="s">
        <v>28</v>
      </c>
      <c r="D309" s="66"/>
      <c r="E309" s="64"/>
      <c r="F309" s="18"/>
      <c r="G309" s="28">
        <v>6</v>
      </c>
      <c r="H309" s="83" t="s">
        <v>54</v>
      </c>
      <c r="I309" s="66"/>
      <c r="J309" s="64"/>
      <c r="K309" s="18" t="s">
        <v>66</v>
      </c>
      <c r="L309" s="19"/>
      <c r="M309" s="19"/>
      <c r="N309" s="19"/>
      <c r="O309" s="19"/>
      <c r="P309" s="19"/>
      <c r="Q309" s="19"/>
      <c r="R309" s="19"/>
      <c r="S309" s="19"/>
      <c r="T309" s="19"/>
      <c r="U309" s="19"/>
      <c r="V309" s="19"/>
      <c r="W309" s="19"/>
      <c r="X309" s="19"/>
      <c r="Y309" s="19"/>
    </row>
    <row r="310" spans="1:25" ht="15">
      <c r="A310" s="14"/>
      <c r="B310" s="15">
        <v>7</v>
      </c>
      <c r="C310" s="83" t="s">
        <v>25</v>
      </c>
      <c r="D310" s="66"/>
      <c r="E310" s="64"/>
      <c r="F310" s="18"/>
      <c r="G310" s="28">
        <v>7</v>
      </c>
      <c r="H310" s="83" t="s">
        <v>131</v>
      </c>
      <c r="I310" s="66"/>
      <c r="J310" s="64"/>
      <c r="K310" s="18" t="s">
        <v>38</v>
      </c>
      <c r="L310" s="19"/>
      <c r="M310" s="19"/>
      <c r="N310" s="19"/>
      <c r="O310" s="19"/>
      <c r="P310" s="19"/>
      <c r="Q310" s="19"/>
      <c r="R310" s="19"/>
      <c r="S310" s="19"/>
      <c r="T310" s="19"/>
      <c r="U310" s="19"/>
      <c r="V310" s="19"/>
      <c r="W310" s="19"/>
      <c r="X310" s="19"/>
      <c r="Y310" s="19"/>
    </row>
    <row r="311" spans="1:25" ht="15">
      <c r="A311" s="22"/>
      <c r="B311" s="72" t="str">
        <f>"TOTAL MATCHES WON BY : "&amp;C300</f>
        <v>TOTAL MATCHES WON BY : Joondalup</v>
      </c>
      <c r="C311" s="66"/>
      <c r="D311" s="66"/>
      <c r="E311" s="64"/>
      <c r="F311" s="20">
        <f>COUNTA(F304:F310)-0.5*COUNTIF(F304:F310,"Sq*")-COUNTIF(F304:F310,"TBA")</f>
        <v>1</v>
      </c>
      <c r="G311" s="92" t="str">
        <f>"TOTAL MATCHES WON BY : "&amp;H300</f>
        <v>TOTAL MATCHES WON BY : Gosnells</v>
      </c>
      <c r="H311" s="66"/>
      <c r="I311" s="66"/>
      <c r="J311" s="64"/>
      <c r="K311" s="20">
        <f>COUNTA(K304:K310)-0.5*COUNTIF(K304:K310,"Sq*")-COUNTIF(K304:K310,"TBA")</f>
        <v>6</v>
      </c>
      <c r="L311" s="21"/>
      <c r="M311" s="21"/>
      <c r="N311" s="21" t="str">
        <f>IF(F311+K311=0,"",C300)</f>
        <v>Joondalup</v>
      </c>
      <c r="O311" s="21">
        <f>F311</f>
        <v>1</v>
      </c>
      <c r="P311" s="21" t="str">
        <f>IF(F311+K311=0,"",H300)</f>
        <v>Gosnells</v>
      </c>
      <c r="Q311" s="21">
        <f>K311</f>
        <v>6</v>
      </c>
      <c r="R311" s="21" t="str">
        <f>G312</f>
        <v>Gosnells</v>
      </c>
      <c r="S311" s="21" t="str">
        <f>IF(R311="HALVED",C300,"")</f>
        <v/>
      </c>
      <c r="T311" s="21" t="str">
        <f>IF(R311="HALVED",H300,"")</f>
        <v/>
      </c>
      <c r="U311" s="21"/>
      <c r="V311" s="21"/>
      <c r="W311" s="21"/>
      <c r="X311" s="21"/>
      <c r="Y311" s="21"/>
    </row>
    <row r="312" spans="1:25" ht="15">
      <c r="A312" s="22"/>
      <c r="B312" s="90" t="s">
        <v>42</v>
      </c>
      <c r="C312" s="66"/>
      <c r="D312" s="66"/>
      <c r="E312" s="66"/>
      <c r="F312" s="64"/>
      <c r="G312" s="91" t="str">
        <f>IF(F311+K311&lt;4,"",IF(F311=K311,"HALVED",IF(F311&gt;K311,C300,H300)))</f>
        <v>Gosnells</v>
      </c>
      <c r="H312" s="66"/>
      <c r="I312" s="66"/>
      <c r="J312" s="66"/>
      <c r="K312" s="64"/>
      <c r="L312" s="23"/>
      <c r="M312" s="23"/>
      <c r="N312" s="23"/>
      <c r="O312" s="23"/>
      <c r="P312" s="23"/>
      <c r="Q312" s="23"/>
      <c r="R312" s="23"/>
      <c r="S312" s="23"/>
      <c r="T312" s="23"/>
      <c r="U312" s="23"/>
      <c r="V312" s="23"/>
      <c r="W312" s="23"/>
      <c r="X312" s="23"/>
      <c r="Y312" s="23"/>
    </row>
    <row r="313" spans="1:25" ht="15">
      <c r="A313" s="22"/>
      <c r="B313" s="24"/>
      <c r="C313" s="24"/>
      <c r="D313" s="24"/>
      <c r="E313" s="24"/>
      <c r="F313" s="24"/>
      <c r="G313" s="25"/>
      <c r="H313" s="25"/>
      <c r="I313" s="25"/>
      <c r="J313" s="25"/>
      <c r="K313" s="25"/>
      <c r="L313" s="23"/>
      <c r="M313" s="23"/>
      <c r="N313" s="23"/>
      <c r="O313" s="23"/>
      <c r="P313" s="23"/>
      <c r="Q313" s="23"/>
      <c r="R313" s="23"/>
      <c r="S313" s="23"/>
      <c r="T313" s="23"/>
      <c r="U313" s="23"/>
      <c r="V313" s="23"/>
      <c r="W313" s="23"/>
      <c r="X313" s="23"/>
      <c r="Y313" s="23"/>
    </row>
    <row r="314" spans="1:25" ht="15">
      <c r="A314" s="22"/>
      <c r="B314" s="15" t="s">
        <v>18</v>
      </c>
      <c r="C314" s="72" t="str">
        <f>Sheet1!C16</f>
        <v>Mount Lawley</v>
      </c>
      <c r="D314" s="66"/>
      <c r="E314" s="66"/>
      <c r="F314" s="64"/>
      <c r="G314" s="16" t="s">
        <v>18</v>
      </c>
      <c r="H314" s="73" t="str">
        <f>Sheet1!E16</f>
        <v>Lake Karrinyup</v>
      </c>
      <c r="I314" s="66"/>
      <c r="J314" s="66"/>
      <c r="K314" s="64"/>
      <c r="L314" s="17"/>
      <c r="M314" s="17"/>
      <c r="N314" s="17"/>
      <c r="O314" s="17"/>
      <c r="P314" s="17"/>
      <c r="Q314" s="17"/>
      <c r="R314" s="17"/>
      <c r="S314" s="17"/>
      <c r="T314" s="17"/>
      <c r="U314" s="17"/>
      <c r="V314" s="17"/>
      <c r="W314" s="17"/>
      <c r="X314" s="17"/>
      <c r="Y314" s="17"/>
    </row>
    <row r="315" spans="1:25" ht="15">
      <c r="A315" s="22"/>
      <c r="B315" s="85" t="s">
        <v>19</v>
      </c>
      <c r="C315" s="88" t="s">
        <v>20</v>
      </c>
      <c r="D315" s="75"/>
      <c r="E315" s="76"/>
      <c r="F315" s="85" t="s">
        <v>21</v>
      </c>
      <c r="G315" s="89" t="s">
        <v>19</v>
      </c>
      <c r="H315" s="74" t="s">
        <v>20</v>
      </c>
      <c r="I315" s="75"/>
      <c r="J315" s="76"/>
      <c r="K315" s="89" t="s">
        <v>21</v>
      </c>
      <c r="L315" s="17"/>
      <c r="M315" s="17"/>
      <c r="N315" s="17"/>
      <c r="O315" s="17"/>
      <c r="P315" s="17"/>
      <c r="Q315" s="17"/>
      <c r="R315" s="17"/>
      <c r="S315" s="17"/>
      <c r="T315" s="17"/>
      <c r="U315" s="17"/>
      <c r="V315" s="17"/>
      <c r="W315" s="17"/>
      <c r="X315" s="17"/>
      <c r="Y315" s="17"/>
    </row>
    <row r="316" spans="1:25" ht="15">
      <c r="A316" s="22"/>
      <c r="B316" s="86"/>
      <c r="C316" s="77"/>
      <c r="D316" s="78"/>
      <c r="E316" s="79"/>
      <c r="F316" s="86"/>
      <c r="G316" s="86"/>
      <c r="H316" s="77"/>
      <c r="I316" s="78"/>
      <c r="J316" s="79"/>
      <c r="K316" s="86"/>
      <c r="L316" s="17"/>
      <c r="M316" s="17"/>
      <c r="N316" s="17"/>
      <c r="O316" s="17"/>
      <c r="P316" s="17"/>
      <c r="Q316" s="17"/>
      <c r="R316" s="17"/>
      <c r="S316" s="17"/>
      <c r="T316" s="17"/>
      <c r="U316" s="17"/>
      <c r="V316" s="17"/>
      <c r="W316" s="17"/>
      <c r="X316" s="17"/>
      <c r="Y316" s="17"/>
    </row>
    <row r="317" spans="1:25" ht="15">
      <c r="A317" s="22"/>
      <c r="B317" s="87"/>
      <c r="C317" s="80"/>
      <c r="D317" s="81"/>
      <c r="E317" s="82"/>
      <c r="F317" s="87"/>
      <c r="G317" s="87"/>
      <c r="H317" s="80"/>
      <c r="I317" s="81"/>
      <c r="J317" s="82"/>
      <c r="K317" s="87"/>
      <c r="L317" s="17"/>
      <c r="M317" s="17"/>
      <c r="N317" s="17"/>
      <c r="O317" s="17"/>
      <c r="P317" s="17"/>
      <c r="Q317" s="17"/>
      <c r="R317" s="17"/>
      <c r="S317" s="17"/>
      <c r="T317" s="17"/>
      <c r="U317" s="17"/>
      <c r="V317" s="17"/>
      <c r="W317" s="17"/>
      <c r="X317" s="17"/>
      <c r="Y317" s="17"/>
    </row>
    <row r="318" spans="1:25" ht="15">
      <c r="A318" s="22"/>
      <c r="B318" s="15">
        <v>1</v>
      </c>
      <c r="C318" s="83" t="s">
        <v>80</v>
      </c>
      <c r="D318" s="66"/>
      <c r="E318" s="64"/>
      <c r="F318" s="18"/>
      <c r="G318" s="16">
        <v>1</v>
      </c>
      <c r="H318" s="83" t="s">
        <v>110</v>
      </c>
      <c r="I318" s="66"/>
      <c r="J318" s="64"/>
      <c r="K318" s="18" t="s">
        <v>24</v>
      </c>
      <c r="L318" s="19"/>
      <c r="M318" s="19"/>
      <c r="N318" s="19"/>
      <c r="O318" s="19"/>
      <c r="P318" s="19"/>
      <c r="Q318" s="19"/>
      <c r="R318" s="19"/>
      <c r="S318" s="19"/>
      <c r="T318" s="19"/>
      <c r="U318" s="19"/>
      <c r="V318" s="19"/>
      <c r="W318" s="19"/>
      <c r="X318" s="19"/>
      <c r="Y318" s="19"/>
    </row>
    <row r="319" spans="1:25" ht="15">
      <c r="A319" s="22"/>
      <c r="B319" s="15">
        <v>2</v>
      </c>
      <c r="C319" s="83" t="s">
        <v>82</v>
      </c>
      <c r="D319" s="66"/>
      <c r="E319" s="64"/>
      <c r="F319" s="18"/>
      <c r="G319" s="28">
        <v>2</v>
      </c>
      <c r="H319" s="83" t="s">
        <v>60</v>
      </c>
      <c r="I319" s="66"/>
      <c r="J319" s="64"/>
      <c r="K319" s="18" t="s">
        <v>113</v>
      </c>
      <c r="L319" s="19"/>
      <c r="M319" s="19"/>
      <c r="N319" s="19"/>
      <c r="O319" s="19"/>
      <c r="P319" s="19"/>
      <c r="Q319" s="19"/>
      <c r="R319" s="19"/>
      <c r="S319" s="19"/>
      <c r="T319" s="19"/>
      <c r="U319" s="19"/>
      <c r="V319" s="19"/>
      <c r="W319" s="19"/>
      <c r="X319" s="19"/>
      <c r="Y319" s="19"/>
    </row>
    <row r="320" spans="1:25" ht="15">
      <c r="A320" s="22"/>
      <c r="B320" s="15">
        <v>3</v>
      </c>
      <c r="C320" s="83" t="s">
        <v>84</v>
      </c>
      <c r="D320" s="66"/>
      <c r="E320" s="64"/>
      <c r="F320" s="18" t="s">
        <v>66</v>
      </c>
      <c r="G320" s="28">
        <v>3</v>
      </c>
      <c r="H320" s="83" t="s">
        <v>71</v>
      </c>
      <c r="I320" s="66"/>
      <c r="J320" s="64"/>
      <c r="K320" s="18"/>
      <c r="L320" s="19"/>
      <c r="M320" s="19"/>
      <c r="N320" s="19"/>
      <c r="O320" s="19"/>
      <c r="P320" s="19"/>
      <c r="Q320" s="19"/>
      <c r="R320" s="19"/>
      <c r="S320" s="19"/>
      <c r="T320" s="19"/>
      <c r="U320" s="19"/>
      <c r="V320" s="19"/>
      <c r="W320" s="19"/>
      <c r="X320" s="19"/>
      <c r="Y320" s="19"/>
    </row>
    <row r="321" spans="1:25" ht="15">
      <c r="A321" s="22"/>
      <c r="B321" s="15">
        <v>4</v>
      </c>
      <c r="C321" s="83" t="s">
        <v>89</v>
      </c>
      <c r="D321" s="66"/>
      <c r="E321" s="64"/>
      <c r="F321" s="18" t="s">
        <v>52</v>
      </c>
      <c r="G321" s="28">
        <v>4</v>
      </c>
      <c r="H321" s="83" t="s">
        <v>64</v>
      </c>
      <c r="I321" s="66"/>
      <c r="J321" s="64"/>
      <c r="K321" s="18"/>
      <c r="L321" s="19"/>
      <c r="M321" s="19"/>
      <c r="N321" s="19"/>
      <c r="O321" s="19"/>
      <c r="P321" s="19"/>
      <c r="Q321" s="19"/>
      <c r="R321" s="19"/>
      <c r="S321" s="19"/>
      <c r="T321" s="19"/>
      <c r="U321" s="19"/>
      <c r="V321" s="19"/>
      <c r="W321" s="19"/>
      <c r="X321" s="19"/>
      <c r="Y321" s="19"/>
    </row>
    <row r="322" spans="1:25" ht="15">
      <c r="A322" s="22"/>
      <c r="B322" s="15">
        <v>5</v>
      </c>
      <c r="C322" s="83" t="s">
        <v>87</v>
      </c>
      <c r="D322" s="66"/>
      <c r="E322" s="64"/>
      <c r="F322" s="18"/>
      <c r="G322" s="28">
        <v>5</v>
      </c>
      <c r="H322" s="83" t="s">
        <v>118</v>
      </c>
      <c r="I322" s="66"/>
      <c r="J322" s="64"/>
      <c r="K322" s="18" t="s">
        <v>34</v>
      </c>
      <c r="L322" s="19"/>
      <c r="M322" s="19"/>
      <c r="N322" s="19"/>
      <c r="O322" s="19"/>
      <c r="P322" s="19"/>
      <c r="Q322" s="19"/>
      <c r="R322" s="19"/>
      <c r="S322" s="19"/>
      <c r="T322" s="19"/>
      <c r="U322" s="19"/>
      <c r="V322" s="19"/>
      <c r="W322" s="19"/>
      <c r="X322" s="19"/>
      <c r="Y322" s="19"/>
    </row>
    <row r="323" spans="1:25" ht="15">
      <c r="A323" s="22"/>
      <c r="B323" s="15">
        <v>6</v>
      </c>
      <c r="C323" s="83" t="s">
        <v>140</v>
      </c>
      <c r="D323" s="66"/>
      <c r="E323" s="64"/>
      <c r="F323" s="18"/>
      <c r="G323" s="28">
        <v>6</v>
      </c>
      <c r="H323" s="83" t="s">
        <v>67</v>
      </c>
      <c r="I323" s="66"/>
      <c r="J323" s="64"/>
      <c r="K323" s="18" t="s">
        <v>38</v>
      </c>
      <c r="L323" s="19"/>
      <c r="M323" s="19"/>
      <c r="N323" s="19"/>
      <c r="O323" s="19"/>
      <c r="P323" s="19"/>
      <c r="Q323" s="19"/>
      <c r="R323" s="19"/>
      <c r="S323" s="19"/>
      <c r="T323" s="19"/>
      <c r="U323" s="19"/>
      <c r="V323" s="19"/>
      <c r="W323" s="19"/>
      <c r="X323" s="19"/>
      <c r="Y323" s="19"/>
    </row>
    <row r="324" spans="1:25" ht="15">
      <c r="A324" s="22"/>
      <c r="B324" s="15">
        <v>7</v>
      </c>
      <c r="C324" s="83" t="s">
        <v>160</v>
      </c>
      <c r="D324" s="66"/>
      <c r="E324" s="64"/>
      <c r="F324" s="18" t="s">
        <v>47</v>
      </c>
      <c r="G324" s="28">
        <v>7</v>
      </c>
      <c r="H324" s="83" t="s">
        <v>73</v>
      </c>
      <c r="I324" s="66"/>
      <c r="J324" s="64"/>
      <c r="K324" s="18"/>
      <c r="L324" s="19"/>
      <c r="M324" s="19"/>
      <c r="N324" s="19"/>
      <c r="O324" s="19"/>
      <c r="P324" s="19"/>
      <c r="Q324" s="19"/>
      <c r="R324" s="19"/>
      <c r="S324" s="19"/>
      <c r="T324" s="19"/>
      <c r="U324" s="19"/>
      <c r="V324" s="19"/>
      <c r="W324" s="19"/>
      <c r="X324" s="19"/>
      <c r="Y324" s="19"/>
    </row>
    <row r="325" spans="1:25" ht="15">
      <c r="A325" s="22"/>
      <c r="B325" s="72" t="str">
        <f>"TOTAL MATCHES WON BY : "&amp;C314</f>
        <v>TOTAL MATCHES WON BY : Mount Lawley</v>
      </c>
      <c r="C325" s="66"/>
      <c r="D325" s="66"/>
      <c r="E325" s="64"/>
      <c r="F325" s="20">
        <f>COUNTA(F318:F324)-0.5*COUNTIF(F318:F324,"Sq*")-COUNTIF(F318:F324,"TBA")</f>
        <v>3</v>
      </c>
      <c r="G325" s="92" t="str">
        <f>"TOTAL MATCHES WON BY : "&amp;H314</f>
        <v>TOTAL MATCHES WON BY : Lake Karrinyup</v>
      </c>
      <c r="H325" s="66"/>
      <c r="I325" s="66"/>
      <c r="J325" s="64"/>
      <c r="K325" s="20">
        <f>COUNTA(K318:K324)-0.5*COUNTIF(K318:K324,"Sq*")-COUNTIF(K318:K324,"TBA")</f>
        <v>4</v>
      </c>
      <c r="L325" s="21"/>
      <c r="M325" s="21"/>
      <c r="N325" s="21" t="str">
        <f>IF(F325+K325=0,"",C314)</f>
        <v>Mount Lawley</v>
      </c>
      <c r="O325" s="21">
        <f>F325</f>
        <v>3</v>
      </c>
      <c r="P325" s="21" t="str">
        <f>IF(F325+K325=0,"",H314)</f>
        <v>Lake Karrinyup</v>
      </c>
      <c r="Q325" s="21">
        <f>K325</f>
        <v>4</v>
      </c>
      <c r="R325" s="21" t="str">
        <f>G326</f>
        <v>Lake Karrinyup</v>
      </c>
      <c r="S325" s="21" t="str">
        <f>IF(R325="HALVED",C314,"")</f>
        <v/>
      </c>
      <c r="T325" s="21" t="str">
        <f>IF(R325="HALVED",H314,"")</f>
        <v/>
      </c>
      <c r="U325" s="21"/>
      <c r="V325" s="21"/>
      <c r="W325" s="21"/>
      <c r="X325" s="21"/>
      <c r="Y325" s="21"/>
    </row>
    <row r="326" spans="1:25" ht="15">
      <c r="A326" s="22"/>
      <c r="B326" s="90" t="s">
        <v>42</v>
      </c>
      <c r="C326" s="66"/>
      <c r="D326" s="66"/>
      <c r="E326" s="66"/>
      <c r="F326" s="64"/>
      <c r="G326" s="91" t="str">
        <f>IF(F325+K325&lt;4,"",IF(F325=K325,"HALVED",IF(F325&gt;K325,C314,H314)))</f>
        <v>Lake Karrinyup</v>
      </c>
      <c r="H326" s="66"/>
      <c r="I326" s="66"/>
      <c r="J326" s="66"/>
      <c r="K326" s="64"/>
      <c r="L326" s="23"/>
      <c r="M326" s="23"/>
      <c r="N326" s="23"/>
      <c r="O326" s="23"/>
      <c r="P326" s="23"/>
      <c r="Q326" s="23"/>
      <c r="R326" s="23"/>
      <c r="S326" s="23"/>
      <c r="T326" s="23"/>
      <c r="U326" s="23"/>
      <c r="V326" s="23"/>
      <c r="W326" s="23"/>
      <c r="X326" s="23"/>
      <c r="Y326" s="23"/>
    </row>
    <row r="327" spans="1:25" ht="15">
      <c r="A327" s="22"/>
      <c r="B327" s="24"/>
      <c r="C327" s="24"/>
      <c r="D327" s="24"/>
      <c r="E327" s="24"/>
      <c r="F327" s="24"/>
      <c r="G327" s="25"/>
      <c r="H327" s="25"/>
      <c r="I327" s="25"/>
      <c r="J327" s="25"/>
      <c r="K327" s="25"/>
      <c r="L327" s="23"/>
      <c r="M327" s="23"/>
      <c r="N327" s="23"/>
      <c r="O327" s="23"/>
      <c r="P327" s="23"/>
      <c r="Q327" s="23"/>
      <c r="R327" s="23"/>
      <c r="S327" s="23"/>
      <c r="T327" s="23"/>
      <c r="U327" s="23"/>
      <c r="V327" s="23"/>
      <c r="W327" s="23"/>
      <c r="X327" s="23"/>
      <c r="Y327" s="23"/>
    </row>
    <row r="328" spans="1:25" ht="15">
      <c r="A328" s="22"/>
      <c r="B328" s="15" t="s">
        <v>18</v>
      </c>
      <c r="C328" s="72" t="str">
        <f>Sheet1!C17</f>
        <v>Royal Perth</v>
      </c>
      <c r="D328" s="66"/>
      <c r="E328" s="66"/>
      <c r="F328" s="64"/>
      <c r="G328" s="16" t="s">
        <v>18</v>
      </c>
      <c r="H328" s="73" t="str">
        <f>Sheet1!E17</f>
        <v>WAGC</v>
      </c>
      <c r="I328" s="66"/>
      <c r="J328" s="66"/>
      <c r="K328" s="64"/>
      <c r="L328" s="17"/>
      <c r="M328" s="17"/>
      <c r="N328" s="17"/>
      <c r="O328" s="17"/>
      <c r="P328" s="17"/>
      <c r="Q328" s="17"/>
      <c r="R328" s="17"/>
      <c r="S328" s="17"/>
      <c r="T328" s="17"/>
      <c r="U328" s="17"/>
      <c r="V328" s="17"/>
      <c r="W328" s="17"/>
      <c r="X328" s="17"/>
      <c r="Y328" s="17"/>
    </row>
    <row r="329" spans="1:25" ht="15">
      <c r="A329" s="22"/>
      <c r="B329" s="85" t="s">
        <v>19</v>
      </c>
      <c r="C329" s="88" t="s">
        <v>20</v>
      </c>
      <c r="D329" s="75"/>
      <c r="E329" s="76"/>
      <c r="F329" s="85" t="s">
        <v>21</v>
      </c>
      <c r="G329" s="89" t="s">
        <v>19</v>
      </c>
      <c r="H329" s="74" t="s">
        <v>20</v>
      </c>
      <c r="I329" s="75"/>
      <c r="J329" s="76"/>
      <c r="K329" s="89" t="s">
        <v>21</v>
      </c>
      <c r="L329" s="17"/>
      <c r="M329" s="17"/>
      <c r="N329" s="17"/>
      <c r="O329" s="17"/>
      <c r="P329" s="17"/>
      <c r="Q329" s="17"/>
      <c r="R329" s="17"/>
      <c r="S329" s="17"/>
      <c r="T329" s="17"/>
      <c r="U329" s="17"/>
      <c r="V329" s="17"/>
      <c r="W329" s="17"/>
      <c r="X329" s="17"/>
      <c r="Y329" s="17"/>
    </row>
    <row r="330" spans="1:25" ht="15">
      <c r="A330" s="22"/>
      <c r="B330" s="86"/>
      <c r="C330" s="77"/>
      <c r="D330" s="78"/>
      <c r="E330" s="79"/>
      <c r="F330" s="86"/>
      <c r="G330" s="86"/>
      <c r="H330" s="77"/>
      <c r="I330" s="78"/>
      <c r="J330" s="79"/>
      <c r="K330" s="86"/>
      <c r="L330" s="17"/>
      <c r="M330" s="17"/>
      <c r="N330" s="17"/>
      <c r="O330" s="17"/>
      <c r="P330" s="17"/>
      <c r="Q330" s="17"/>
      <c r="R330" s="17"/>
      <c r="S330" s="17"/>
      <c r="T330" s="17"/>
      <c r="U330" s="17"/>
      <c r="V330" s="17"/>
      <c r="W330" s="17"/>
      <c r="X330" s="17"/>
      <c r="Y330" s="17"/>
    </row>
    <row r="331" spans="1:25" ht="15">
      <c r="A331" s="22"/>
      <c r="B331" s="87"/>
      <c r="C331" s="80"/>
      <c r="D331" s="81"/>
      <c r="E331" s="82"/>
      <c r="F331" s="87"/>
      <c r="G331" s="87"/>
      <c r="H331" s="80"/>
      <c r="I331" s="81"/>
      <c r="J331" s="82"/>
      <c r="K331" s="87"/>
      <c r="L331" s="17"/>
      <c r="M331" s="17"/>
      <c r="N331" s="17"/>
      <c r="O331" s="17"/>
      <c r="P331" s="17"/>
      <c r="Q331" s="17"/>
      <c r="R331" s="17"/>
      <c r="S331" s="17"/>
      <c r="T331" s="17"/>
      <c r="U331" s="17"/>
      <c r="V331" s="17"/>
      <c r="W331" s="17"/>
      <c r="X331" s="17"/>
      <c r="Y331" s="17"/>
    </row>
    <row r="332" spans="1:25" ht="15">
      <c r="A332" s="22"/>
      <c r="B332" s="15">
        <v>1</v>
      </c>
      <c r="C332" s="83" t="s">
        <v>65</v>
      </c>
      <c r="D332" s="66"/>
      <c r="E332" s="64"/>
      <c r="F332" s="18" t="s">
        <v>106</v>
      </c>
      <c r="G332" s="16">
        <v>1</v>
      </c>
      <c r="H332" s="83" t="s">
        <v>161</v>
      </c>
      <c r="I332" s="66"/>
      <c r="J332" s="64"/>
      <c r="K332" s="18"/>
      <c r="L332" s="19"/>
      <c r="M332" s="19"/>
      <c r="N332" s="19"/>
      <c r="O332" s="19"/>
      <c r="P332" s="19"/>
      <c r="Q332" s="19"/>
      <c r="R332" s="19"/>
      <c r="S332" s="19"/>
      <c r="T332" s="19"/>
      <c r="U332" s="19"/>
      <c r="V332" s="19"/>
      <c r="W332" s="19"/>
      <c r="X332" s="19"/>
      <c r="Y332" s="19"/>
    </row>
    <row r="333" spans="1:25" ht="15">
      <c r="A333" s="22"/>
      <c r="B333" s="15">
        <v>2</v>
      </c>
      <c r="C333" s="83" t="s">
        <v>72</v>
      </c>
      <c r="D333" s="66"/>
      <c r="E333" s="64"/>
      <c r="F333" s="18" t="s">
        <v>47</v>
      </c>
      <c r="G333" s="28">
        <v>2</v>
      </c>
      <c r="H333" s="83" t="s">
        <v>96</v>
      </c>
      <c r="I333" s="66"/>
      <c r="J333" s="64"/>
      <c r="K333" s="18"/>
      <c r="L333" s="19"/>
      <c r="M333" s="19"/>
      <c r="N333" s="19"/>
      <c r="O333" s="19"/>
      <c r="P333" s="19"/>
      <c r="Q333" s="19"/>
      <c r="R333" s="19"/>
      <c r="S333" s="19"/>
      <c r="T333" s="19"/>
      <c r="U333" s="19"/>
      <c r="V333" s="19"/>
      <c r="W333" s="19"/>
      <c r="X333" s="19"/>
      <c r="Y333" s="19"/>
    </row>
    <row r="334" spans="1:25" ht="15">
      <c r="A334" s="22"/>
      <c r="B334" s="15">
        <v>3</v>
      </c>
      <c r="C334" s="83" t="s">
        <v>128</v>
      </c>
      <c r="D334" s="66"/>
      <c r="E334" s="64"/>
      <c r="F334" s="18"/>
      <c r="G334" s="28">
        <v>3</v>
      </c>
      <c r="H334" s="83" t="s">
        <v>81</v>
      </c>
      <c r="I334" s="66"/>
      <c r="J334" s="64"/>
      <c r="K334" s="18" t="s">
        <v>66</v>
      </c>
      <c r="L334" s="19"/>
      <c r="M334" s="19"/>
      <c r="N334" s="19"/>
      <c r="O334" s="19"/>
      <c r="P334" s="19"/>
      <c r="Q334" s="19"/>
      <c r="R334" s="19"/>
      <c r="S334" s="19"/>
      <c r="T334" s="19"/>
      <c r="U334" s="19"/>
      <c r="V334" s="19"/>
      <c r="W334" s="19"/>
      <c r="X334" s="19"/>
      <c r="Y334" s="19"/>
    </row>
    <row r="335" spans="1:25" ht="15">
      <c r="A335" s="22"/>
      <c r="B335" s="15">
        <v>4</v>
      </c>
      <c r="C335" s="83" t="s">
        <v>103</v>
      </c>
      <c r="D335" s="66"/>
      <c r="E335" s="64"/>
      <c r="F335" s="18"/>
      <c r="G335" s="28">
        <v>4</v>
      </c>
      <c r="H335" s="83" t="s">
        <v>98</v>
      </c>
      <c r="I335" s="66"/>
      <c r="J335" s="64"/>
      <c r="K335" s="18" t="s">
        <v>66</v>
      </c>
      <c r="L335" s="19"/>
      <c r="M335" s="19"/>
      <c r="N335" s="19"/>
      <c r="O335" s="19"/>
      <c r="P335" s="19"/>
      <c r="Q335" s="19"/>
      <c r="R335" s="19"/>
      <c r="S335" s="19"/>
      <c r="T335" s="19"/>
      <c r="U335" s="19"/>
      <c r="V335" s="19"/>
      <c r="W335" s="19"/>
      <c r="X335" s="19"/>
      <c r="Y335" s="19"/>
    </row>
    <row r="336" spans="1:25" ht="15">
      <c r="A336" s="22"/>
      <c r="B336" s="15">
        <v>5</v>
      </c>
      <c r="C336" s="83" t="s">
        <v>144</v>
      </c>
      <c r="D336" s="66"/>
      <c r="E336" s="64"/>
      <c r="F336" s="18" t="s">
        <v>47</v>
      </c>
      <c r="G336" s="28">
        <v>5</v>
      </c>
      <c r="H336" s="83" t="s">
        <v>162</v>
      </c>
      <c r="I336" s="66"/>
      <c r="J336" s="64"/>
      <c r="K336" s="18"/>
      <c r="L336" s="19"/>
      <c r="M336" s="19"/>
      <c r="N336" s="19"/>
      <c r="O336" s="19"/>
      <c r="P336" s="19"/>
      <c r="Q336" s="19"/>
      <c r="R336" s="19"/>
      <c r="S336" s="19"/>
      <c r="T336" s="19"/>
      <c r="U336" s="19"/>
      <c r="V336" s="19"/>
      <c r="W336" s="19"/>
      <c r="X336" s="19"/>
      <c r="Y336" s="19"/>
    </row>
    <row r="337" spans="1:25" ht="15">
      <c r="A337" s="22"/>
      <c r="B337" s="15">
        <v>6</v>
      </c>
      <c r="C337" s="83" t="s">
        <v>163</v>
      </c>
      <c r="D337" s="66"/>
      <c r="E337" s="64"/>
      <c r="F337" s="18" t="s">
        <v>31</v>
      </c>
      <c r="G337" s="28">
        <v>6</v>
      </c>
      <c r="H337" s="83" t="s">
        <v>86</v>
      </c>
      <c r="I337" s="66"/>
      <c r="J337" s="64"/>
      <c r="K337" s="18" t="s">
        <v>31</v>
      </c>
      <c r="L337" s="19"/>
      <c r="M337" s="19"/>
      <c r="N337" s="19"/>
      <c r="O337" s="19"/>
      <c r="P337" s="19"/>
      <c r="Q337" s="19"/>
      <c r="R337" s="19"/>
      <c r="S337" s="19"/>
      <c r="T337" s="19"/>
      <c r="U337" s="19"/>
      <c r="V337" s="19"/>
      <c r="W337" s="19"/>
      <c r="X337" s="19"/>
      <c r="Y337" s="19"/>
    </row>
    <row r="338" spans="1:25" ht="15">
      <c r="A338" s="22"/>
      <c r="B338" s="15">
        <v>7</v>
      </c>
      <c r="C338" s="83" t="s">
        <v>108</v>
      </c>
      <c r="D338" s="66"/>
      <c r="E338" s="64"/>
      <c r="F338" s="18" t="s">
        <v>27</v>
      </c>
      <c r="G338" s="28">
        <v>7</v>
      </c>
      <c r="H338" s="83" t="s">
        <v>164</v>
      </c>
      <c r="I338" s="66"/>
      <c r="J338" s="64"/>
      <c r="K338" s="18"/>
      <c r="L338" s="19"/>
      <c r="M338" s="19"/>
      <c r="N338" s="19"/>
      <c r="O338" s="19"/>
      <c r="P338" s="19"/>
      <c r="Q338" s="19"/>
      <c r="R338" s="19"/>
      <c r="S338" s="19"/>
      <c r="T338" s="19"/>
      <c r="U338" s="19"/>
      <c r="V338" s="19"/>
      <c r="W338" s="19"/>
      <c r="X338" s="19"/>
      <c r="Y338" s="19"/>
    </row>
    <row r="339" spans="1:25" ht="15">
      <c r="A339" s="22"/>
      <c r="B339" s="72" t="str">
        <f>"TOTAL MATCHES WON BY : "&amp;C328</f>
        <v>TOTAL MATCHES WON BY : Royal Perth</v>
      </c>
      <c r="C339" s="66"/>
      <c r="D339" s="66"/>
      <c r="E339" s="64"/>
      <c r="F339" s="20">
        <f>COUNTA(F332:F338)-0.5*COUNTIF(F332:F338,"Sq*")-COUNTIF(F332:F338,"TBA")</f>
        <v>4.5</v>
      </c>
      <c r="G339" s="92" t="str">
        <f>"TOTAL MATCHES WON BY : "&amp;H328</f>
        <v>TOTAL MATCHES WON BY : WAGC</v>
      </c>
      <c r="H339" s="66"/>
      <c r="I339" s="66"/>
      <c r="J339" s="64"/>
      <c r="K339" s="20">
        <f>COUNTA(K332:K338)-0.5*COUNTIF(K332:K338,"Sq*")-COUNTIF(K332:K338,"TBA")</f>
        <v>2.5</v>
      </c>
      <c r="L339" s="21"/>
      <c r="M339" s="21"/>
      <c r="N339" s="21" t="str">
        <f>IF(F339+K339=0,"",C328)</f>
        <v>Royal Perth</v>
      </c>
      <c r="O339" s="21">
        <f>F339</f>
        <v>4.5</v>
      </c>
      <c r="P339" s="21" t="str">
        <f>IF(F339+K339=0,"",H328)</f>
        <v>WAGC</v>
      </c>
      <c r="Q339" s="21">
        <f>K339</f>
        <v>2.5</v>
      </c>
      <c r="R339" s="21" t="str">
        <f>G340</f>
        <v>Royal Perth</v>
      </c>
      <c r="S339" s="21" t="str">
        <f>IF(R339="HALVED",C328,"")</f>
        <v/>
      </c>
      <c r="T339" s="21" t="str">
        <f>IF(R339="HALVED",H328,"")</f>
        <v/>
      </c>
      <c r="U339" s="21"/>
      <c r="V339" s="21"/>
      <c r="W339" s="21"/>
      <c r="X339" s="21"/>
      <c r="Y339" s="21"/>
    </row>
    <row r="340" spans="1:25" ht="15">
      <c r="A340" s="22"/>
      <c r="B340" s="90" t="s">
        <v>42</v>
      </c>
      <c r="C340" s="66"/>
      <c r="D340" s="66"/>
      <c r="E340" s="66"/>
      <c r="F340" s="64"/>
      <c r="G340" s="91" t="str">
        <f>IF(F339+K339&lt;4,"",IF(F339=K339,"HALVED",IF(F339&gt;K339,C328,H328)))</f>
        <v>Royal Perth</v>
      </c>
      <c r="H340" s="66"/>
      <c r="I340" s="66"/>
      <c r="J340" s="66"/>
      <c r="K340" s="64"/>
      <c r="L340" s="23"/>
      <c r="M340" s="23"/>
      <c r="N340" s="23"/>
      <c r="O340" s="23"/>
      <c r="P340" s="23"/>
      <c r="Q340" s="23"/>
      <c r="R340" s="23"/>
      <c r="S340" s="23"/>
      <c r="T340" s="23"/>
      <c r="U340" s="23"/>
      <c r="V340" s="23"/>
      <c r="W340" s="23"/>
      <c r="X340" s="23"/>
      <c r="Y340" s="23"/>
    </row>
    <row r="341" spans="1:25" ht="15">
      <c r="A341" s="22"/>
      <c r="B341" s="24"/>
      <c r="C341" s="24"/>
      <c r="D341" s="24"/>
      <c r="E341" s="24"/>
      <c r="F341" s="24"/>
      <c r="G341" s="25"/>
      <c r="H341" s="25"/>
      <c r="I341" s="25"/>
      <c r="J341" s="25"/>
      <c r="K341" s="25"/>
      <c r="L341" s="23"/>
      <c r="M341" s="23"/>
      <c r="N341" s="23"/>
      <c r="O341" s="23"/>
      <c r="P341" s="23"/>
      <c r="Q341" s="23"/>
      <c r="R341" s="23"/>
      <c r="S341" s="23"/>
      <c r="T341" s="23"/>
      <c r="U341" s="23"/>
      <c r="V341" s="23"/>
      <c r="W341" s="23"/>
      <c r="X341" s="23"/>
      <c r="Y341" s="23"/>
    </row>
    <row r="342" spans="1:25" ht="15">
      <c r="A342" s="22"/>
      <c r="B342" s="15" t="s">
        <v>18</v>
      </c>
      <c r="C342" s="72" t="str">
        <f>Sheet1!C18</f>
        <v>Royal Fremantle</v>
      </c>
      <c r="D342" s="66"/>
      <c r="E342" s="66"/>
      <c r="F342" s="64"/>
      <c r="G342" s="16" t="s">
        <v>18</v>
      </c>
      <c r="H342" s="73" t="str">
        <f>Sheet1!E18</f>
        <v>The Vines</v>
      </c>
      <c r="I342" s="66"/>
      <c r="J342" s="66"/>
      <c r="K342" s="64"/>
      <c r="L342" s="17"/>
      <c r="M342" s="17"/>
      <c r="N342" s="17"/>
      <c r="O342" s="17"/>
      <c r="P342" s="17"/>
      <c r="Q342" s="17"/>
      <c r="R342" s="17"/>
      <c r="S342" s="17"/>
      <c r="T342" s="17"/>
      <c r="U342" s="17"/>
      <c r="V342" s="17"/>
      <c r="W342" s="17"/>
      <c r="X342" s="17"/>
      <c r="Y342" s="17"/>
    </row>
    <row r="343" spans="1:25" ht="15">
      <c r="A343" s="22"/>
      <c r="B343" s="85" t="s">
        <v>19</v>
      </c>
      <c r="C343" s="88" t="s">
        <v>20</v>
      </c>
      <c r="D343" s="75"/>
      <c r="E343" s="76"/>
      <c r="F343" s="85" t="s">
        <v>21</v>
      </c>
      <c r="G343" s="89" t="s">
        <v>19</v>
      </c>
      <c r="H343" s="74" t="s">
        <v>20</v>
      </c>
      <c r="I343" s="75"/>
      <c r="J343" s="76"/>
      <c r="K343" s="89" t="s">
        <v>21</v>
      </c>
      <c r="L343" s="17"/>
      <c r="M343" s="17"/>
      <c r="N343" s="17"/>
      <c r="O343" s="17"/>
      <c r="P343" s="17"/>
      <c r="Q343" s="17"/>
      <c r="R343" s="17"/>
      <c r="S343" s="17"/>
      <c r="T343" s="17"/>
      <c r="U343" s="17"/>
      <c r="V343" s="17"/>
      <c r="W343" s="17"/>
      <c r="X343" s="17"/>
      <c r="Y343" s="17"/>
    </row>
    <row r="344" spans="1:25" ht="15">
      <c r="A344" s="22"/>
      <c r="B344" s="86"/>
      <c r="C344" s="77"/>
      <c r="D344" s="78"/>
      <c r="E344" s="79"/>
      <c r="F344" s="86"/>
      <c r="G344" s="86"/>
      <c r="H344" s="77"/>
      <c r="I344" s="78"/>
      <c r="J344" s="79"/>
      <c r="K344" s="86"/>
      <c r="L344" s="17"/>
      <c r="M344" s="17"/>
      <c r="N344" s="17"/>
      <c r="O344" s="17"/>
      <c r="P344" s="17"/>
      <c r="Q344" s="17"/>
      <c r="R344" s="17"/>
      <c r="S344" s="17"/>
      <c r="T344" s="17"/>
      <c r="U344" s="17"/>
      <c r="V344" s="17"/>
      <c r="W344" s="17"/>
      <c r="X344" s="17"/>
      <c r="Y344" s="17"/>
    </row>
    <row r="345" spans="1:25" ht="15">
      <c r="A345" s="22"/>
      <c r="B345" s="87"/>
      <c r="C345" s="80"/>
      <c r="D345" s="81"/>
      <c r="E345" s="82"/>
      <c r="F345" s="87"/>
      <c r="G345" s="87"/>
      <c r="H345" s="80"/>
      <c r="I345" s="81"/>
      <c r="J345" s="82"/>
      <c r="K345" s="87"/>
      <c r="L345" s="17"/>
      <c r="M345" s="17"/>
      <c r="N345" s="17"/>
      <c r="O345" s="17"/>
      <c r="P345" s="17"/>
      <c r="Q345" s="17"/>
      <c r="R345" s="17"/>
      <c r="S345" s="17"/>
      <c r="T345" s="17"/>
      <c r="U345" s="17"/>
      <c r="V345" s="17"/>
      <c r="W345" s="17"/>
      <c r="X345" s="17"/>
      <c r="Y345" s="17"/>
    </row>
    <row r="346" spans="1:25" ht="15">
      <c r="A346" s="22"/>
      <c r="B346" s="15">
        <v>1</v>
      </c>
      <c r="C346" s="83" t="s">
        <v>29</v>
      </c>
      <c r="D346" s="66"/>
      <c r="E346" s="64"/>
      <c r="F346" s="18"/>
      <c r="G346" s="16">
        <v>1</v>
      </c>
      <c r="H346" s="83" t="s">
        <v>104</v>
      </c>
      <c r="I346" s="66"/>
      <c r="J346" s="64"/>
      <c r="K346" s="18" t="s">
        <v>27</v>
      </c>
      <c r="L346" s="19"/>
      <c r="M346" s="19"/>
      <c r="N346" s="19"/>
      <c r="O346" s="19"/>
      <c r="P346" s="19"/>
      <c r="Q346" s="19"/>
      <c r="R346" s="19"/>
      <c r="S346" s="19"/>
      <c r="T346" s="19"/>
      <c r="U346" s="19"/>
      <c r="V346" s="19"/>
      <c r="W346" s="19"/>
      <c r="X346" s="19"/>
      <c r="Y346" s="19"/>
    </row>
    <row r="347" spans="1:25" ht="15">
      <c r="A347" s="22"/>
      <c r="B347" s="15">
        <v>2</v>
      </c>
      <c r="C347" s="83" t="s">
        <v>165</v>
      </c>
      <c r="D347" s="66"/>
      <c r="E347" s="64"/>
      <c r="F347" s="18" t="s">
        <v>125</v>
      </c>
      <c r="G347" s="28">
        <v>2</v>
      </c>
      <c r="H347" s="83" t="s">
        <v>102</v>
      </c>
      <c r="I347" s="66"/>
      <c r="J347" s="64"/>
      <c r="K347" s="18"/>
      <c r="L347" s="19"/>
      <c r="M347" s="19"/>
      <c r="N347" s="19"/>
      <c r="O347" s="19"/>
      <c r="P347" s="19"/>
      <c r="Q347" s="19"/>
      <c r="R347" s="19"/>
      <c r="S347" s="19"/>
      <c r="T347" s="19"/>
      <c r="U347" s="19"/>
      <c r="V347" s="19"/>
      <c r="W347" s="19"/>
      <c r="X347" s="19"/>
      <c r="Y347" s="19"/>
    </row>
    <row r="348" spans="1:25" ht="15">
      <c r="A348" s="22"/>
      <c r="B348" s="15">
        <v>3</v>
      </c>
      <c r="C348" s="83" t="s">
        <v>40</v>
      </c>
      <c r="D348" s="66"/>
      <c r="E348" s="64"/>
      <c r="F348" s="18" t="s">
        <v>27</v>
      </c>
      <c r="G348" s="28">
        <v>3</v>
      </c>
      <c r="H348" s="83" t="s">
        <v>166</v>
      </c>
      <c r="I348" s="66"/>
      <c r="J348" s="64"/>
      <c r="K348" s="18"/>
      <c r="L348" s="19"/>
      <c r="M348" s="19"/>
      <c r="N348" s="19"/>
      <c r="O348" s="19"/>
      <c r="P348" s="19"/>
      <c r="Q348" s="19"/>
      <c r="R348" s="19"/>
      <c r="S348" s="19"/>
      <c r="T348" s="19"/>
      <c r="U348" s="19"/>
      <c r="V348" s="19"/>
      <c r="W348" s="19"/>
      <c r="X348" s="19"/>
      <c r="Y348" s="19"/>
    </row>
    <row r="349" spans="1:25" ht="15">
      <c r="A349" s="22"/>
      <c r="B349" s="15">
        <v>4</v>
      </c>
      <c r="C349" s="83" t="s">
        <v>127</v>
      </c>
      <c r="D349" s="66"/>
      <c r="E349" s="64"/>
      <c r="F349" s="18" t="s">
        <v>66</v>
      </c>
      <c r="G349" s="28">
        <v>4</v>
      </c>
      <c r="H349" s="83" t="s">
        <v>48</v>
      </c>
      <c r="I349" s="66"/>
      <c r="J349" s="64"/>
      <c r="K349" s="18"/>
      <c r="L349" s="19"/>
      <c r="M349" s="19"/>
      <c r="N349" s="19"/>
      <c r="O349" s="19"/>
      <c r="P349" s="19"/>
      <c r="Q349" s="19"/>
      <c r="R349" s="19"/>
      <c r="S349" s="19"/>
      <c r="T349" s="19"/>
      <c r="U349" s="19"/>
      <c r="V349" s="19"/>
      <c r="W349" s="19"/>
      <c r="X349" s="19"/>
      <c r="Y349" s="19"/>
    </row>
    <row r="350" spans="1:25" ht="15">
      <c r="A350" s="22"/>
      <c r="B350" s="15">
        <v>5</v>
      </c>
      <c r="C350" s="83" t="s">
        <v>35</v>
      </c>
      <c r="D350" s="66"/>
      <c r="E350" s="64"/>
      <c r="F350" s="18" t="s">
        <v>78</v>
      </c>
      <c r="G350" s="28">
        <v>5</v>
      </c>
      <c r="H350" s="83" t="s">
        <v>167</v>
      </c>
      <c r="I350" s="66"/>
      <c r="J350" s="64"/>
      <c r="K350" s="18"/>
      <c r="L350" s="19"/>
      <c r="M350" s="19"/>
      <c r="N350" s="19"/>
      <c r="O350" s="19"/>
      <c r="P350" s="19"/>
      <c r="Q350" s="19"/>
      <c r="R350" s="19"/>
      <c r="S350" s="19"/>
      <c r="T350" s="19"/>
      <c r="U350" s="19"/>
      <c r="V350" s="19"/>
      <c r="W350" s="19"/>
      <c r="X350" s="19"/>
      <c r="Y350" s="19"/>
    </row>
    <row r="351" spans="1:25" ht="15">
      <c r="A351" s="22"/>
      <c r="B351" s="15">
        <v>6</v>
      </c>
      <c r="C351" s="83" t="s">
        <v>168</v>
      </c>
      <c r="D351" s="66"/>
      <c r="E351" s="64"/>
      <c r="F351" s="18" t="s">
        <v>113</v>
      </c>
      <c r="G351" s="28">
        <v>6</v>
      </c>
      <c r="H351" s="83" t="s">
        <v>53</v>
      </c>
      <c r="I351" s="66"/>
      <c r="J351" s="64"/>
      <c r="K351" s="18"/>
      <c r="L351" s="19"/>
      <c r="M351" s="19"/>
      <c r="N351" s="19"/>
      <c r="O351" s="19"/>
      <c r="P351" s="19"/>
      <c r="Q351" s="19"/>
      <c r="R351" s="19"/>
      <c r="S351" s="19"/>
      <c r="T351" s="19"/>
      <c r="U351" s="19"/>
      <c r="V351" s="19"/>
      <c r="W351" s="19"/>
      <c r="X351" s="19"/>
      <c r="Y351" s="19"/>
    </row>
    <row r="352" spans="1:25" ht="15">
      <c r="A352" s="22"/>
      <c r="B352" s="15">
        <v>7</v>
      </c>
      <c r="C352" s="83" t="s">
        <v>169</v>
      </c>
      <c r="D352" s="66"/>
      <c r="E352" s="64"/>
      <c r="F352" s="18" t="s">
        <v>78</v>
      </c>
      <c r="G352" s="28">
        <v>7</v>
      </c>
      <c r="H352" s="83" t="s">
        <v>142</v>
      </c>
      <c r="I352" s="66"/>
      <c r="J352" s="64"/>
      <c r="K352" s="18"/>
      <c r="L352" s="19"/>
      <c r="M352" s="19"/>
      <c r="N352" s="19"/>
      <c r="O352" s="19"/>
      <c r="P352" s="19"/>
      <c r="Q352" s="19"/>
      <c r="R352" s="19"/>
      <c r="S352" s="19"/>
      <c r="T352" s="19"/>
      <c r="U352" s="19"/>
      <c r="V352" s="19"/>
      <c r="W352" s="19"/>
      <c r="X352" s="19"/>
      <c r="Y352" s="19"/>
    </row>
    <row r="353" spans="1:25" ht="15">
      <c r="A353" s="22"/>
      <c r="B353" s="72" t="str">
        <f>"TOTAL MATCHES WON BY : "&amp;C342</f>
        <v>TOTAL MATCHES WON BY : Royal Fremantle</v>
      </c>
      <c r="C353" s="66"/>
      <c r="D353" s="66"/>
      <c r="E353" s="64"/>
      <c r="F353" s="20">
        <f>COUNTA(F346:F352)-0.5*COUNTIF(F346:F352,"Sq*")-COUNTIF(F346:F352,"TBA")</f>
        <v>6</v>
      </c>
      <c r="G353" s="92" t="str">
        <f>"TOTAL MATCHES WON BY : "&amp;H342</f>
        <v>TOTAL MATCHES WON BY : The Vines</v>
      </c>
      <c r="H353" s="66"/>
      <c r="I353" s="66"/>
      <c r="J353" s="64"/>
      <c r="K353" s="20">
        <f>COUNTA(K346:K352)-0.5*COUNTIF(K346:K352,"Sq*")-COUNTIF(K346:K352,"TBA")</f>
        <v>1</v>
      </c>
      <c r="L353" s="21"/>
      <c r="M353" s="21"/>
      <c r="N353" s="21" t="str">
        <f>IF(F353+K353=0,"",C342)</f>
        <v>Royal Fremantle</v>
      </c>
      <c r="O353" s="21">
        <f>F353</f>
        <v>6</v>
      </c>
      <c r="P353" s="21" t="str">
        <f>IF(F353+K353=0,"",H342)</f>
        <v>The Vines</v>
      </c>
      <c r="Q353" s="21">
        <f>K353</f>
        <v>1</v>
      </c>
      <c r="R353" s="21" t="str">
        <f>G354</f>
        <v>Royal Fremantle</v>
      </c>
      <c r="S353" s="21" t="str">
        <f>IF(R353="HALVED",C342,"")</f>
        <v/>
      </c>
      <c r="T353" s="21" t="str">
        <f>IF(R353="HALVED",H342,"")</f>
        <v/>
      </c>
      <c r="U353" s="21"/>
      <c r="V353" s="21"/>
      <c r="W353" s="21"/>
      <c r="X353" s="21"/>
      <c r="Y353" s="21"/>
    </row>
    <row r="354" spans="1:25" ht="15">
      <c r="A354" s="22"/>
      <c r="B354" s="90" t="s">
        <v>42</v>
      </c>
      <c r="C354" s="66"/>
      <c r="D354" s="66"/>
      <c r="E354" s="66"/>
      <c r="F354" s="64"/>
      <c r="G354" s="91" t="str">
        <f>IF(F353+K353&lt;4,"",IF(F353=K353,"HALVED",IF(F353&gt;K353,C342,H342)))</f>
        <v>Royal Fremantle</v>
      </c>
      <c r="H354" s="66"/>
      <c r="I354" s="66"/>
      <c r="J354" s="66"/>
      <c r="K354" s="64"/>
      <c r="L354" s="23"/>
      <c r="M354" s="23"/>
      <c r="N354" s="23"/>
      <c r="O354" s="23"/>
      <c r="P354" s="23"/>
      <c r="Q354" s="23"/>
      <c r="R354" s="23"/>
      <c r="S354" s="23"/>
      <c r="T354" s="23"/>
      <c r="U354" s="23"/>
      <c r="V354" s="23"/>
      <c r="W354" s="23"/>
      <c r="X354" s="23"/>
      <c r="Y354" s="23"/>
    </row>
    <row r="355" spans="1:25" ht="15">
      <c r="A355" s="22"/>
      <c r="B355" s="22"/>
      <c r="C355" s="22"/>
      <c r="D355" s="22"/>
      <c r="E355" s="22"/>
      <c r="F355" s="22"/>
      <c r="G355" s="23"/>
      <c r="H355" s="23"/>
      <c r="I355" s="23"/>
      <c r="J355" s="23"/>
      <c r="K355" s="23"/>
      <c r="L355" s="23"/>
      <c r="M355" s="23"/>
      <c r="N355" s="23"/>
      <c r="O355" s="23"/>
      <c r="P355" s="23"/>
      <c r="Q355" s="23"/>
      <c r="R355" s="23"/>
      <c r="S355" s="23"/>
      <c r="T355" s="23"/>
      <c r="U355" s="23"/>
      <c r="V355" s="23"/>
      <c r="W355" s="23"/>
      <c r="X355" s="23"/>
      <c r="Y355" s="23"/>
    </row>
    <row r="356" spans="1:25" ht="19.5" customHeight="1">
      <c r="A356" s="22"/>
      <c r="B356" s="84" t="str">
        <f>Sheet1!A6</f>
        <v>ROUND ONE</v>
      </c>
      <c r="C356" s="66"/>
      <c r="D356" s="70" t="str">
        <f>Sheet1!B6</f>
        <v>SUNDAY 27 APRIL</v>
      </c>
      <c r="E356" s="66"/>
      <c r="F356" s="66"/>
      <c r="G356" s="71" t="str">
        <f>Sheet1!C6</f>
        <v>Western Australian GC</v>
      </c>
      <c r="H356" s="66"/>
      <c r="I356" s="66"/>
      <c r="J356" s="66"/>
      <c r="K356" s="64"/>
      <c r="L356" s="13"/>
      <c r="M356" s="13"/>
      <c r="N356" s="13"/>
      <c r="O356" s="13"/>
      <c r="P356" s="13"/>
      <c r="Q356" s="13"/>
      <c r="R356" s="13"/>
      <c r="S356" s="13"/>
      <c r="T356" s="13"/>
      <c r="U356" s="13"/>
      <c r="V356" s="13"/>
      <c r="W356" s="13"/>
      <c r="X356" s="13"/>
      <c r="Y356" s="13"/>
    </row>
    <row r="357" spans="1:25" ht="15">
      <c r="A357" s="22"/>
      <c r="B357" s="15" t="s">
        <v>18</v>
      </c>
      <c r="C357" s="72" t="str">
        <f>Sheet1!C8</f>
        <v>Joondalup</v>
      </c>
      <c r="D357" s="66"/>
      <c r="E357" s="66"/>
      <c r="F357" s="64"/>
      <c r="G357" s="16" t="s">
        <v>18</v>
      </c>
      <c r="H357" s="73" t="str">
        <f>Sheet1!E8</f>
        <v>The Vines</v>
      </c>
      <c r="I357" s="66"/>
      <c r="J357" s="66"/>
      <c r="K357" s="64"/>
      <c r="L357" s="17"/>
      <c r="M357" s="17"/>
      <c r="N357" s="17"/>
      <c r="O357" s="17"/>
      <c r="P357" s="17"/>
      <c r="Q357" s="17"/>
      <c r="R357" s="17"/>
      <c r="S357" s="17"/>
      <c r="T357" s="17"/>
      <c r="U357" s="17"/>
      <c r="V357" s="17"/>
      <c r="W357" s="17"/>
      <c r="X357" s="17"/>
      <c r="Y357" s="17"/>
    </row>
    <row r="358" spans="1:25" ht="15">
      <c r="A358" s="22"/>
      <c r="B358" s="85" t="s">
        <v>19</v>
      </c>
      <c r="C358" s="88" t="s">
        <v>20</v>
      </c>
      <c r="D358" s="75"/>
      <c r="E358" s="76"/>
      <c r="F358" s="85" t="s">
        <v>21</v>
      </c>
      <c r="G358" s="89" t="s">
        <v>19</v>
      </c>
      <c r="H358" s="74" t="s">
        <v>20</v>
      </c>
      <c r="I358" s="75"/>
      <c r="J358" s="76"/>
      <c r="K358" s="89" t="s">
        <v>21</v>
      </c>
      <c r="L358" s="17"/>
      <c r="M358" s="17"/>
      <c r="N358" s="17"/>
      <c r="O358" s="17"/>
      <c r="P358" s="17"/>
      <c r="Q358" s="17"/>
      <c r="R358" s="17"/>
      <c r="S358" s="17"/>
      <c r="T358" s="17"/>
      <c r="U358" s="17"/>
      <c r="V358" s="17"/>
      <c r="W358" s="17"/>
      <c r="X358" s="17"/>
      <c r="Y358" s="17"/>
    </row>
    <row r="359" spans="1:25" ht="15">
      <c r="A359" s="22"/>
      <c r="B359" s="86"/>
      <c r="C359" s="77"/>
      <c r="D359" s="78"/>
      <c r="E359" s="79"/>
      <c r="F359" s="86"/>
      <c r="G359" s="86"/>
      <c r="H359" s="77"/>
      <c r="I359" s="78"/>
      <c r="J359" s="79"/>
      <c r="K359" s="86"/>
      <c r="L359" s="17"/>
      <c r="M359" s="17"/>
      <c r="N359" s="17"/>
      <c r="O359" s="17"/>
      <c r="P359" s="17"/>
      <c r="Q359" s="17"/>
      <c r="R359" s="17"/>
      <c r="S359" s="17"/>
      <c r="T359" s="17"/>
      <c r="U359" s="17"/>
      <c r="V359" s="17"/>
      <c r="W359" s="17"/>
      <c r="X359" s="17"/>
      <c r="Y359" s="17"/>
    </row>
    <row r="360" spans="1:25" ht="15">
      <c r="A360" s="22"/>
      <c r="B360" s="87"/>
      <c r="C360" s="80"/>
      <c r="D360" s="81"/>
      <c r="E360" s="82"/>
      <c r="F360" s="87"/>
      <c r="G360" s="87"/>
      <c r="H360" s="80"/>
      <c r="I360" s="81"/>
      <c r="J360" s="82"/>
      <c r="K360" s="87"/>
      <c r="L360" s="17"/>
      <c r="M360" s="17"/>
      <c r="N360" s="17"/>
      <c r="O360" s="17"/>
      <c r="P360" s="17"/>
      <c r="Q360" s="17"/>
      <c r="R360" s="17"/>
      <c r="S360" s="17"/>
      <c r="T360" s="17"/>
      <c r="U360" s="17"/>
      <c r="V360" s="17"/>
      <c r="W360" s="17"/>
      <c r="X360" s="17"/>
      <c r="Y360" s="17"/>
    </row>
    <row r="361" spans="1:25" ht="15">
      <c r="A361" s="22"/>
      <c r="B361" s="15">
        <v>1</v>
      </c>
      <c r="C361" s="83" t="s">
        <v>116</v>
      </c>
      <c r="D361" s="66"/>
      <c r="E361" s="64"/>
      <c r="F361" s="18" t="s">
        <v>78</v>
      </c>
      <c r="G361" s="16">
        <v>1</v>
      </c>
      <c r="H361" s="83" t="s">
        <v>102</v>
      </c>
      <c r="I361" s="66"/>
      <c r="J361" s="64"/>
      <c r="K361" s="18"/>
      <c r="L361" s="19"/>
      <c r="M361" s="19"/>
      <c r="N361" s="19"/>
      <c r="O361" s="19"/>
      <c r="P361" s="19"/>
      <c r="Q361" s="19"/>
      <c r="R361" s="19"/>
      <c r="S361" s="19"/>
      <c r="T361" s="19"/>
      <c r="U361" s="19"/>
      <c r="V361" s="19"/>
      <c r="W361" s="19"/>
      <c r="X361" s="19"/>
      <c r="Y361" s="19"/>
    </row>
    <row r="362" spans="1:25" ht="15">
      <c r="A362" s="22"/>
      <c r="B362" s="15">
        <v>2</v>
      </c>
      <c r="C362" s="83" t="s">
        <v>33</v>
      </c>
      <c r="D362" s="66"/>
      <c r="E362" s="64"/>
      <c r="F362" s="18" t="s">
        <v>27</v>
      </c>
      <c r="G362" s="28">
        <v>2</v>
      </c>
      <c r="H362" s="83" t="s">
        <v>104</v>
      </c>
      <c r="I362" s="66"/>
      <c r="J362" s="64"/>
      <c r="K362" s="18"/>
      <c r="L362" s="19"/>
      <c r="M362" s="19"/>
      <c r="N362" s="19"/>
      <c r="O362" s="19"/>
      <c r="P362" s="19"/>
      <c r="Q362" s="19"/>
      <c r="R362" s="19"/>
      <c r="S362" s="19"/>
      <c r="T362" s="19"/>
      <c r="U362" s="19"/>
      <c r="V362" s="19"/>
      <c r="W362" s="19"/>
      <c r="X362" s="19"/>
      <c r="Y362" s="19"/>
    </row>
    <row r="363" spans="1:25" ht="15">
      <c r="A363" s="22"/>
      <c r="B363" s="15">
        <v>3</v>
      </c>
      <c r="C363" s="83" t="s">
        <v>133</v>
      </c>
      <c r="D363" s="66"/>
      <c r="E363" s="64"/>
      <c r="F363" s="18" t="s">
        <v>34</v>
      </c>
      <c r="G363" s="28">
        <v>3</v>
      </c>
      <c r="H363" s="83" t="s">
        <v>107</v>
      </c>
      <c r="I363" s="66"/>
      <c r="J363" s="64"/>
      <c r="K363" s="18"/>
      <c r="L363" s="19"/>
      <c r="M363" s="19"/>
      <c r="N363" s="19"/>
      <c r="O363" s="19"/>
      <c r="P363" s="19"/>
      <c r="Q363" s="19"/>
      <c r="R363" s="19"/>
      <c r="S363" s="19"/>
      <c r="T363" s="19"/>
      <c r="U363" s="19"/>
      <c r="V363" s="19"/>
      <c r="W363" s="19"/>
      <c r="X363" s="19"/>
      <c r="Y363" s="19"/>
    </row>
    <row r="364" spans="1:25" ht="15">
      <c r="A364" s="22"/>
      <c r="B364" s="15">
        <v>4</v>
      </c>
      <c r="C364" s="83" t="s">
        <v>36</v>
      </c>
      <c r="D364" s="66"/>
      <c r="E364" s="64"/>
      <c r="F364" s="18" t="s">
        <v>85</v>
      </c>
      <c r="G364" s="28">
        <v>4</v>
      </c>
      <c r="H364" s="83" t="s">
        <v>48</v>
      </c>
      <c r="I364" s="66"/>
      <c r="J364" s="64"/>
      <c r="K364" s="18"/>
      <c r="L364" s="19"/>
      <c r="M364" s="19"/>
      <c r="N364" s="19"/>
      <c r="O364" s="19"/>
      <c r="P364" s="19"/>
      <c r="Q364" s="19"/>
      <c r="R364" s="19"/>
      <c r="S364" s="19"/>
      <c r="T364" s="19"/>
      <c r="U364" s="19"/>
      <c r="V364" s="19"/>
      <c r="W364" s="19"/>
      <c r="X364" s="19"/>
      <c r="Y364" s="19"/>
    </row>
    <row r="365" spans="1:25" ht="15">
      <c r="A365" s="22"/>
      <c r="B365" s="15">
        <v>5</v>
      </c>
      <c r="C365" s="83" t="s">
        <v>30</v>
      </c>
      <c r="D365" s="66"/>
      <c r="E365" s="64"/>
      <c r="F365" s="18" t="s">
        <v>31</v>
      </c>
      <c r="G365" s="28">
        <v>5</v>
      </c>
      <c r="H365" s="83" t="s">
        <v>53</v>
      </c>
      <c r="I365" s="66"/>
      <c r="J365" s="64"/>
      <c r="K365" s="18" t="s">
        <v>31</v>
      </c>
      <c r="L365" s="19"/>
      <c r="M365" s="19"/>
      <c r="N365" s="19"/>
      <c r="O365" s="19"/>
      <c r="P365" s="19"/>
      <c r="Q365" s="19"/>
      <c r="R365" s="19"/>
      <c r="S365" s="19"/>
      <c r="T365" s="19"/>
      <c r="U365" s="19"/>
      <c r="V365" s="19"/>
      <c r="W365" s="19"/>
      <c r="X365" s="19"/>
      <c r="Y365" s="19"/>
    </row>
    <row r="366" spans="1:25" ht="15">
      <c r="A366" s="22"/>
      <c r="B366" s="15">
        <v>6</v>
      </c>
      <c r="C366" s="83" t="s">
        <v>134</v>
      </c>
      <c r="D366" s="66"/>
      <c r="E366" s="64"/>
      <c r="F366" s="18" t="s">
        <v>47</v>
      </c>
      <c r="G366" s="28">
        <v>6</v>
      </c>
      <c r="H366" s="83" t="s">
        <v>50</v>
      </c>
      <c r="I366" s="66"/>
      <c r="J366" s="64"/>
      <c r="K366" s="18"/>
      <c r="L366" s="19"/>
      <c r="M366" s="19"/>
      <c r="N366" s="19"/>
      <c r="O366" s="19"/>
      <c r="P366" s="19"/>
      <c r="Q366" s="19"/>
      <c r="R366" s="19"/>
      <c r="S366" s="19"/>
      <c r="T366" s="19"/>
      <c r="U366" s="19"/>
      <c r="V366" s="19"/>
      <c r="W366" s="19"/>
      <c r="X366" s="19"/>
      <c r="Y366" s="19"/>
    </row>
    <row r="367" spans="1:25" ht="15">
      <c r="A367" s="22"/>
      <c r="B367" s="15">
        <v>7</v>
      </c>
      <c r="C367" s="83" t="s">
        <v>39</v>
      </c>
      <c r="D367" s="66"/>
      <c r="E367" s="64"/>
      <c r="F367" s="18" t="s">
        <v>106</v>
      </c>
      <c r="G367" s="28">
        <v>7</v>
      </c>
      <c r="H367" s="94" t="s">
        <v>124</v>
      </c>
      <c r="I367" s="78"/>
      <c r="J367" s="78"/>
      <c r="K367" s="18"/>
      <c r="L367" s="19"/>
      <c r="M367" s="19"/>
      <c r="N367" s="19"/>
      <c r="O367" s="19"/>
      <c r="P367" s="19"/>
      <c r="Q367" s="19"/>
      <c r="R367" s="19"/>
      <c r="S367" s="19"/>
      <c r="T367" s="19"/>
      <c r="U367" s="19"/>
      <c r="V367" s="19"/>
      <c r="W367" s="19"/>
      <c r="X367" s="19"/>
      <c r="Y367" s="19"/>
    </row>
    <row r="368" spans="1:25" ht="15">
      <c r="A368" s="22"/>
      <c r="B368" s="72" t="str">
        <f>"TOTAL MATCHES WON BY : "&amp;C357</f>
        <v>TOTAL MATCHES WON BY : Joondalup</v>
      </c>
      <c r="C368" s="66"/>
      <c r="D368" s="66"/>
      <c r="E368" s="64"/>
      <c r="F368" s="20">
        <f>COUNTA(F361:F367)-0.5*COUNTIF(F361:F367,"Sq*")-COUNTIF(F361:F367,"TBA")</f>
        <v>6.5</v>
      </c>
      <c r="G368" s="92" t="str">
        <f>"TOTAL MATCHES WON BY : "&amp;H357</f>
        <v>TOTAL MATCHES WON BY : The Vines</v>
      </c>
      <c r="H368" s="66"/>
      <c r="I368" s="66"/>
      <c r="J368" s="64"/>
      <c r="K368" s="20">
        <f>COUNTA(K361:K367)-0.5*COUNTIF(K361:K367,"Sq*")-COUNTIF(K361:K367,"TBA")</f>
        <v>0.5</v>
      </c>
      <c r="L368" s="21"/>
      <c r="M368" s="21"/>
      <c r="N368" s="21" t="str">
        <f>IF(F368+K368=0,"",C357)</f>
        <v>Joondalup</v>
      </c>
      <c r="O368" s="21">
        <f>F368</f>
        <v>6.5</v>
      </c>
      <c r="P368" s="21" t="str">
        <f>IF(F368+K368=0,"",H357)</f>
        <v>The Vines</v>
      </c>
      <c r="Q368" s="21">
        <f>K368</f>
        <v>0.5</v>
      </c>
      <c r="R368" s="21" t="str">
        <f>G369</f>
        <v>Joondalup</v>
      </c>
      <c r="S368" s="21" t="str">
        <f>IF(R368="HALVED",C357,"")</f>
        <v/>
      </c>
      <c r="T368" s="21" t="str">
        <f>IF(R368="HALVED",H357,"")</f>
        <v/>
      </c>
      <c r="U368" s="21"/>
      <c r="V368" s="21"/>
      <c r="W368" s="21"/>
      <c r="X368" s="21"/>
      <c r="Y368" s="21"/>
    </row>
    <row r="369" spans="1:25" ht="15">
      <c r="A369" s="22"/>
      <c r="B369" s="90" t="s">
        <v>42</v>
      </c>
      <c r="C369" s="66"/>
      <c r="D369" s="66"/>
      <c r="E369" s="66"/>
      <c r="F369" s="64"/>
      <c r="G369" s="91" t="str">
        <f>IF(F368+K368&lt;4,"",IF(F368=K368,"HALVED",IF(F368&gt;K368,C357,H357)))</f>
        <v>Joondalup</v>
      </c>
      <c r="H369" s="66"/>
      <c r="I369" s="66"/>
      <c r="J369" s="66"/>
      <c r="K369" s="64"/>
      <c r="L369" s="23"/>
      <c r="M369" s="23"/>
      <c r="N369" s="23"/>
      <c r="O369" s="23"/>
      <c r="P369" s="23"/>
      <c r="Q369" s="23"/>
      <c r="R369" s="23"/>
      <c r="S369" s="23"/>
      <c r="T369" s="23"/>
      <c r="U369" s="23"/>
      <c r="V369" s="23"/>
      <c r="W369" s="23"/>
      <c r="X369" s="23"/>
      <c r="Y369" s="23"/>
    </row>
    <row r="370" spans="1:25" ht="15">
      <c r="A370" s="22"/>
      <c r="B370" s="24"/>
      <c r="C370" s="24"/>
      <c r="D370" s="24"/>
      <c r="E370" s="24"/>
      <c r="F370" s="24"/>
      <c r="G370" s="25"/>
      <c r="H370" s="25"/>
      <c r="I370" s="25"/>
      <c r="J370" s="25"/>
      <c r="K370" s="25"/>
      <c r="L370" s="23"/>
      <c r="M370" s="23"/>
      <c r="N370" s="23"/>
      <c r="O370" s="23"/>
      <c r="P370" s="23"/>
      <c r="Q370" s="23"/>
      <c r="R370" s="23"/>
      <c r="S370" s="23"/>
      <c r="T370" s="23"/>
      <c r="U370" s="23"/>
      <c r="V370" s="23"/>
      <c r="W370" s="23"/>
      <c r="X370" s="23"/>
      <c r="Y370" s="23"/>
    </row>
    <row r="371" spans="1:25" ht="15">
      <c r="A371" s="22"/>
      <c r="B371" s="15" t="s">
        <v>18</v>
      </c>
      <c r="C371" s="72" t="str">
        <f>Sheet1!C9</f>
        <v>Mount Lawley</v>
      </c>
      <c r="D371" s="66"/>
      <c r="E371" s="66"/>
      <c r="F371" s="64"/>
      <c r="G371" s="16" t="s">
        <v>18</v>
      </c>
      <c r="H371" s="73" t="str">
        <f>Sheet1!E9</f>
        <v>Royal Perth</v>
      </c>
      <c r="I371" s="66"/>
      <c r="J371" s="66"/>
      <c r="K371" s="64"/>
      <c r="L371" s="17"/>
      <c r="M371" s="17"/>
      <c r="N371" s="17"/>
      <c r="O371" s="17"/>
      <c r="P371" s="17"/>
      <c r="Q371" s="17"/>
      <c r="R371" s="17"/>
      <c r="S371" s="17"/>
      <c r="T371" s="17"/>
      <c r="U371" s="17"/>
      <c r="V371" s="17"/>
      <c r="W371" s="17"/>
      <c r="X371" s="17"/>
      <c r="Y371" s="17"/>
    </row>
    <row r="372" spans="1:25" ht="15">
      <c r="A372" s="22"/>
      <c r="B372" s="85" t="s">
        <v>19</v>
      </c>
      <c r="C372" s="88" t="s">
        <v>20</v>
      </c>
      <c r="D372" s="75"/>
      <c r="E372" s="76"/>
      <c r="F372" s="85" t="s">
        <v>21</v>
      </c>
      <c r="G372" s="89" t="s">
        <v>19</v>
      </c>
      <c r="H372" s="74" t="s">
        <v>20</v>
      </c>
      <c r="I372" s="75"/>
      <c r="J372" s="76"/>
      <c r="K372" s="89" t="s">
        <v>21</v>
      </c>
      <c r="L372" s="17"/>
      <c r="M372" s="17"/>
      <c r="N372" s="17"/>
      <c r="O372" s="17"/>
      <c r="P372" s="17"/>
      <c r="Q372" s="17"/>
      <c r="R372" s="17"/>
      <c r="S372" s="17"/>
      <c r="T372" s="17"/>
      <c r="U372" s="17"/>
      <c r="V372" s="17"/>
      <c r="W372" s="17"/>
      <c r="X372" s="17"/>
      <c r="Y372" s="17"/>
    </row>
    <row r="373" spans="1:25" ht="15">
      <c r="A373" s="22"/>
      <c r="B373" s="86"/>
      <c r="C373" s="77"/>
      <c r="D373" s="78"/>
      <c r="E373" s="79"/>
      <c r="F373" s="86"/>
      <c r="G373" s="86"/>
      <c r="H373" s="77"/>
      <c r="I373" s="78"/>
      <c r="J373" s="79"/>
      <c r="K373" s="86"/>
      <c r="L373" s="17"/>
      <c r="M373" s="17"/>
      <c r="N373" s="17"/>
      <c r="O373" s="17"/>
      <c r="P373" s="17"/>
      <c r="Q373" s="17"/>
      <c r="R373" s="17"/>
      <c r="S373" s="17"/>
      <c r="T373" s="17"/>
      <c r="U373" s="17"/>
      <c r="V373" s="17"/>
      <c r="W373" s="17"/>
      <c r="X373" s="17"/>
      <c r="Y373" s="17"/>
    </row>
    <row r="374" spans="1:25" ht="15">
      <c r="A374" s="22"/>
      <c r="B374" s="87"/>
      <c r="C374" s="80"/>
      <c r="D374" s="81"/>
      <c r="E374" s="82"/>
      <c r="F374" s="87"/>
      <c r="G374" s="87"/>
      <c r="H374" s="80"/>
      <c r="I374" s="81"/>
      <c r="J374" s="82"/>
      <c r="K374" s="87"/>
      <c r="L374" s="17"/>
      <c r="M374" s="17"/>
      <c r="N374" s="17"/>
      <c r="O374" s="17"/>
      <c r="P374" s="17"/>
      <c r="Q374" s="17"/>
      <c r="R374" s="17"/>
      <c r="S374" s="17"/>
      <c r="T374" s="17"/>
      <c r="U374" s="17"/>
      <c r="V374" s="17"/>
      <c r="W374" s="17"/>
      <c r="X374" s="17"/>
      <c r="Y374" s="17"/>
    </row>
    <row r="375" spans="1:25" ht="15">
      <c r="A375" s="22"/>
      <c r="B375" s="15">
        <v>1</v>
      </c>
      <c r="C375" s="83" t="s">
        <v>75</v>
      </c>
      <c r="D375" s="66"/>
      <c r="E375" s="64"/>
      <c r="F375" s="18" t="s">
        <v>31</v>
      </c>
      <c r="G375" s="16">
        <v>1</v>
      </c>
      <c r="H375" s="83" t="s">
        <v>61</v>
      </c>
      <c r="I375" s="66"/>
      <c r="J375" s="64"/>
      <c r="K375" s="18" t="s">
        <v>31</v>
      </c>
      <c r="L375" s="19"/>
      <c r="M375" s="19"/>
      <c r="N375" s="19"/>
      <c r="O375" s="19"/>
      <c r="P375" s="19"/>
      <c r="Q375" s="19"/>
      <c r="R375" s="19"/>
      <c r="S375" s="19"/>
      <c r="T375" s="19"/>
      <c r="U375" s="19"/>
      <c r="V375" s="19"/>
      <c r="W375" s="19"/>
      <c r="X375" s="19"/>
      <c r="Y375" s="19"/>
    </row>
    <row r="376" spans="1:25" ht="15">
      <c r="A376" s="22"/>
      <c r="B376" s="15">
        <v>2</v>
      </c>
      <c r="C376" s="83" t="s">
        <v>92</v>
      </c>
      <c r="D376" s="66"/>
      <c r="E376" s="64"/>
      <c r="F376" s="18"/>
      <c r="G376" s="28">
        <v>2</v>
      </c>
      <c r="H376" s="83" t="s">
        <v>109</v>
      </c>
      <c r="I376" s="66"/>
      <c r="J376" s="64"/>
      <c r="K376" s="18" t="s">
        <v>93</v>
      </c>
      <c r="L376" s="19"/>
      <c r="M376" s="19"/>
      <c r="N376" s="19"/>
      <c r="O376" s="19"/>
      <c r="P376" s="19"/>
      <c r="Q376" s="19"/>
      <c r="R376" s="19"/>
      <c r="S376" s="19"/>
      <c r="T376" s="19"/>
      <c r="U376" s="19"/>
      <c r="V376" s="19"/>
      <c r="W376" s="19"/>
      <c r="X376" s="19"/>
      <c r="Y376" s="19"/>
    </row>
    <row r="377" spans="1:25" ht="15">
      <c r="A377" s="22"/>
      <c r="B377" s="15">
        <v>3</v>
      </c>
      <c r="C377" s="83" t="s">
        <v>80</v>
      </c>
      <c r="D377" s="66"/>
      <c r="E377" s="64"/>
      <c r="F377" s="18"/>
      <c r="G377" s="28">
        <v>3</v>
      </c>
      <c r="H377" s="83" t="s">
        <v>65</v>
      </c>
      <c r="I377" s="66"/>
      <c r="J377" s="64"/>
      <c r="K377" s="18" t="s">
        <v>24</v>
      </c>
      <c r="L377" s="19"/>
      <c r="M377" s="19"/>
      <c r="N377" s="19"/>
      <c r="O377" s="19"/>
      <c r="P377" s="19"/>
      <c r="Q377" s="19"/>
      <c r="R377" s="19"/>
      <c r="S377" s="19"/>
      <c r="T377" s="19"/>
      <c r="U377" s="19"/>
      <c r="V377" s="19"/>
      <c r="W377" s="19"/>
      <c r="X377" s="19"/>
      <c r="Y377" s="19"/>
    </row>
    <row r="378" spans="1:25" ht="15">
      <c r="A378" s="22"/>
      <c r="B378" s="15">
        <v>4</v>
      </c>
      <c r="C378" s="83" t="s">
        <v>82</v>
      </c>
      <c r="D378" s="66"/>
      <c r="E378" s="64"/>
      <c r="F378" s="18" t="s">
        <v>24</v>
      </c>
      <c r="G378" s="28">
        <v>4</v>
      </c>
      <c r="H378" s="83" t="s">
        <v>68</v>
      </c>
      <c r="I378" s="66"/>
      <c r="J378" s="64"/>
      <c r="K378" s="18"/>
      <c r="L378" s="19"/>
      <c r="M378" s="19"/>
      <c r="N378" s="19"/>
      <c r="O378" s="19"/>
      <c r="P378" s="19"/>
      <c r="Q378" s="19"/>
      <c r="R378" s="19"/>
      <c r="S378" s="19"/>
      <c r="T378" s="19"/>
      <c r="U378" s="19"/>
      <c r="V378" s="19"/>
      <c r="W378" s="19"/>
      <c r="X378" s="19"/>
      <c r="Y378" s="19"/>
    </row>
    <row r="379" spans="1:25" ht="15">
      <c r="A379" s="22"/>
      <c r="B379" s="15">
        <v>5</v>
      </c>
      <c r="C379" s="83" t="s">
        <v>84</v>
      </c>
      <c r="D379" s="66"/>
      <c r="E379" s="64"/>
      <c r="F379" s="18"/>
      <c r="G379" s="28">
        <v>5</v>
      </c>
      <c r="H379" s="83" t="s">
        <v>72</v>
      </c>
      <c r="I379" s="66"/>
      <c r="J379" s="64"/>
      <c r="K379" s="18" t="s">
        <v>66</v>
      </c>
      <c r="L379" s="19"/>
      <c r="M379" s="19"/>
      <c r="N379" s="19"/>
      <c r="O379" s="19"/>
      <c r="P379" s="19"/>
      <c r="Q379" s="19"/>
      <c r="R379" s="19"/>
      <c r="S379" s="19"/>
      <c r="T379" s="19"/>
      <c r="U379" s="19"/>
      <c r="V379" s="19"/>
      <c r="W379" s="19"/>
      <c r="X379" s="19"/>
      <c r="Y379" s="19"/>
    </row>
    <row r="380" spans="1:25" ht="15">
      <c r="A380" s="22"/>
      <c r="B380" s="15">
        <v>6</v>
      </c>
      <c r="C380" s="83" t="s">
        <v>89</v>
      </c>
      <c r="D380" s="66"/>
      <c r="E380" s="64"/>
      <c r="F380" s="18" t="s">
        <v>24</v>
      </c>
      <c r="G380" s="28">
        <v>6</v>
      </c>
      <c r="H380" s="83" t="s">
        <v>128</v>
      </c>
      <c r="I380" s="66"/>
      <c r="J380" s="64"/>
      <c r="K380" s="18"/>
      <c r="L380" s="19"/>
      <c r="M380" s="19"/>
      <c r="N380" s="19"/>
      <c r="O380" s="19"/>
      <c r="P380" s="19"/>
      <c r="Q380" s="19"/>
      <c r="R380" s="19"/>
      <c r="S380" s="19"/>
      <c r="T380" s="19"/>
      <c r="U380" s="19"/>
      <c r="V380" s="19"/>
      <c r="W380" s="19"/>
      <c r="X380" s="19"/>
      <c r="Y380" s="19"/>
    </row>
    <row r="381" spans="1:25" ht="15">
      <c r="A381" s="22"/>
      <c r="B381" s="15">
        <v>7</v>
      </c>
      <c r="C381" s="83" t="s">
        <v>87</v>
      </c>
      <c r="D381" s="66"/>
      <c r="E381" s="64"/>
      <c r="F381" s="18" t="s">
        <v>47</v>
      </c>
      <c r="G381" s="28">
        <v>7</v>
      </c>
      <c r="H381" s="83" t="s">
        <v>144</v>
      </c>
      <c r="I381" s="66"/>
      <c r="J381" s="64"/>
      <c r="K381" s="18"/>
      <c r="L381" s="19"/>
      <c r="M381" s="19"/>
      <c r="N381" s="19"/>
      <c r="O381" s="19"/>
      <c r="P381" s="19"/>
      <c r="Q381" s="19"/>
      <c r="R381" s="19"/>
      <c r="S381" s="19"/>
      <c r="T381" s="19"/>
      <c r="U381" s="19"/>
      <c r="V381" s="19"/>
      <c r="W381" s="19"/>
      <c r="X381" s="19"/>
      <c r="Y381" s="19"/>
    </row>
    <row r="382" spans="1:25" ht="15">
      <c r="A382" s="22"/>
      <c r="B382" s="72" t="str">
        <f>"TOTAL MATCHES WON BY : "&amp;C371</f>
        <v>TOTAL MATCHES WON BY : Mount Lawley</v>
      </c>
      <c r="C382" s="66"/>
      <c r="D382" s="66"/>
      <c r="E382" s="64"/>
      <c r="F382" s="20">
        <f>COUNTA(F375:F381)-0.5*COUNTIF(F375:F381,"Sq*")-COUNTIF(F375:F381,"TBA")</f>
        <v>3.5</v>
      </c>
      <c r="G382" s="92" t="str">
        <f>"TOTAL MATCHES WON BY : "&amp;H371</f>
        <v>TOTAL MATCHES WON BY : Royal Perth</v>
      </c>
      <c r="H382" s="66"/>
      <c r="I382" s="66"/>
      <c r="J382" s="64"/>
      <c r="K382" s="20">
        <f>COUNTA(K375:K381)-0.5*COUNTIF(K375:K381,"Sq*")-COUNTIF(K375:K381,"TBA")</f>
        <v>3.5</v>
      </c>
      <c r="L382" s="21"/>
      <c r="M382" s="21"/>
      <c r="N382" s="21" t="str">
        <f>IF(F382+K382=0,"",C371)</f>
        <v>Mount Lawley</v>
      </c>
      <c r="O382" s="21">
        <f>F382</f>
        <v>3.5</v>
      </c>
      <c r="P382" s="21" t="str">
        <f>IF(F382+K382=0,"",H371)</f>
        <v>Royal Perth</v>
      </c>
      <c r="Q382" s="21">
        <f>K382</f>
        <v>3.5</v>
      </c>
      <c r="R382" s="21" t="str">
        <f>G383</f>
        <v>HALVED</v>
      </c>
      <c r="S382" s="21" t="str">
        <f>IF(R382="HALVED",C371,"")</f>
        <v>Mount Lawley</v>
      </c>
      <c r="T382" s="21" t="str">
        <f>IF(R382="HALVED",H371,"")</f>
        <v>Royal Perth</v>
      </c>
      <c r="U382" s="21"/>
      <c r="V382" s="21"/>
      <c r="W382" s="21"/>
      <c r="X382" s="21"/>
      <c r="Y382" s="21"/>
    </row>
    <row r="383" spans="1:25" ht="15">
      <c r="A383" s="22"/>
      <c r="B383" s="90" t="s">
        <v>42</v>
      </c>
      <c r="C383" s="66"/>
      <c r="D383" s="66"/>
      <c r="E383" s="66"/>
      <c r="F383" s="64"/>
      <c r="G383" s="91" t="str">
        <f>IF(F382+K382&lt;4,"",IF(F382=K382,"HALVED",IF(F382&gt;K382,C371,H371)))</f>
        <v>HALVED</v>
      </c>
      <c r="H383" s="66"/>
      <c r="I383" s="66"/>
      <c r="J383" s="66"/>
      <c r="K383" s="64"/>
      <c r="L383" s="23"/>
      <c r="M383" s="23"/>
      <c r="N383" s="23"/>
      <c r="O383" s="23"/>
      <c r="P383" s="23"/>
      <c r="Q383" s="23"/>
      <c r="R383" s="23"/>
      <c r="S383" s="23"/>
      <c r="T383" s="23"/>
      <c r="U383" s="23"/>
      <c r="V383" s="23"/>
      <c r="W383" s="23"/>
      <c r="X383" s="23"/>
      <c r="Y383" s="23"/>
    </row>
    <row r="384" spans="1:25" ht="15">
      <c r="A384" s="22"/>
      <c r="B384" s="24"/>
      <c r="C384" s="24"/>
      <c r="D384" s="24"/>
      <c r="E384" s="24"/>
      <c r="F384" s="24"/>
      <c r="G384" s="25"/>
      <c r="H384" s="25"/>
      <c r="I384" s="25"/>
      <c r="J384" s="25"/>
      <c r="K384" s="25"/>
      <c r="L384" s="23"/>
      <c r="M384" s="23"/>
      <c r="N384" s="23"/>
      <c r="O384" s="23"/>
      <c r="P384" s="23"/>
      <c r="Q384" s="23"/>
      <c r="R384" s="23"/>
      <c r="S384" s="23"/>
      <c r="T384" s="23"/>
      <c r="U384" s="23"/>
      <c r="V384" s="23"/>
      <c r="W384" s="23"/>
      <c r="X384" s="23"/>
      <c r="Y384" s="23"/>
    </row>
    <row r="385" spans="1:25" ht="15">
      <c r="A385" s="22"/>
      <c r="B385" s="15" t="s">
        <v>18</v>
      </c>
      <c r="C385" s="72" t="str">
        <f>Sheet1!C10</f>
        <v>WAGC</v>
      </c>
      <c r="D385" s="66"/>
      <c r="E385" s="66"/>
      <c r="F385" s="64"/>
      <c r="G385" s="16" t="s">
        <v>18</v>
      </c>
      <c r="H385" s="73" t="str">
        <f>Sheet1!E10</f>
        <v>Lake Karrinyup</v>
      </c>
      <c r="I385" s="66"/>
      <c r="J385" s="66"/>
      <c r="K385" s="64"/>
      <c r="L385" s="17"/>
      <c r="M385" s="17"/>
      <c r="N385" s="17"/>
      <c r="O385" s="17"/>
      <c r="P385" s="17"/>
      <c r="Q385" s="17"/>
      <c r="R385" s="17"/>
      <c r="S385" s="17"/>
      <c r="T385" s="17"/>
      <c r="U385" s="17"/>
      <c r="V385" s="17"/>
      <c r="W385" s="17"/>
      <c r="X385" s="17"/>
      <c r="Y385" s="17"/>
    </row>
    <row r="386" spans="1:25" ht="15">
      <c r="A386" s="22"/>
      <c r="B386" s="85" t="s">
        <v>19</v>
      </c>
      <c r="C386" s="88" t="s">
        <v>20</v>
      </c>
      <c r="D386" s="75"/>
      <c r="E386" s="76"/>
      <c r="F386" s="85" t="s">
        <v>21</v>
      </c>
      <c r="G386" s="89" t="s">
        <v>19</v>
      </c>
      <c r="H386" s="74" t="s">
        <v>20</v>
      </c>
      <c r="I386" s="75"/>
      <c r="J386" s="76"/>
      <c r="K386" s="89" t="s">
        <v>21</v>
      </c>
      <c r="L386" s="17"/>
      <c r="M386" s="17"/>
      <c r="N386" s="17"/>
      <c r="O386" s="17"/>
      <c r="P386" s="17"/>
      <c r="Q386" s="17"/>
      <c r="R386" s="17"/>
      <c r="S386" s="17"/>
      <c r="T386" s="17"/>
      <c r="U386" s="17"/>
      <c r="V386" s="17"/>
      <c r="W386" s="17"/>
      <c r="X386" s="17"/>
      <c r="Y386" s="17"/>
    </row>
    <row r="387" spans="1:25" ht="15">
      <c r="A387" s="22"/>
      <c r="B387" s="86"/>
      <c r="C387" s="77"/>
      <c r="D387" s="78"/>
      <c r="E387" s="79"/>
      <c r="F387" s="86"/>
      <c r="G387" s="86"/>
      <c r="H387" s="77"/>
      <c r="I387" s="78"/>
      <c r="J387" s="79"/>
      <c r="K387" s="86"/>
      <c r="L387" s="17"/>
      <c r="M387" s="17"/>
      <c r="N387" s="17"/>
      <c r="O387" s="17"/>
      <c r="P387" s="17"/>
      <c r="Q387" s="17"/>
      <c r="R387" s="17"/>
      <c r="S387" s="17"/>
      <c r="T387" s="17"/>
      <c r="U387" s="17"/>
      <c r="V387" s="17"/>
      <c r="W387" s="17"/>
      <c r="X387" s="17"/>
      <c r="Y387" s="17"/>
    </row>
    <row r="388" spans="1:25" ht="15">
      <c r="A388" s="22"/>
      <c r="B388" s="87"/>
      <c r="C388" s="80"/>
      <c r="D388" s="81"/>
      <c r="E388" s="82"/>
      <c r="F388" s="87"/>
      <c r="G388" s="87"/>
      <c r="H388" s="80"/>
      <c r="I388" s="81"/>
      <c r="J388" s="82"/>
      <c r="K388" s="87"/>
      <c r="L388" s="17"/>
      <c r="M388" s="17"/>
      <c r="N388" s="17"/>
      <c r="O388" s="17"/>
      <c r="P388" s="17"/>
      <c r="Q388" s="17"/>
      <c r="R388" s="17"/>
      <c r="S388" s="17"/>
      <c r="T388" s="17"/>
      <c r="U388" s="17"/>
      <c r="V388" s="17"/>
      <c r="W388" s="17"/>
      <c r="X388" s="17"/>
      <c r="Y388" s="17"/>
    </row>
    <row r="389" spans="1:25" ht="15">
      <c r="A389" s="22"/>
      <c r="B389" s="15">
        <v>1</v>
      </c>
      <c r="C389" s="83" t="s">
        <v>94</v>
      </c>
      <c r="D389" s="66"/>
      <c r="E389" s="64"/>
      <c r="F389" s="18" t="s">
        <v>31</v>
      </c>
      <c r="G389" s="16">
        <v>1</v>
      </c>
      <c r="H389" s="83" t="s">
        <v>170</v>
      </c>
      <c r="I389" s="66"/>
      <c r="J389" s="64"/>
      <c r="K389" s="18" t="s">
        <v>31</v>
      </c>
      <c r="L389" s="19"/>
      <c r="M389" s="19"/>
      <c r="N389" s="19"/>
      <c r="O389" s="19"/>
      <c r="P389" s="19"/>
      <c r="Q389" s="19"/>
      <c r="R389" s="19"/>
      <c r="S389" s="19"/>
      <c r="T389" s="19"/>
      <c r="U389" s="19"/>
      <c r="V389" s="19"/>
      <c r="W389" s="19"/>
      <c r="X389" s="19"/>
      <c r="Y389" s="19"/>
    </row>
    <row r="390" spans="1:25" ht="15">
      <c r="A390" s="22"/>
      <c r="B390" s="15">
        <v>2</v>
      </c>
      <c r="C390" s="83" t="s">
        <v>96</v>
      </c>
      <c r="D390" s="66"/>
      <c r="E390" s="64"/>
      <c r="F390" s="18" t="s">
        <v>27</v>
      </c>
      <c r="G390" s="28">
        <v>2</v>
      </c>
      <c r="H390" s="83" t="s">
        <v>60</v>
      </c>
      <c r="I390" s="66"/>
      <c r="J390" s="64"/>
      <c r="K390" s="18"/>
      <c r="L390" s="19"/>
      <c r="M390" s="19"/>
      <c r="N390" s="19"/>
      <c r="O390" s="19"/>
      <c r="P390" s="19"/>
      <c r="Q390" s="19"/>
      <c r="R390" s="19"/>
      <c r="S390" s="19"/>
      <c r="T390" s="19"/>
      <c r="U390" s="19"/>
      <c r="V390" s="19"/>
      <c r="W390" s="19"/>
      <c r="X390" s="19"/>
      <c r="Y390" s="19"/>
    </row>
    <row r="391" spans="1:25" ht="15">
      <c r="A391" s="22"/>
      <c r="B391" s="15">
        <v>3</v>
      </c>
      <c r="C391" s="83" t="s">
        <v>81</v>
      </c>
      <c r="D391" s="66"/>
      <c r="E391" s="64"/>
      <c r="F391" s="18"/>
      <c r="G391" s="28">
        <v>3</v>
      </c>
      <c r="H391" s="83" t="s">
        <v>112</v>
      </c>
      <c r="I391" s="66"/>
      <c r="J391" s="64"/>
      <c r="K391" s="18" t="s">
        <v>27</v>
      </c>
      <c r="L391" s="19"/>
      <c r="M391" s="19"/>
      <c r="N391" s="19"/>
      <c r="O391" s="19"/>
      <c r="P391" s="19"/>
      <c r="Q391" s="19"/>
      <c r="R391" s="19"/>
      <c r="S391" s="19"/>
      <c r="T391" s="19"/>
      <c r="U391" s="19"/>
      <c r="V391" s="19"/>
      <c r="W391" s="19"/>
      <c r="X391" s="19"/>
      <c r="Y391" s="19"/>
    </row>
    <row r="392" spans="1:25" ht="15">
      <c r="A392" s="22"/>
      <c r="B392" s="15">
        <v>4</v>
      </c>
      <c r="C392" s="83" t="s">
        <v>98</v>
      </c>
      <c r="D392" s="66"/>
      <c r="E392" s="64"/>
      <c r="F392" s="18" t="s">
        <v>34</v>
      </c>
      <c r="G392" s="28">
        <v>4</v>
      </c>
      <c r="H392" s="83" t="s">
        <v>67</v>
      </c>
      <c r="I392" s="66"/>
      <c r="J392" s="64"/>
      <c r="K392" s="18"/>
      <c r="L392" s="19"/>
      <c r="M392" s="19"/>
      <c r="N392" s="19"/>
      <c r="O392" s="19"/>
      <c r="P392" s="19"/>
      <c r="Q392" s="19"/>
      <c r="R392" s="19"/>
      <c r="S392" s="19"/>
      <c r="T392" s="19"/>
      <c r="U392" s="19"/>
      <c r="V392" s="19"/>
      <c r="W392" s="19"/>
      <c r="X392" s="19"/>
      <c r="Y392" s="19"/>
    </row>
    <row r="393" spans="1:25" ht="15">
      <c r="A393" s="22"/>
      <c r="B393" s="15">
        <v>5</v>
      </c>
      <c r="C393" s="83" t="s">
        <v>76</v>
      </c>
      <c r="D393" s="66"/>
      <c r="E393" s="64"/>
      <c r="F393" s="18"/>
      <c r="G393" s="28">
        <v>5</v>
      </c>
      <c r="H393" s="83" t="s">
        <v>62</v>
      </c>
      <c r="I393" s="66"/>
      <c r="J393" s="64"/>
      <c r="K393" s="18" t="s">
        <v>47</v>
      </c>
      <c r="L393" s="19"/>
      <c r="M393" s="19"/>
      <c r="N393" s="19"/>
      <c r="O393" s="19"/>
      <c r="P393" s="19"/>
      <c r="Q393" s="19"/>
      <c r="R393" s="19"/>
      <c r="S393" s="19"/>
      <c r="T393" s="19"/>
      <c r="U393" s="19"/>
      <c r="V393" s="19"/>
      <c r="W393" s="19"/>
      <c r="X393" s="19"/>
      <c r="Y393" s="19"/>
    </row>
    <row r="394" spans="1:25" ht="15">
      <c r="A394" s="22"/>
      <c r="B394" s="15">
        <v>6</v>
      </c>
      <c r="C394" s="83" t="s">
        <v>86</v>
      </c>
      <c r="D394" s="66"/>
      <c r="E394" s="64"/>
      <c r="F394" s="18" t="s">
        <v>34</v>
      </c>
      <c r="G394" s="28">
        <v>6</v>
      </c>
      <c r="H394" s="83" t="s">
        <v>118</v>
      </c>
      <c r="I394" s="66"/>
      <c r="J394" s="64"/>
      <c r="K394" s="18"/>
      <c r="L394" s="19"/>
      <c r="M394" s="19"/>
      <c r="N394" s="19"/>
      <c r="O394" s="19"/>
      <c r="P394" s="19"/>
      <c r="Q394" s="19"/>
      <c r="R394" s="19"/>
      <c r="S394" s="19"/>
      <c r="T394" s="19"/>
      <c r="U394" s="19"/>
      <c r="V394" s="19"/>
      <c r="W394" s="19"/>
      <c r="X394" s="19"/>
      <c r="Y394" s="19"/>
    </row>
    <row r="395" spans="1:25" ht="15">
      <c r="A395" s="22"/>
      <c r="B395" s="15">
        <v>7</v>
      </c>
      <c r="C395" s="83" t="s">
        <v>90</v>
      </c>
      <c r="D395" s="66"/>
      <c r="E395" s="64"/>
      <c r="F395" s="18" t="s">
        <v>41</v>
      </c>
      <c r="G395" s="28">
        <v>7</v>
      </c>
      <c r="H395" s="83" t="s">
        <v>73</v>
      </c>
      <c r="I395" s="66"/>
      <c r="J395" s="64"/>
      <c r="K395" s="18"/>
      <c r="L395" s="19"/>
      <c r="M395" s="19"/>
      <c r="N395" s="19"/>
      <c r="O395" s="19"/>
      <c r="P395" s="19"/>
      <c r="Q395" s="19"/>
      <c r="R395" s="19"/>
      <c r="S395" s="19"/>
      <c r="T395" s="19"/>
      <c r="U395" s="19"/>
      <c r="V395" s="19"/>
      <c r="W395" s="19"/>
      <c r="X395" s="19"/>
      <c r="Y395" s="19"/>
    </row>
    <row r="396" spans="1:25" ht="15">
      <c r="A396" s="22"/>
      <c r="B396" s="72" t="str">
        <f>"TOTAL MATCHES WON BY : "&amp;C385</f>
        <v>TOTAL MATCHES WON BY : WAGC</v>
      </c>
      <c r="C396" s="66"/>
      <c r="D396" s="66"/>
      <c r="E396" s="64"/>
      <c r="F396" s="20">
        <f>COUNTA(F389:F395)-0.5*COUNTIF(F389:F395,"Sq*")-COUNTIF(F389:F395,"TBA")</f>
        <v>4.5</v>
      </c>
      <c r="G396" s="92" t="str">
        <f>"TOTAL MATCHES WON BY : "&amp;H385</f>
        <v>TOTAL MATCHES WON BY : Lake Karrinyup</v>
      </c>
      <c r="H396" s="66"/>
      <c r="I396" s="66"/>
      <c r="J396" s="64"/>
      <c r="K396" s="20">
        <f>COUNTA(K389:K395)-0.5*COUNTIF(K389:K395,"Sq*")-COUNTIF(K389:K395,"TBA")</f>
        <v>2.5</v>
      </c>
      <c r="L396" s="21"/>
      <c r="M396" s="21"/>
      <c r="N396" s="21" t="str">
        <f>IF(F396+K396=0,"",C385)</f>
        <v>WAGC</v>
      </c>
      <c r="O396" s="21">
        <f>F396</f>
        <v>4.5</v>
      </c>
      <c r="P396" s="21" t="str">
        <f>IF(F396+K396=0,"",H385)</f>
        <v>Lake Karrinyup</v>
      </c>
      <c r="Q396" s="21">
        <f>K396</f>
        <v>2.5</v>
      </c>
      <c r="R396" s="21" t="str">
        <f>G397</f>
        <v>WAGC</v>
      </c>
      <c r="S396" s="21" t="str">
        <f>IF(R396="HALVED",C385,"")</f>
        <v/>
      </c>
      <c r="T396" s="21" t="str">
        <f>IF(R396="HALVED",H385,"")</f>
        <v/>
      </c>
      <c r="U396" s="21"/>
      <c r="V396" s="21"/>
      <c r="W396" s="21"/>
      <c r="X396" s="21"/>
      <c r="Y396" s="21"/>
    </row>
    <row r="397" spans="1:25" ht="15">
      <c r="A397" s="22"/>
      <c r="B397" s="90" t="s">
        <v>42</v>
      </c>
      <c r="C397" s="66"/>
      <c r="D397" s="66"/>
      <c r="E397" s="66"/>
      <c r="F397" s="64"/>
      <c r="G397" s="91" t="str">
        <f>IF(F396+K396&lt;4,"",IF(F396=K396,"HALVED",IF(F396&gt;K396,C385,H385)))</f>
        <v>WAGC</v>
      </c>
      <c r="H397" s="66"/>
      <c r="I397" s="66"/>
      <c r="J397" s="66"/>
      <c r="K397" s="64"/>
      <c r="L397" s="23"/>
      <c r="M397" s="23"/>
      <c r="N397" s="23"/>
      <c r="O397" s="23"/>
      <c r="P397" s="23"/>
      <c r="Q397" s="23"/>
      <c r="R397" s="23"/>
      <c r="S397" s="23"/>
      <c r="T397" s="23"/>
      <c r="U397" s="23"/>
      <c r="V397" s="23"/>
      <c r="W397" s="23"/>
      <c r="X397" s="23"/>
      <c r="Y397" s="23"/>
    </row>
    <row r="398" spans="1:25" ht="15">
      <c r="A398" s="22"/>
      <c r="B398" s="24"/>
      <c r="C398" s="24"/>
      <c r="D398" s="24"/>
      <c r="E398" s="24"/>
      <c r="F398" s="24"/>
      <c r="G398" s="25"/>
      <c r="H398" s="25"/>
      <c r="I398" s="25"/>
      <c r="J398" s="25"/>
      <c r="K398" s="25"/>
      <c r="L398" s="23"/>
      <c r="M398" s="23"/>
      <c r="N398" s="23"/>
      <c r="O398" s="23"/>
      <c r="P398" s="23"/>
      <c r="Q398" s="23"/>
      <c r="R398" s="23"/>
      <c r="S398" s="23"/>
      <c r="T398" s="23"/>
      <c r="U398" s="23"/>
      <c r="V398" s="23"/>
      <c r="W398" s="23"/>
      <c r="X398" s="23"/>
      <c r="Y398" s="23"/>
    </row>
    <row r="399" spans="1:25" ht="15">
      <c r="A399" s="22"/>
      <c r="B399" s="15" t="s">
        <v>18</v>
      </c>
      <c r="C399" s="72" t="str">
        <f>Sheet1!C11</f>
        <v>Gosnells</v>
      </c>
      <c r="D399" s="66"/>
      <c r="E399" s="66"/>
      <c r="F399" s="64"/>
      <c r="G399" s="16" t="s">
        <v>18</v>
      </c>
      <c r="H399" s="73" t="str">
        <f>Sheet1!E11</f>
        <v>Royal Fremantle</v>
      </c>
      <c r="I399" s="66"/>
      <c r="J399" s="66"/>
      <c r="K399" s="64"/>
      <c r="L399" s="17"/>
      <c r="M399" s="17"/>
      <c r="N399" s="17"/>
      <c r="O399" s="17"/>
      <c r="P399" s="17"/>
      <c r="Q399" s="17"/>
      <c r="R399" s="17"/>
      <c r="S399" s="17"/>
      <c r="T399" s="17"/>
      <c r="U399" s="17"/>
      <c r="V399" s="17"/>
      <c r="W399" s="17"/>
      <c r="X399" s="17"/>
      <c r="Y399" s="17"/>
    </row>
    <row r="400" spans="1:25" ht="15">
      <c r="A400" s="22"/>
      <c r="B400" s="85" t="s">
        <v>19</v>
      </c>
      <c r="C400" s="88" t="s">
        <v>20</v>
      </c>
      <c r="D400" s="75"/>
      <c r="E400" s="76"/>
      <c r="F400" s="85" t="s">
        <v>21</v>
      </c>
      <c r="G400" s="89" t="s">
        <v>19</v>
      </c>
      <c r="H400" s="74" t="s">
        <v>20</v>
      </c>
      <c r="I400" s="75"/>
      <c r="J400" s="76"/>
      <c r="K400" s="89" t="s">
        <v>21</v>
      </c>
      <c r="L400" s="17"/>
      <c r="M400" s="17"/>
      <c r="N400" s="17"/>
      <c r="O400" s="17"/>
      <c r="P400" s="17"/>
      <c r="Q400" s="17"/>
      <c r="R400" s="17"/>
      <c r="S400" s="17"/>
      <c r="T400" s="17"/>
      <c r="U400" s="17"/>
      <c r="V400" s="17"/>
      <c r="W400" s="17"/>
      <c r="X400" s="17"/>
      <c r="Y400" s="17"/>
    </row>
    <row r="401" spans="1:25" ht="15">
      <c r="A401" s="22"/>
      <c r="B401" s="86"/>
      <c r="C401" s="77"/>
      <c r="D401" s="78"/>
      <c r="E401" s="79"/>
      <c r="F401" s="86"/>
      <c r="G401" s="86"/>
      <c r="H401" s="77"/>
      <c r="I401" s="78"/>
      <c r="J401" s="79"/>
      <c r="K401" s="86"/>
      <c r="L401" s="17"/>
      <c r="M401" s="17"/>
      <c r="N401" s="17"/>
      <c r="O401" s="17"/>
      <c r="P401" s="17"/>
      <c r="Q401" s="17"/>
      <c r="R401" s="17"/>
      <c r="S401" s="17"/>
      <c r="T401" s="17"/>
      <c r="U401" s="17"/>
      <c r="V401" s="17"/>
      <c r="W401" s="17"/>
      <c r="X401" s="17"/>
      <c r="Y401" s="17"/>
    </row>
    <row r="402" spans="1:25" ht="15">
      <c r="A402" s="22"/>
      <c r="B402" s="87"/>
      <c r="C402" s="80"/>
      <c r="D402" s="81"/>
      <c r="E402" s="82"/>
      <c r="F402" s="87"/>
      <c r="G402" s="87"/>
      <c r="H402" s="80"/>
      <c r="I402" s="81"/>
      <c r="J402" s="82"/>
      <c r="K402" s="87"/>
      <c r="L402" s="17"/>
      <c r="M402" s="17"/>
      <c r="N402" s="17"/>
      <c r="O402" s="17"/>
      <c r="P402" s="17"/>
      <c r="Q402" s="17"/>
      <c r="R402" s="17"/>
      <c r="S402" s="17"/>
      <c r="T402" s="17"/>
      <c r="U402" s="17"/>
      <c r="V402" s="17"/>
      <c r="W402" s="17"/>
      <c r="X402" s="17"/>
      <c r="Y402" s="17"/>
    </row>
    <row r="403" spans="1:25" ht="15">
      <c r="A403" s="22"/>
      <c r="B403" s="15">
        <v>1</v>
      </c>
      <c r="C403" s="83" t="s">
        <v>49</v>
      </c>
      <c r="D403" s="66"/>
      <c r="E403" s="64"/>
      <c r="F403" s="18"/>
      <c r="G403" s="16">
        <v>1</v>
      </c>
      <c r="H403" s="83" t="s">
        <v>95</v>
      </c>
      <c r="I403" s="66"/>
      <c r="J403" s="64"/>
      <c r="K403" s="18" t="s">
        <v>125</v>
      </c>
      <c r="L403" s="19"/>
      <c r="M403" s="19"/>
      <c r="N403" s="19"/>
      <c r="O403" s="19"/>
      <c r="P403" s="19"/>
      <c r="Q403" s="19"/>
      <c r="R403" s="19"/>
      <c r="S403" s="19"/>
      <c r="T403" s="19"/>
      <c r="U403" s="19"/>
      <c r="V403" s="19"/>
      <c r="W403" s="19"/>
      <c r="X403" s="19"/>
      <c r="Y403" s="19"/>
    </row>
    <row r="404" spans="1:25" ht="15">
      <c r="A404" s="22"/>
      <c r="B404" s="15">
        <v>2</v>
      </c>
      <c r="C404" s="83" t="s">
        <v>44</v>
      </c>
      <c r="D404" s="66"/>
      <c r="E404" s="64"/>
      <c r="F404" s="18"/>
      <c r="G404" s="28">
        <v>2</v>
      </c>
      <c r="H404" s="83" t="s">
        <v>97</v>
      </c>
      <c r="I404" s="66"/>
      <c r="J404" s="64"/>
      <c r="K404" s="18" t="s">
        <v>24</v>
      </c>
      <c r="L404" s="19"/>
      <c r="M404" s="19"/>
      <c r="N404" s="19"/>
      <c r="O404" s="19"/>
      <c r="P404" s="19"/>
      <c r="Q404" s="19"/>
      <c r="R404" s="19"/>
      <c r="S404" s="19"/>
      <c r="T404" s="19"/>
      <c r="U404" s="19"/>
      <c r="V404" s="19"/>
      <c r="W404" s="19"/>
      <c r="X404" s="19"/>
      <c r="Y404" s="19"/>
    </row>
    <row r="405" spans="1:25" ht="15">
      <c r="A405" s="22"/>
      <c r="B405" s="15">
        <v>3</v>
      </c>
      <c r="C405" s="83" t="s">
        <v>130</v>
      </c>
      <c r="D405" s="66"/>
      <c r="E405" s="64"/>
      <c r="F405" s="18"/>
      <c r="G405" s="28">
        <v>3</v>
      </c>
      <c r="H405" s="83" t="s">
        <v>29</v>
      </c>
      <c r="I405" s="66"/>
      <c r="J405" s="64"/>
      <c r="K405" s="18" t="s">
        <v>24</v>
      </c>
      <c r="L405" s="19"/>
      <c r="M405" s="19"/>
      <c r="N405" s="19"/>
      <c r="O405" s="19"/>
      <c r="P405" s="19"/>
      <c r="Q405" s="19"/>
      <c r="R405" s="19"/>
      <c r="S405" s="19"/>
      <c r="T405" s="19"/>
      <c r="U405" s="19"/>
      <c r="V405" s="19"/>
      <c r="W405" s="19"/>
      <c r="X405" s="19"/>
      <c r="Y405" s="19"/>
    </row>
    <row r="406" spans="1:25" ht="15">
      <c r="A406" s="22"/>
      <c r="B406" s="15">
        <v>4</v>
      </c>
      <c r="C406" s="83" t="s">
        <v>171</v>
      </c>
      <c r="D406" s="66"/>
      <c r="E406" s="64"/>
      <c r="F406" s="18"/>
      <c r="G406" s="28">
        <v>4</v>
      </c>
      <c r="H406" s="83" t="s">
        <v>37</v>
      </c>
      <c r="I406" s="66"/>
      <c r="J406" s="64"/>
      <c r="K406" s="18" t="s">
        <v>27</v>
      </c>
      <c r="L406" s="19"/>
      <c r="M406" s="19"/>
      <c r="N406" s="19"/>
      <c r="O406" s="19"/>
      <c r="P406" s="19"/>
      <c r="Q406" s="19"/>
      <c r="R406" s="19"/>
      <c r="S406" s="19"/>
      <c r="T406" s="19"/>
      <c r="U406" s="19"/>
      <c r="V406" s="19"/>
      <c r="W406" s="19"/>
      <c r="X406" s="19"/>
      <c r="Y406" s="19"/>
    </row>
    <row r="407" spans="1:25" ht="15">
      <c r="A407" s="22"/>
      <c r="B407" s="15">
        <v>5</v>
      </c>
      <c r="C407" s="83" t="s">
        <v>54</v>
      </c>
      <c r="D407" s="66"/>
      <c r="E407" s="64"/>
      <c r="F407" s="18"/>
      <c r="G407" s="28">
        <v>5</v>
      </c>
      <c r="H407" s="83" t="s">
        <v>127</v>
      </c>
      <c r="I407" s="66"/>
      <c r="J407" s="64"/>
      <c r="K407" s="18" t="s">
        <v>47</v>
      </c>
      <c r="L407" s="19"/>
      <c r="M407" s="19"/>
      <c r="N407" s="19"/>
      <c r="O407" s="19"/>
      <c r="P407" s="19"/>
      <c r="Q407" s="19"/>
      <c r="R407" s="19"/>
      <c r="S407" s="19"/>
      <c r="T407" s="19"/>
      <c r="U407" s="19"/>
      <c r="V407" s="19"/>
      <c r="W407" s="19"/>
      <c r="X407" s="19"/>
      <c r="Y407" s="19"/>
    </row>
    <row r="408" spans="1:25" ht="15">
      <c r="A408" s="22"/>
      <c r="B408" s="15">
        <v>6</v>
      </c>
      <c r="C408" s="83" t="s">
        <v>46</v>
      </c>
      <c r="D408" s="66"/>
      <c r="E408" s="64"/>
      <c r="F408" s="18" t="s">
        <v>34</v>
      </c>
      <c r="G408" s="28">
        <v>6</v>
      </c>
      <c r="H408" s="83" t="s">
        <v>32</v>
      </c>
      <c r="I408" s="66"/>
      <c r="J408" s="64"/>
      <c r="K408" s="18"/>
      <c r="L408" s="19"/>
      <c r="M408" s="19"/>
      <c r="N408" s="19"/>
      <c r="O408" s="19"/>
      <c r="P408" s="19"/>
      <c r="Q408" s="19"/>
      <c r="R408" s="19"/>
      <c r="S408" s="19"/>
      <c r="T408" s="19"/>
      <c r="U408" s="19"/>
      <c r="V408" s="19"/>
      <c r="W408" s="19"/>
      <c r="X408" s="19"/>
      <c r="Y408" s="19"/>
    </row>
    <row r="409" spans="1:25" ht="15">
      <c r="A409" s="22"/>
      <c r="B409" s="15">
        <v>7</v>
      </c>
      <c r="C409" s="83" t="s">
        <v>131</v>
      </c>
      <c r="D409" s="66"/>
      <c r="E409" s="64"/>
      <c r="F409" s="18" t="s">
        <v>24</v>
      </c>
      <c r="G409" s="28">
        <v>7</v>
      </c>
      <c r="H409" s="83" t="s">
        <v>35</v>
      </c>
      <c r="I409" s="66"/>
      <c r="J409" s="64"/>
      <c r="K409" s="18"/>
      <c r="L409" s="19"/>
      <c r="M409" s="19"/>
      <c r="N409" s="19"/>
      <c r="O409" s="19"/>
      <c r="P409" s="19"/>
      <c r="Q409" s="19"/>
      <c r="R409" s="19"/>
      <c r="S409" s="19"/>
      <c r="T409" s="19"/>
      <c r="U409" s="19"/>
      <c r="V409" s="19"/>
      <c r="W409" s="19"/>
      <c r="X409" s="19"/>
      <c r="Y409" s="19"/>
    </row>
    <row r="410" spans="1:25" ht="15">
      <c r="A410" s="22"/>
      <c r="B410" s="72" t="str">
        <f>"TOTAL MATCHES WON BY : "&amp;C399</f>
        <v>TOTAL MATCHES WON BY : Gosnells</v>
      </c>
      <c r="C410" s="66"/>
      <c r="D410" s="66"/>
      <c r="E410" s="64"/>
      <c r="F410" s="20">
        <f>COUNTA(F403:F409)-0.5*COUNTIF(F403:F409,"Sq*")-COUNTIF(F403:F409,"TBA")</f>
        <v>2</v>
      </c>
      <c r="G410" s="92" t="str">
        <f>"TOTAL MATCHES WON BY : "&amp;H399</f>
        <v>TOTAL MATCHES WON BY : Royal Fremantle</v>
      </c>
      <c r="H410" s="66"/>
      <c r="I410" s="66"/>
      <c r="J410" s="64"/>
      <c r="K410" s="20">
        <f>COUNTA(K403:K409)-0.5*COUNTIF(K403:K409,"Sq*")-COUNTIF(K403:K409,"TBA")</f>
        <v>5</v>
      </c>
      <c r="L410" s="21"/>
      <c r="M410" s="21"/>
      <c r="N410" s="21" t="str">
        <f>IF(F410+K410=0,"",C399)</f>
        <v>Gosnells</v>
      </c>
      <c r="O410" s="21">
        <f>F410</f>
        <v>2</v>
      </c>
      <c r="P410" s="21" t="str">
        <f>IF(F410+K410=0,"",H399)</f>
        <v>Royal Fremantle</v>
      </c>
      <c r="Q410" s="21">
        <f>K410</f>
        <v>5</v>
      </c>
      <c r="R410" s="21" t="str">
        <f>G411</f>
        <v>Royal Fremantle</v>
      </c>
      <c r="S410" s="21" t="str">
        <f>IF(R410="HALVED",C399,"")</f>
        <v/>
      </c>
      <c r="T410" s="21" t="str">
        <f>IF(R410="HALVED",H399,"")</f>
        <v/>
      </c>
      <c r="U410" s="21"/>
      <c r="V410" s="21"/>
      <c r="W410" s="21"/>
      <c r="X410" s="21"/>
      <c r="Y410" s="21"/>
    </row>
    <row r="411" spans="1:25" ht="15">
      <c r="A411" s="22"/>
      <c r="B411" s="90" t="s">
        <v>42</v>
      </c>
      <c r="C411" s="66"/>
      <c r="D411" s="66"/>
      <c r="E411" s="66"/>
      <c r="F411" s="64"/>
      <c r="G411" s="91" t="str">
        <f>IF(F410+K410&lt;4,"",IF(F410=K410,"HALVED",IF(F410&gt;K410,C399,H399)))</f>
        <v>Royal Fremantle</v>
      </c>
      <c r="H411" s="66"/>
      <c r="I411" s="66"/>
      <c r="J411" s="66"/>
      <c r="K411" s="64"/>
      <c r="L411" s="23"/>
      <c r="M411" s="23"/>
      <c r="N411" s="23"/>
      <c r="O411" s="23"/>
      <c r="P411" s="23"/>
      <c r="Q411" s="23"/>
      <c r="R411" s="23"/>
      <c r="S411" s="23"/>
      <c r="T411" s="23"/>
      <c r="U411" s="23"/>
      <c r="V411" s="23"/>
      <c r="W411" s="23"/>
      <c r="X411" s="23"/>
      <c r="Y411" s="23"/>
    </row>
    <row r="412" spans="1:25" ht="15">
      <c r="A412" s="22"/>
      <c r="B412" s="22"/>
      <c r="C412" s="22"/>
      <c r="D412" s="22"/>
      <c r="E412" s="22"/>
      <c r="F412" s="22"/>
      <c r="G412" s="23"/>
      <c r="H412" s="23"/>
      <c r="I412" s="23"/>
      <c r="J412" s="23"/>
      <c r="K412" s="23"/>
      <c r="L412" s="23"/>
      <c r="M412" s="23"/>
      <c r="N412" s="23"/>
      <c r="O412" s="23"/>
      <c r="P412" s="23"/>
      <c r="Q412" s="23"/>
      <c r="R412" s="23"/>
      <c r="S412" s="23"/>
      <c r="T412" s="23"/>
      <c r="U412" s="23"/>
      <c r="V412" s="23"/>
      <c r="W412" s="23"/>
      <c r="X412" s="23"/>
      <c r="Y412" s="23"/>
    </row>
    <row r="413" spans="1:25" ht="15">
      <c r="A413" s="22"/>
      <c r="B413" s="22"/>
      <c r="C413" s="22"/>
      <c r="D413" s="22"/>
      <c r="E413" s="22"/>
      <c r="F413" s="22"/>
      <c r="G413" s="23"/>
      <c r="H413" s="23"/>
      <c r="I413" s="23"/>
      <c r="J413" s="23"/>
      <c r="K413" s="23"/>
      <c r="L413" s="23"/>
      <c r="M413" s="23"/>
      <c r="N413" s="23"/>
      <c r="O413" s="23"/>
      <c r="P413" s="23"/>
      <c r="Q413" s="23"/>
      <c r="R413" s="23"/>
      <c r="S413" s="23"/>
      <c r="T413" s="23"/>
      <c r="U413" s="23"/>
      <c r="V413" s="23"/>
      <c r="W413" s="23"/>
      <c r="X413" s="23"/>
      <c r="Y413" s="23"/>
    </row>
    <row r="414" spans="1:25" ht="15">
      <c r="A414" s="22"/>
      <c r="B414" s="22"/>
      <c r="C414" s="22"/>
      <c r="D414" s="22"/>
      <c r="E414" s="22"/>
      <c r="F414" s="22"/>
      <c r="G414" s="23"/>
      <c r="H414" s="23"/>
      <c r="I414" s="23"/>
      <c r="J414" s="23"/>
      <c r="K414" s="23"/>
      <c r="L414" s="23"/>
      <c r="M414" s="23"/>
      <c r="N414" s="23"/>
      <c r="O414" s="23"/>
      <c r="P414" s="23"/>
      <c r="Q414" s="23"/>
      <c r="R414" s="23"/>
      <c r="S414" s="23"/>
      <c r="T414" s="23"/>
      <c r="U414" s="23"/>
      <c r="V414" s="23"/>
      <c r="W414" s="23"/>
      <c r="X414" s="23"/>
      <c r="Y414" s="23"/>
    </row>
    <row r="415" spans="1:25" ht="15">
      <c r="A415" s="22"/>
      <c r="B415" s="22"/>
      <c r="C415" s="22"/>
      <c r="D415" s="22"/>
      <c r="E415" s="22"/>
      <c r="F415" s="22"/>
      <c r="G415" s="23"/>
      <c r="H415" s="23"/>
      <c r="I415" s="23"/>
      <c r="J415" s="23"/>
      <c r="K415" s="23"/>
      <c r="L415" s="23"/>
      <c r="M415" s="23"/>
      <c r="N415" s="23"/>
      <c r="O415" s="23"/>
      <c r="P415" s="23"/>
      <c r="Q415" s="23"/>
      <c r="R415" s="23"/>
      <c r="S415" s="23"/>
      <c r="T415" s="23"/>
      <c r="U415" s="23"/>
      <c r="V415" s="23"/>
      <c r="W415" s="23"/>
      <c r="X415" s="23"/>
      <c r="Y415" s="23"/>
    </row>
    <row r="416" spans="1:25" ht="15">
      <c r="A416" s="22"/>
      <c r="B416" s="22"/>
      <c r="C416" s="22"/>
      <c r="D416" s="22"/>
      <c r="E416" s="22"/>
      <c r="F416" s="22"/>
      <c r="G416" s="23"/>
      <c r="H416" s="23"/>
      <c r="I416" s="23"/>
      <c r="J416" s="23"/>
      <c r="K416" s="23"/>
      <c r="L416" s="23"/>
      <c r="M416" s="23"/>
      <c r="N416" s="23"/>
      <c r="O416" s="23"/>
      <c r="P416" s="23"/>
      <c r="Q416" s="23"/>
      <c r="R416" s="23"/>
      <c r="S416" s="23"/>
      <c r="T416" s="23"/>
      <c r="U416" s="23"/>
      <c r="V416" s="23"/>
      <c r="W416" s="23"/>
      <c r="X416" s="23"/>
      <c r="Y416" s="23"/>
    </row>
    <row r="417" spans="1:25" ht="15">
      <c r="A417" s="22"/>
      <c r="B417" s="22"/>
      <c r="C417" s="22"/>
      <c r="D417" s="22"/>
      <c r="E417" s="22"/>
      <c r="F417" s="22"/>
      <c r="G417" s="23"/>
      <c r="H417" s="23"/>
      <c r="I417" s="23"/>
      <c r="J417" s="23"/>
      <c r="K417" s="23"/>
      <c r="L417" s="23"/>
      <c r="M417" s="23"/>
      <c r="N417" s="23"/>
      <c r="O417" s="23"/>
      <c r="P417" s="23"/>
      <c r="Q417" s="23"/>
      <c r="R417" s="23"/>
      <c r="S417" s="23"/>
      <c r="T417" s="23"/>
      <c r="U417" s="23"/>
      <c r="V417" s="23"/>
      <c r="W417" s="23"/>
      <c r="X417" s="23"/>
      <c r="Y417" s="23"/>
    </row>
    <row r="418" spans="1:25" ht="15">
      <c r="A418" s="22"/>
      <c r="B418" s="22"/>
      <c r="C418" s="22"/>
      <c r="D418" s="22"/>
      <c r="E418" s="22"/>
      <c r="F418" s="22"/>
      <c r="G418" s="23"/>
      <c r="H418" s="23"/>
      <c r="I418" s="23"/>
      <c r="J418" s="23"/>
      <c r="K418" s="23"/>
      <c r="L418" s="23"/>
      <c r="M418" s="23"/>
      <c r="N418" s="23"/>
      <c r="O418" s="23"/>
      <c r="P418" s="23"/>
      <c r="Q418" s="23"/>
      <c r="R418" s="23"/>
      <c r="S418" s="23"/>
      <c r="T418" s="23"/>
      <c r="U418" s="23"/>
      <c r="V418" s="23"/>
      <c r="W418" s="23"/>
      <c r="X418" s="23"/>
      <c r="Y418" s="23"/>
    </row>
    <row r="419" spans="1:25" ht="15">
      <c r="A419" s="22"/>
      <c r="B419" s="22"/>
      <c r="C419" s="22"/>
      <c r="D419" s="22"/>
      <c r="E419" s="22"/>
      <c r="F419" s="22"/>
      <c r="G419" s="23"/>
      <c r="H419" s="23"/>
      <c r="I419" s="23"/>
      <c r="J419" s="23"/>
      <c r="K419" s="23"/>
      <c r="L419" s="23"/>
      <c r="M419" s="23"/>
      <c r="N419" s="23"/>
      <c r="O419" s="23"/>
      <c r="P419" s="23"/>
      <c r="Q419" s="23"/>
      <c r="R419" s="23"/>
      <c r="S419" s="23"/>
      <c r="T419" s="23"/>
      <c r="U419" s="23"/>
      <c r="V419" s="23"/>
      <c r="W419" s="23"/>
      <c r="X419" s="23"/>
      <c r="Y419" s="23"/>
    </row>
    <row r="420" spans="1:25" ht="15">
      <c r="A420" s="22"/>
      <c r="B420" s="22"/>
      <c r="C420" s="22"/>
      <c r="D420" s="22"/>
      <c r="E420" s="22"/>
      <c r="F420" s="22"/>
      <c r="G420" s="23"/>
      <c r="H420" s="23"/>
      <c r="I420" s="23"/>
      <c r="J420" s="23"/>
      <c r="K420" s="23"/>
      <c r="L420" s="23"/>
      <c r="M420" s="23"/>
      <c r="N420" s="23"/>
      <c r="O420" s="23"/>
      <c r="P420" s="23"/>
      <c r="Q420" s="23"/>
      <c r="R420" s="23"/>
      <c r="S420" s="23"/>
      <c r="T420" s="23"/>
      <c r="U420" s="23"/>
      <c r="V420" s="23"/>
      <c r="W420" s="23"/>
      <c r="X420" s="23"/>
      <c r="Y420" s="23"/>
    </row>
    <row r="421" spans="1:25" ht="15">
      <c r="A421" s="22"/>
      <c r="B421" s="22"/>
      <c r="C421" s="22"/>
      <c r="D421" s="22"/>
      <c r="E421" s="22"/>
      <c r="F421" s="22"/>
      <c r="G421" s="23"/>
      <c r="H421" s="23"/>
      <c r="I421" s="23"/>
      <c r="J421" s="23"/>
      <c r="K421" s="23"/>
      <c r="L421" s="23"/>
      <c r="M421" s="23"/>
      <c r="N421" s="23"/>
      <c r="O421" s="23"/>
      <c r="P421" s="23"/>
      <c r="Q421" s="23"/>
      <c r="R421" s="23"/>
      <c r="S421" s="23"/>
      <c r="T421" s="23"/>
      <c r="U421" s="23"/>
      <c r="V421" s="23"/>
      <c r="W421" s="23"/>
      <c r="X421" s="23"/>
      <c r="Y421" s="23"/>
    </row>
    <row r="422" spans="1:25" ht="15">
      <c r="A422" s="22"/>
      <c r="B422" s="22"/>
      <c r="C422" s="22"/>
      <c r="D422" s="22"/>
      <c r="E422" s="22"/>
      <c r="F422" s="22"/>
      <c r="G422" s="23"/>
      <c r="H422" s="23"/>
      <c r="I422" s="23"/>
      <c r="J422" s="23"/>
      <c r="K422" s="23"/>
      <c r="L422" s="23"/>
      <c r="M422" s="23"/>
      <c r="N422" s="23"/>
      <c r="O422" s="23"/>
      <c r="P422" s="23"/>
      <c r="Q422" s="23"/>
      <c r="R422" s="23"/>
      <c r="S422" s="23"/>
      <c r="T422" s="23"/>
      <c r="U422" s="23"/>
      <c r="V422" s="23"/>
      <c r="W422" s="23"/>
      <c r="X422" s="23"/>
      <c r="Y422" s="23"/>
    </row>
    <row r="423" spans="1:25" ht="15">
      <c r="A423" s="22"/>
      <c r="B423" s="22"/>
      <c r="C423" s="22"/>
      <c r="D423" s="22"/>
      <c r="E423" s="22"/>
      <c r="F423" s="22"/>
      <c r="G423" s="23"/>
      <c r="H423" s="23"/>
      <c r="I423" s="23"/>
      <c r="J423" s="23"/>
      <c r="K423" s="23"/>
      <c r="L423" s="23"/>
      <c r="M423" s="23"/>
      <c r="N423" s="23"/>
      <c r="O423" s="23"/>
      <c r="P423" s="23"/>
      <c r="Q423" s="23"/>
      <c r="R423" s="23"/>
      <c r="S423" s="23"/>
      <c r="T423" s="23"/>
      <c r="U423" s="23"/>
      <c r="V423" s="23"/>
      <c r="W423" s="23"/>
      <c r="X423" s="23"/>
      <c r="Y423" s="23"/>
    </row>
    <row r="424" spans="1:25" ht="15">
      <c r="A424" s="22"/>
      <c r="B424" s="22"/>
      <c r="C424" s="22"/>
      <c r="D424" s="22"/>
      <c r="E424" s="22"/>
      <c r="F424" s="22"/>
      <c r="G424" s="23"/>
      <c r="H424" s="23"/>
      <c r="I424" s="23"/>
      <c r="J424" s="23"/>
      <c r="K424" s="23"/>
      <c r="L424" s="23"/>
      <c r="M424" s="23"/>
      <c r="N424" s="23"/>
      <c r="O424" s="23"/>
      <c r="P424" s="23"/>
      <c r="Q424" s="23"/>
      <c r="R424" s="23"/>
      <c r="S424" s="23"/>
      <c r="T424" s="23"/>
      <c r="U424" s="23"/>
      <c r="V424" s="23"/>
      <c r="W424" s="23"/>
      <c r="X424" s="23"/>
      <c r="Y424" s="23"/>
    </row>
    <row r="425" spans="1:25" ht="15">
      <c r="A425" s="22"/>
      <c r="B425" s="22"/>
      <c r="C425" s="22"/>
      <c r="D425" s="22"/>
      <c r="E425" s="22"/>
      <c r="F425" s="22"/>
      <c r="G425" s="23"/>
      <c r="H425" s="23"/>
      <c r="I425" s="23"/>
      <c r="J425" s="23"/>
      <c r="K425" s="23"/>
      <c r="L425" s="23"/>
      <c r="M425" s="23"/>
      <c r="N425" s="23"/>
      <c r="O425" s="23"/>
      <c r="P425" s="23"/>
      <c r="Q425" s="23"/>
      <c r="R425" s="23"/>
      <c r="S425" s="23"/>
      <c r="T425" s="23"/>
      <c r="U425" s="23"/>
      <c r="V425" s="23"/>
      <c r="W425" s="23"/>
      <c r="X425" s="23"/>
      <c r="Y425" s="23"/>
    </row>
    <row r="426" spans="1:25" ht="15">
      <c r="A426" s="22"/>
      <c r="B426" s="22"/>
      <c r="C426" s="22"/>
      <c r="D426" s="22"/>
      <c r="E426" s="22"/>
      <c r="F426" s="22"/>
      <c r="G426" s="23"/>
      <c r="H426" s="23"/>
      <c r="I426" s="23"/>
      <c r="J426" s="23"/>
      <c r="K426" s="23"/>
      <c r="L426" s="23"/>
      <c r="M426" s="23"/>
      <c r="N426" s="23"/>
      <c r="O426" s="23"/>
      <c r="P426" s="23"/>
      <c r="Q426" s="23"/>
      <c r="R426" s="23"/>
      <c r="S426" s="23"/>
      <c r="T426" s="23"/>
      <c r="U426" s="23"/>
      <c r="V426" s="23"/>
      <c r="W426" s="23"/>
      <c r="X426" s="23"/>
      <c r="Y426" s="23"/>
    </row>
    <row r="427" spans="1:25" ht="15">
      <c r="A427" s="22"/>
      <c r="B427" s="22"/>
      <c r="C427" s="22"/>
      <c r="D427" s="22"/>
      <c r="E427" s="22"/>
      <c r="F427" s="22"/>
      <c r="G427" s="23"/>
      <c r="H427" s="23"/>
      <c r="I427" s="23"/>
      <c r="J427" s="23"/>
      <c r="K427" s="23"/>
      <c r="L427" s="23"/>
      <c r="M427" s="23"/>
      <c r="N427" s="23"/>
      <c r="O427" s="23"/>
      <c r="P427" s="23"/>
      <c r="Q427" s="23"/>
      <c r="R427" s="23"/>
      <c r="S427" s="23"/>
      <c r="T427" s="23"/>
      <c r="U427" s="23"/>
      <c r="V427" s="23"/>
      <c r="W427" s="23"/>
      <c r="X427" s="23"/>
      <c r="Y427" s="23"/>
    </row>
    <row r="428" spans="1:25" ht="15">
      <c r="A428" s="22"/>
      <c r="B428" s="22"/>
      <c r="C428" s="22"/>
      <c r="D428" s="22"/>
      <c r="E428" s="22"/>
      <c r="F428" s="22"/>
      <c r="G428" s="23"/>
      <c r="H428" s="23"/>
      <c r="I428" s="23"/>
      <c r="J428" s="23"/>
      <c r="K428" s="23"/>
      <c r="L428" s="23"/>
      <c r="M428" s="23"/>
      <c r="N428" s="23"/>
      <c r="O428" s="23"/>
      <c r="P428" s="23"/>
      <c r="Q428" s="23"/>
      <c r="R428" s="23"/>
      <c r="S428" s="23"/>
      <c r="T428" s="23"/>
      <c r="U428" s="23"/>
      <c r="V428" s="23"/>
      <c r="W428" s="23"/>
      <c r="X428" s="23"/>
      <c r="Y428" s="23"/>
    </row>
    <row r="429" spans="1:25" ht="15">
      <c r="A429" s="22"/>
      <c r="B429" s="22"/>
      <c r="C429" s="22"/>
      <c r="D429" s="22"/>
      <c r="E429" s="22"/>
      <c r="F429" s="22"/>
      <c r="G429" s="23"/>
      <c r="H429" s="23"/>
      <c r="I429" s="23"/>
      <c r="J429" s="23"/>
      <c r="K429" s="23"/>
      <c r="L429" s="23"/>
      <c r="M429" s="23"/>
      <c r="N429" s="23"/>
      <c r="O429" s="23"/>
      <c r="P429" s="23"/>
      <c r="Q429" s="23"/>
      <c r="R429" s="23"/>
      <c r="S429" s="23"/>
      <c r="T429" s="23"/>
      <c r="U429" s="23"/>
      <c r="V429" s="23"/>
      <c r="W429" s="23"/>
      <c r="X429" s="23"/>
      <c r="Y429" s="23"/>
    </row>
    <row r="430" spans="1:25" ht="15">
      <c r="A430" s="22"/>
      <c r="B430" s="22"/>
      <c r="C430" s="22"/>
      <c r="D430" s="22"/>
      <c r="E430" s="22"/>
      <c r="F430" s="22"/>
      <c r="G430" s="23"/>
      <c r="H430" s="23"/>
      <c r="I430" s="23"/>
      <c r="J430" s="23"/>
      <c r="K430" s="23"/>
      <c r="L430" s="23"/>
      <c r="M430" s="23"/>
      <c r="N430" s="23"/>
      <c r="O430" s="23"/>
      <c r="P430" s="23"/>
      <c r="Q430" s="23"/>
      <c r="R430" s="23"/>
      <c r="S430" s="23"/>
      <c r="T430" s="23"/>
      <c r="U430" s="23"/>
      <c r="V430" s="23"/>
      <c r="W430" s="23"/>
      <c r="X430" s="23"/>
      <c r="Y430" s="23"/>
    </row>
    <row r="431" spans="1:25" ht="15">
      <c r="A431" s="22"/>
      <c r="B431" s="22"/>
      <c r="C431" s="22"/>
      <c r="D431" s="22"/>
      <c r="E431" s="22"/>
      <c r="F431" s="22"/>
      <c r="G431" s="23"/>
      <c r="H431" s="23"/>
      <c r="I431" s="23"/>
      <c r="J431" s="23"/>
      <c r="K431" s="23"/>
      <c r="L431" s="23"/>
      <c r="M431" s="23"/>
      <c r="N431" s="23"/>
      <c r="O431" s="23"/>
      <c r="P431" s="23"/>
      <c r="Q431" s="23"/>
      <c r="R431" s="23"/>
      <c r="S431" s="23"/>
      <c r="T431" s="23"/>
      <c r="U431" s="23"/>
      <c r="V431" s="23"/>
      <c r="W431" s="23"/>
      <c r="X431" s="23"/>
      <c r="Y431" s="23"/>
    </row>
    <row r="432" spans="1:25" ht="15" hidden="1">
      <c r="A432" s="22"/>
      <c r="B432" s="22"/>
      <c r="C432" s="22"/>
      <c r="D432" s="22"/>
      <c r="E432" s="22"/>
      <c r="F432" s="22"/>
      <c r="G432" s="23"/>
      <c r="H432" s="23"/>
      <c r="I432" s="34"/>
      <c r="J432" s="34"/>
      <c r="K432" s="34"/>
      <c r="L432" s="23"/>
      <c r="M432" s="23"/>
      <c r="N432" s="23"/>
      <c r="O432" s="23"/>
      <c r="P432" s="23"/>
      <c r="Q432" s="23"/>
      <c r="R432" s="23"/>
      <c r="S432" s="23"/>
      <c r="T432" s="23"/>
      <c r="U432" s="23"/>
      <c r="V432" s="23"/>
      <c r="W432" s="23"/>
      <c r="X432" s="23"/>
      <c r="Y432" s="23"/>
    </row>
    <row r="433" spans="1:25" ht="15" hidden="1">
      <c r="A433" s="22"/>
      <c r="B433" s="22"/>
      <c r="C433" s="22" t="s">
        <v>31</v>
      </c>
      <c r="D433" s="22"/>
      <c r="E433" s="22"/>
      <c r="F433" s="22"/>
      <c r="G433" s="23"/>
      <c r="H433" s="23"/>
      <c r="I433" s="34"/>
      <c r="J433" s="34"/>
      <c r="K433" s="34"/>
      <c r="L433" s="23"/>
      <c r="M433" s="23"/>
      <c r="N433" s="23"/>
      <c r="O433" s="23"/>
      <c r="P433" s="23"/>
      <c r="Q433" s="23"/>
      <c r="R433" s="23"/>
      <c r="S433" s="23"/>
      <c r="T433" s="23"/>
      <c r="U433" s="23"/>
      <c r="V433" s="23"/>
      <c r="W433" s="23"/>
      <c r="X433" s="23"/>
      <c r="Y433" s="23"/>
    </row>
    <row r="434" spans="1:25" ht="15" hidden="1">
      <c r="A434" s="22"/>
      <c r="B434" s="22"/>
      <c r="C434" s="35" t="s">
        <v>172</v>
      </c>
      <c r="D434" s="22"/>
      <c r="E434" s="22"/>
      <c r="F434" s="22"/>
      <c r="G434" s="23"/>
      <c r="H434" s="23"/>
      <c r="I434" s="34"/>
      <c r="J434" s="34"/>
      <c r="K434" s="34"/>
      <c r="L434" s="23"/>
      <c r="M434" s="23"/>
      <c r="N434" s="23"/>
      <c r="O434" s="23"/>
      <c r="P434" s="23"/>
      <c r="Q434" s="23"/>
      <c r="R434" s="23"/>
      <c r="S434" s="23"/>
      <c r="T434" s="23"/>
      <c r="U434" s="23"/>
      <c r="V434" s="23"/>
      <c r="W434" s="23"/>
      <c r="X434" s="23"/>
      <c r="Y434" s="23"/>
    </row>
    <row r="435" spans="1:25" ht="15" hidden="1">
      <c r="A435" s="22"/>
      <c r="B435" s="22"/>
      <c r="C435" s="35" t="s">
        <v>24</v>
      </c>
      <c r="D435" s="35"/>
      <c r="E435" s="22"/>
      <c r="F435" s="22"/>
      <c r="G435" s="23"/>
      <c r="H435" s="23"/>
      <c r="I435" s="34"/>
      <c r="J435" s="34"/>
      <c r="K435" s="34"/>
      <c r="L435" s="23"/>
      <c r="M435" s="23"/>
      <c r="N435" s="23"/>
      <c r="O435" s="23"/>
      <c r="P435" s="23"/>
      <c r="Q435" s="23"/>
      <c r="R435" s="23"/>
      <c r="S435" s="23"/>
      <c r="T435" s="23"/>
      <c r="U435" s="23"/>
      <c r="V435" s="23"/>
      <c r="W435" s="23"/>
      <c r="X435" s="23"/>
      <c r="Y435" s="23"/>
    </row>
    <row r="436" spans="1:25" ht="15" hidden="1">
      <c r="A436" s="22"/>
      <c r="B436" s="22"/>
      <c r="C436" s="35" t="s">
        <v>113</v>
      </c>
      <c r="D436" s="35"/>
      <c r="E436" s="22"/>
      <c r="F436" s="22"/>
      <c r="G436" s="23"/>
      <c r="H436" s="23"/>
      <c r="I436" s="34"/>
      <c r="J436" s="34"/>
      <c r="K436" s="34"/>
      <c r="L436" s="23"/>
      <c r="M436" s="23"/>
      <c r="N436" s="23"/>
      <c r="O436" s="23"/>
      <c r="P436" s="23"/>
      <c r="Q436" s="23"/>
      <c r="R436" s="23"/>
      <c r="S436" s="23"/>
      <c r="T436" s="23"/>
      <c r="U436" s="23"/>
      <c r="V436" s="23"/>
      <c r="W436" s="23"/>
      <c r="X436" s="23"/>
      <c r="Y436" s="23"/>
    </row>
    <row r="437" spans="1:25" ht="15" hidden="1">
      <c r="A437" s="22"/>
      <c r="B437" s="22"/>
      <c r="C437" s="35" t="s">
        <v>47</v>
      </c>
      <c r="D437" s="35"/>
      <c r="E437" s="22"/>
      <c r="F437" s="22"/>
      <c r="G437" s="23"/>
      <c r="H437" s="23"/>
      <c r="I437" s="34"/>
      <c r="J437" s="34"/>
      <c r="K437" s="34"/>
      <c r="L437" s="23"/>
      <c r="M437" s="23"/>
      <c r="N437" s="23"/>
      <c r="O437" s="23"/>
      <c r="P437" s="23"/>
      <c r="Q437" s="23"/>
      <c r="R437" s="23"/>
      <c r="S437" s="23"/>
      <c r="T437" s="23"/>
      <c r="U437" s="23"/>
      <c r="V437" s="23"/>
      <c r="W437" s="23"/>
      <c r="X437" s="23"/>
      <c r="Y437" s="23"/>
    </row>
    <row r="438" spans="1:25" ht="15" hidden="1">
      <c r="A438" s="22"/>
      <c r="B438" s="22"/>
      <c r="C438" s="35" t="s">
        <v>27</v>
      </c>
      <c r="D438" s="35"/>
      <c r="E438" s="22"/>
      <c r="F438" s="22"/>
      <c r="G438" s="23"/>
      <c r="H438" s="23"/>
      <c r="I438" s="34"/>
      <c r="J438" s="34"/>
      <c r="K438" s="34"/>
      <c r="L438" s="23"/>
      <c r="M438" s="23"/>
      <c r="N438" s="23"/>
      <c r="O438" s="23"/>
      <c r="P438" s="23"/>
      <c r="Q438" s="23"/>
      <c r="R438" s="23"/>
      <c r="S438" s="23"/>
      <c r="T438" s="23"/>
      <c r="U438" s="23"/>
      <c r="V438" s="23"/>
      <c r="W438" s="23"/>
      <c r="X438" s="23"/>
      <c r="Y438" s="23"/>
    </row>
    <row r="439" spans="1:25" ht="15" hidden="1">
      <c r="A439" s="22"/>
      <c r="B439" s="22"/>
      <c r="C439" s="36" t="s">
        <v>38</v>
      </c>
      <c r="D439" s="37"/>
      <c r="E439" s="22"/>
      <c r="F439" s="22"/>
      <c r="G439" s="23"/>
      <c r="H439" s="23"/>
      <c r="I439" s="34"/>
      <c r="J439" s="34"/>
      <c r="K439" s="34"/>
      <c r="L439" s="23"/>
      <c r="M439" s="23"/>
      <c r="N439" s="23"/>
      <c r="O439" s="23"/>
      <c r="P439" s="23"/>
      <c r="Q439" s="23"/>
      <c r="R439" s="23"/>
      <c r="S439" s="23"/>
      <c r="T439" s="23"/>
      <c r="U439" s="23"/>
      <c r="V439" s="23"/>
      <c r="W439" s="23"/>
      <c r="X439" s="23"/>
      <c r="Y439" s="23"/>
    </row>
    <row r="440" spans="1:25" ht="15" hidden="1">
      <c r="A440" s="22"/>
      <c r="B440" s="22"/>
      <c r="C440" s="35" t="s">
        <v>52</v>
      </c>
      <c r="D440" s="35"/>
      <c r="E440" s="22"/>
      <c r="F440" s="22"/>
      <c r="G440" s="23"/>
      <c r="H440" s="23"/>
      <c r="I440" s="34"/>
      <c r="J440" s="34"/>
      <c r="K440" s="34"/>
      <c r="L440" s="23"/>
      <c r="M440" s="23"/>
      <c r="N440" s="23"/>
      <c r="O440" s="23"/>
      <c r="P440" s="23"/>
      <c r="Q440" s="23"/>
      <c r="R440" s="23"/>
      <c r="S440" s="23"/>
      <c r="T440" s="23"/>
      <c r="U440" s="23"/>
      <c r="V440" s="23"/>
      <c r="W440" s="23"/>
      <c r="X440" s="23"/>
      <c r="Y440" s="23"/>
    </row>
    <row r="441" spans="1:25" ht="15" hidden="1">
      <c r="A441" s="22"/>
      <c r="B441" s="22"/>
      <c r="C441" s="35" t="s">
        <v>125</v>
      </c>
      <c r="D441" s="35"/>
      <c r="E441" s="22"/>
      <c r="F441" s="22"/>
      <c r="G441" s="23"/>
      <c r="H441" s="23"/>
      <c r="I441" s="34"/>
      <c r="J441" s="34"/>
      <c r="K441" s="34"/>
      <c r="L441" s="23"/>
      <c r="M441" s="23"/>
      <c r="N441" s="23"/>
      <c r="O441" s="23"/>
      <c r="P441" s="23"/>
      <c r="Q441" s="23"/>
      <c r="R441" s="23"/>
      <c r="S441" s="23"/>
      <c r="T441" s="23"/>
      <c r="U441" s="23"/>
      <c r="V441" s="23"/>
      <c r="W441" s="23"/>
      <c r="X441" s="23"/>
      <c r="Y441" s="23"/>
    </row>
    <row r="442" spans="1:25" ht="15" hidden="1">
      <c r="A442" s="22"/>
      <c r="B442" s="22"/>
      <c r="C442" s="35" t="s">
        <v>34</v>
      </c>
      <c r="D442" s="35"/>
      <c r="E442" s="22"/>
      <c r="F442" s="22"/>
      <c r="G442" s="23"/>
      <c r="H442" s="23"/>
      <c r="I442" s="34"/>
      <c r="J442" s="34"/>
      <c r="K442" s="34"/>
      <c r="L442" s="23"/>
      <c r="M442" s="23"/>
      <c r="N442" s="23"/>
      <c r="O442" s="23"/>
      <c r="P442" s="23"/>
      <c r="Q442" s="23"/>
      <c r="R442" s="23"/>
      <c r="S442" s="23"/>
      <c r="T442" s="23"/>
      <c r="U442" s="23"/>
      <c r="V442" s="23"/>
      <c r="W442" s="23"/>
      <c r="X442" s="23"/>
      <c r="Y442" s="23"/>
    </row>
    <row r="443" spans="1:25" ht="15" hidden="1">
      <c r="A443" s="22"/>
      <c r="B443" s="22"/>
      <c r="C443" s="35" t="s">
        <v>66</v>
      </c>
      <c r="D443" s="35"/>
      <c r="E443" s="22"/>
      <c r="F443" s="22"/>
      <c r="G443" s="23"/>
      <c r="H443" s="23"/>
      <c r="I443" s="34"/>
      <c r="J443" s="34"/>
      <c r="K443" s="34"/>
      <c r="L443" s="23"/>
      <c r="M443" s="23"/>
      <c r="N443" s="23"/>
      <c r="O443" s="23"/>
      <c r="P443" s="23"/>
      <c r="Q443" s="23"/>
      <c r="R443" s="23"/>
      <c r="S443" s="23"/>
      <c r="T443" s="23"/>
      <c r="U443" s="23"/>
      <c r="V443" s="23"/>
      <c r="W443" s="23"/>
      <c r="X443" s="23"/>
      <c r="Y443" s="23"/>
    </row>
    <row r="444" spans="1:25" ht="15" hidden="1">
      <c r="A444" s="22"/>
      <c r="B444" s="22"/>
      <c r="C444" s="35" t="s">
        <v>41</v>
      </c>
      <c r="D444" s="35"/>
      <c r="E444" s="22"/>
      <c r="F444" s="22"/>
      <c r="G444" s="23"/>
      <c r="H444" s="23"/>
      <c r="I444" s="34"/>
      <c r="J444" s="34"/>
      <c r="K444" s="34"/>
      <c r="L444" s="23"/>
      <c r="M444" s="23"/>
      <c r="N444" s="23"/>
      <c r="O444" s="23"/>
      <c r="P444" s="23"/>
      <c r="Q444" s="23"/>
      <c r="R444" s="23"/>
      <c r="S444" s="23"/>
      <c r="T444" s="23"/>
      <c r="U444" s="23"/>
      <c r="V444" s="23"/>
      <c r="W444" s="23"/>
      <c r="X444" s="23"/>
      <c r="Y444" s="23"/>
    </row>
    <row r="445" spans="1:25" ht="15" hidden="1">
      <c r="A445" s="22"/>
      <c r="B445" s="22"/>
      <c r="C445" s="35" t="s">
        <v>93</v>
      </c>
      <c r="D445" s="35"/>
      <c r="E445" s="22"/>
      <c r="F445" s="22"/>
      <c r="G445" s="23"/>
      <c r="H445" s="23"/>
      <c r="I445" s="34"/>
      <c r="J445" s="34"/>
      <c r="K445" s="34"/>
      <c r="L445" s="23"/>
      <c r="M445" s="23"/>
      <c r="N445" s="23"/>
      <c r="O445" s="23"/>
      <c r="P445" s="23"/>
      <c r="Q445" s="23"/>
      <c r="R445" s="23"/>
      <c r="S445" s="23"/>
      <c r="T445" s="23"/>
      <c r="U445" s="23"/>
      <c r="V445" s="23"/>
      <c r="W445" s="23"/>
      <c r="X445" s="23"/>
      <c r="Y445" s="23"/>
    </row>
    <row r="446" spans="1:25" ht="15" hidden="1">
      <c r="A446" s="22"/>
      <c r="B446" s="22"/>
      <c r="C446" s="35" t="s">
        <v>78</v>
      </c>
      <c r="D446" s="35"/>
      <c r="E446" s="22"/>
      <c r="F446" s="22"/>
      <c r="G446" s="23"/>
      <c r="H446" s="23"/>
      <c r="I446" s="34"/>
      <c r="J446" s="34"/>
      <c r="K446" s="34"/>
      <c r="L446" s="23"/>
      <c r="M446" s="23"/>
      <c r="N446" s="23"/>
      <c r="O446" s="23"/>
      <c r="P446" s="23"/>
      <c r="Q446" s="23"/>
      <c r="R446" s="23"/>
      <c r="S446" s="23"/>
      <c r="T446" s="23"/>
      <c r="U446" s="23"/>
      <c r="V446" s="23"/>
      <c r="W446" s="23"/>
      <c r="X446" s="23"/>
      <c r="Y446" s="23"/>
    </row>
    <row r="447" spans="1:25" ht="15" hidden="1">
      <c r="A447" s="22"/>
      <c r="B447" s="22"/>
      <c r="C447" s="35" t="s">
        <v>85</v>
      </c>
      <c r="D447" s="35"/>
      <c r="E447" s="22"/>
      <c r="F447" s="22"/>
      <c r="G447" s="23"/>
      <c r="H447" s="23"/>
      <c r="I447" s="34"/>
      <c r="J447" s="34"/>
      <c r="K447" s="34"/>
      <c r="L447" s="23"/>
      <c r="M447" s="23"/>
      <c r="N447" s="23"/>
      <c r="O447" s="23"/>
      <c r="P447" s="23"/>
      <c r="Q447" s="23"/>
      <c r="R447" s="23"/>
      <c r="S447" s="23"/>
      <c r="T447" s="23"/>
      <c r="U447" s="23"/>
      <c r="V447" s="23"/>
      <c r="W447" s="23"/>
      <c r="X447" s="23"/>
      <c r="Y447" s="23"/>
    </row>
    <row r="448" spans="1:25" ht="15" hidden="1">
      <c r="A448" s="22"/>
      <c r="B448" s="22"/>
      <c r="C448" s="35" t="s">
        <v>147</v>
      </c>
      <c r="D448" s="35"/>
      <c r="E448" s="22"/>
      <c r="F448" s="22"/>
      <c r="G448" s="23"/>
      <c r="H448" s="23"/>
      <c r="I448" s="34"/>
      <c r="J448" s="34"/>
      <c r="K448" s="34"/>
      <c r="L448" s="23"/>
      <c r="M448" s="23"/>
      <c r="N448" s="23"/>
      <c r="O448" s="23"/>
      <c r="P448" s="23"/>
      <c r="Q448" s="23"/>
      <c r="R448" s="23"/>
      <c r="S448" s="23"/>
      <c r="T448" s="23"/>
      <c r="U448" s="23"/>
      <c r="V448" s="23"/>
      <c r="W448" s="23"/>
      <c r="X448" s="23"/>
      <c r="Y448" s="23"/>
    </row>
    <row r="449" spans="1:25" ht="15" hidden="1">
      <c r="A449" s="22"/>
      <c r="B449" s="22"/>
      <c r="C449" s="35" t="s">
        <v>106</v>
      </c>
      <c r="D449" s="35"/>
      <c r="E449" s="22"/>
      <c r="F449" s="22"/>
      <c r="G449" s="23"/>
      <c r="H449" s="23"/>
      <c r="I449" s="34"/>
      <c r="J449" s="34"/>
      <c r="K449" s="34"/>
      <c r="L449" s="23"/>
      <c r="M449" s="23"/>
      <c r="N449" s="23"/>
      <c r="O449" s="23"/>
      <c r="P449" s="23"/>
      <c r="Q449" s="23"/>
      <c r="R449" s="23"/>
      <c r="S449" s="23"/>
      <c r="T449" s="23"/>
      <c r="U449" s="23"/>
      <c r="V449" s="23"/>
      <c r="W449" s="23"/>
      <c r="X449" s="23"/>
      <c r="Y449" s="23"/>
    </row>
    <row r="450" spans="1:25" ht="15" hidden="1">
      <c r="A450" s="22"/>
      <c r="B450" s="22"/>
      <c r="C450" s="35" t="s">
        <v>120</v>
      </c>
      <c r="D450" s="35"/>
      <c r="E450" s="22"/>
      <c r="F450" s="22"/>
      <c r="G450" s="23"/>
      <c r="H450" s="23"/>
      <c r="I450" s="34"/>
      <c r="J450" s="34"/>
      <c r="K450" s="34"/>
      <c r="L450" s="23"/>
      <c r="M450" s="23"/>
      <c r="N450" s="23"/>
      <c r="O450" s="23"/>
      <c r="P450" s="23"/>
      <c r="Q450" s="23"/>
      <c r="R450" s="23"/>
      <c r="S450" s="23"/>
      <c r="T450" s="23"/>
      <c r="U450" s="23"/>
      <c r="V450" s="23"/>
      <c r="W450" s="23"/>
      <c r="X450" s="23"/>
      <c r="Y450" s="23"/>
    </row>
    <row r="451" spans="1:25" ht="15" hidden="1">
      <c r="A451" s="22"/>
      <c r="B451" s="22"/>
      <c r="C451" s="35" t="s">
        <v>57</v>
      </c>
      <c r="D451" s="35"/>
      <c r="E451" s="22"/>
      <c r="F451" s="22"/>
      <c r="G451" s="23"/>
      <c r="H451" s="23"/>
      <c r="I451" s="34"/>
      <c r="J451" s="34"/>
      <c r="K451" s="34"/>
      <c r="L451" s="23"/>
      <c r="M451" s="23"/>
      <c r="N451" s="23"/>
      <c r="O451" s="23"/>
      <c r="P451" s="23"/>
      <c r="Q451" s="23"/>
      <c r="R451" s="23"/>
      <c r="S451" s="23"/>
      <c r="T451" s="23"/>
      <c r="U451" s="23"/>
      <c r="V451" s="23"/>
      <c r="W451" s="23"/>
      <c r="X451" s="23"/>
      <c r="Y451" s="23"/>
    </row>
    <row r="452" spans="1:25" ht="15" hidden="1">
      <c r="A452" s="22"/>
      <c r="B452" s="22"/>
      <c r="C452" s="35" t="s">
        <v>173</v>
      </c>
      <c r="D452" s="35"/>
      <c r="E452" s="22"/>
      <c r="F452" s="22"/>
      <c r="G452" s="23"/>
      <c r="H452" s="23"/>
      <c r="I452" s="34"/>
      <c r="J452" s="34"/>
      <c r="K452" s="34"/>
      <c r="L452" s="23"/>
      <c r="M452" s="23"/>
      <c r="N452" s="23"/>
      <c r="O452" s="23"/>
      <c r="P452" s="23"/>
      <c r="Q452" s="23"/>
      <c r="R452" s="23"/>
      <c r="S452" s="23"/>
      <c r="T452" s="23"/>
      <c r="U452" s="23"/>
      <c r="V452" s="23"/>
      <c r="W452" s="23"/>
      <c r="X452" s="23"/>
      <c r="Y452" s="23"/>
    </row>
    <row r="453" spans="1:25" ht="15" hidden="1">
      <c r="A453" s="22"/>
      <c r="B453" s="22"/>
      <c r="C453" s="35" t="s">
        <v>174</v>
      </c>
      <c r="D453" s="35"/>
      <c r="E453" s="22"/>
      <c r="F453" s="22"/>
      <c r="G453" s="23"/>
      <c r="H453" s="23"/>
      <c r="I453" s="34"/>
      <c r="J453" s="34"/>
      <c r="K453" s="34"/>
      <c r="L453" s="23"/>
      <c r="M453" s="23"/>
      <c r="N453" s="23"/>
      <c r="O453" s="23"/>
      <c r="P453" s="23"/>
      <c r="Q453" s="23"/>
      <c r="R453" s="23"/>
      <c r="S453" s="23"/>
      <c r="T453" s="23"/>
      <c r="U453" s="23"/>
      <c r="V453" s="23"/>
      <c r="W453" s="23"/>
      <c r="X453" s="23"/>
      <c r="Y453" s="23"/>
    </row>
    <row r="454" spans="1:25" ht="15" hidden="1">
      <c r="A454" s="22"/>
      <c r="B454" s="22"/>
      <c r="C454" s="35" t="s">
        <v>175</v>
      </c>
      <c r="D454" s="35"/>
      <c r="E454" s="22"/>
      <c r="F454" s="22"/>
      <c r="G454" s="23"/>
      <c r="H454" s="23"/>
      <c r="I454" s="34"/>
      <c r="J454" s="34"/>
      <c r="K454" s="34"/>
      <c r="L454" s="23"/>
      <c r="M454" s="23"/>
      <c r="N454" s="23"/>
      <c r="O454" s="23"/>
      <c r="P454" s="23"/>
      <c r="Q454" s="23"/>
      <c r="R454" s="23"/>
      <c r="S454" s="23"/>
      <c r="T454" s="23"/>
      <c r="U454" s="23"/>
      <c r="V454" s="23"/>
      <c r="W454" s="23"/>
      <c r="X454" s="23"/>
      <c r="Y454" s="23"/>
    </row>
    <row r="455" spans="1:25" ht="15" hidden="1">
      <c r="A455" s="22"/>
      <c r="B455" s="22"/>
      <c r="C455" s="35" t="s">
        <v>176</v>
      </c>
      <c r="D455" s="35"/>
      <c r="E455" s="22"/>
      <c r="F455" s="22"/>
      <c r="G455" s="23"/>
      <c r="H455" s="23"/>
      <c r="I455" s="34"/>
      <c r="J455" s="34"/>
      <c r="K455" s="34"/>
      <c r="L455" s="23"/>
      <c r="M455" s="23"/>
      <c r="N455" s="23"/>
      <c r="O455" s="23"/>
      <c r="P455" s="23"/>
      <c r="Q455" s="23"/>
      <c r="R455" s="23"/>
      <c r="S455" s="23"/>
      <c r="T455" s="23"/>
      <c r="U455" s="23"/>
      <c r="V455" s="23"/>
      <c r="W455" s="23"/>
      <c r="X455" s="23"/>
      <c r="Y455" s="23"/>
    </row>
    <row r="456" spans="1:25" ht="15" hidden="1">
      <c r="A456" s="22"/>
      <c r="B456" s="22"/>
      <c r="C456" s="35" t="s">
        <v>177</v>
      </c>
      <c r="D456" s="35"/>
      <c r="E456" s="22"/>
      <c r="F456" s="22"/>
      <c r="G456" s="23"/>
      <c r="H456" s="23"/>
      <c r="I456" s="34"/>
      <c r="J456" s="34"/>
      <c r="K456" s="34"/>
      <c r="L456" s="23"/>
      <c r="M456" s="23"/>
      <c r="N456" s="23"/>
      <c r="O456" s="23"/>
      <c r="P456" s="23"/>
      <c r="Q456" s="23"/>
      <c r="R456" s="23"/>
      <c r="S456" s="23"/>
      <c r="T456" s="23"/>
      <c r="U456" s="23"/>
      <c r="V456" s="23"/>
      <c r="W456" s="23"/>
      <c r="X456" s="23"/>
      <c r="Y456" s="23"/>
    </row>
    <row r="457" spans="1:25" ht="15" hidden="1">
      <c r="A457" s="22"/>
      <c r="B457" s="22"/>
      <c r="C457" s="35" t="s">
        <v>178</v>
      </c>
      <c r="D457" s="35"/>
      <c r="E457" s="22"/>
      <c r="F457" s="22"/>
      <c r="G457" s="23"/>
      <c r="H457" s="23"/>
      <c r="I457" s="34"/>
      <c r="J457" s="34"/>
      <c r="K457" s="34"/>
      <c r="L457" s="23"/>
      <c r="M457" s="23"/>
      <c r="N457" s="23"/>
      <c r="O457" s="23"/>
      <c r="P457" s="23"/>
      <c r="Q457" s="23"/>
      <c r="R457" s="23"/>
      <c r="S457" s="23"/>
      <c r="T457" s="23"/>
      <c r="U457" s="23"/>
      <c r="V457" s="23"/>
      <c r="W457" s="23"/>
      <c r="X457" s="23"/>
      <c r="Y457" s="23"/>
    </row>
    <row r="458" spans="1:25" ht="15" hidden="1">
      <c r="A458" s="22"/>
      <c r="B458" s="22"/>
      <c r="C458" s="35" t="s">
        <v>179</v>
      </c>
      <c r="D458" s="35"/>
      <c r="E458" s="22"/>
      <c r="F458" s="22"/>
      <c r="G458" s="23"/>
      <c r="H458" s="23"/>
      <c r="I458" s="34"/>
      <c r="J458" s="34"/>
      <c r="K458" s="34"/>
      <c r="L458" s="23"/>
      <c r="M458" s="23"/>
      <c r="N458" s="23"/>
      <c r="O458" s="23"/>
      <c r="P458" s="23"/>
      <c r="Q458" s="23"/>
      <c r="R458" s="23"/>
      <c r="S458" s="23"/>
      <c r="T458" s="23"/>
      <c r="U458" s="23"/>
      <c r="V458" s="23"/>
      <c r="W458" s="23"/>
      <c r="X458" s="23"/>
      <c r="Y458" s="23"/>
    </row>
    <row r="459" spans="1:25" ht="15" hidden="1">
      <c r="A459" s="22"/>
      <c r="B459" s="22"/>
      <c r="C459" s="35" t="s">
        <v>180</v>
      </c>
      <c r="D459" s="35"/>
      <c r="E459" s="22"/>
      <c r="F459" s="22"/>
      <c r="G459" s="23"/>
      <c r="H459" s="23"/>
      <c r="I459" s="34"/>
      <c r="J459" s="34"/>
      <c r="K459" s="34"/>
      <c r="L459" s="23"/>
      <c r="M459" s="23"/>
      <c r="N459" s="23"/>
      <c r="O459" s="23"/>
      <c r="P459" s="23"/>
      <c r="Q459" s="23"/>
      <c r="R459" s="23"/>
      <c r="S459" s="23"/>
      <c r="T459" s="23"/>
      <c r="U459" s="23"/>
      <c r="V459" s="23"/>
      <c r="W459" s="23"/>
      <c r="X459" s="23"/>
      <c r="Y459" s="23"/>
    </row>
    <row r="460" spans="1:25" ht="15" hidden="1">
      <c r="A460" s="22"/>
      <c r="B460" s="22"/>
      <c r="C460" s="35" t="s">
        <v>181</v>
      </c>
      <c r="D460" s="35"/>
      <c r="E460" s="22"/>
      <c r="F460" s="22"/>
      <c r="G460" s="23"/>
      <c r="H460" s="23"/>
      <c r="I460" s="34"/>
      <c r="J460" s="34"/>
      <c r="K460" s="34"/>
      <c r="L460" s="23"/>
      <c r="M460" s="23"/>
      <c r="N460" s="23"/>
      <c r="O460" s="23"/>
      <c r="P460" s="23"/>
      <c r="Q460" s="23"/>
      <c r="R460" s="23"/>
      <c r="S460" s="23"/>
      <c r="T460" s="23"/>
      <c r="U460" s="23"/>
      <c r="V460" s="23"/>
      <c r="W460" s="23"/>
      <c r="X460" s="23"/>
      <c r="Y460" s="23"/>
    </row>
    <row r="461" spans="1:25" ht="15" hidden="1">
      <c r="A461" s="22"/>
      <c r="B461" s="22"/>
      <c r="C461" s="35" t="s">
        <v>182</v>
      </c>
      <c r="D461" s="35"/>
      <c r="E461" s="22"/>
      <c r="F461" s="22"/>
      <c r="G461" s="23"/>
      <c r="H461" s="23"/>
      <c r="I461" s="34"/>
      <c r="J461" s="34"/>
      <c r="K461" s="34"/>
      <c r="L461" s="23"/>
      <c r="M461" s="23"/>
      <c r="N461" s="23"/>
      <c r="O461" s="23"/>
      <c r="P461" s="23"/>
      <c r="Q461" s="23"/>
      <c r="R461" s="23"/>
      <c r="S461" s="23"/>
      <c r="T461" s="23"/>
      <c r="U461" s="23"/>
      <c r="V461" s="23"/>
      <c r="W461" s="23"/>
      <c r="X461" s="23"/>
      <c r="Y461" s="23"/>
    </row>
    <row r="462" spans="1:25" ht="15" hidden="1">
      <c r="A462" s="22"/>
      <c r="B462" s="22"/>
      <c r="C462" s="35" t="s">
        <v>183</v>
      </c>
      <c r="D462" s="35"/>
      <c r="E462" s="22"/>
      <c r="F462" s="22"/>
      <c r="G462" s="23"/>
      <c r="H462" s="23"/>
      <c r="I462" s="34"/>
      <c r="J462" s="34"/>
      <c r="K462" s="34"/>
      <c r="L462" s="23"/>
      <c r="M462" s="23"/>
      <c r="N462" s="23"/>
      <c r="O462" s="23"/>
      <c r="P462" s="23"/>
      <c r="Q462" s="23"/>
      <c r="R462" s="23"/>
      <c r="S462" s="23"/>
      <c r="T462" s="23"/>
      <c r="U462" s="23"/>
      <c r="V462" s="23"/>
      <c r="W462" s="23"/>
      <c r="X462" s="23"/>
      <c r="Y462" s="23"/>
    </row>
    <row r="463" spans="1:25" ht="15" hidden="1">
      <c r="A463" s="22"/>
      <c r="B463" s="22"/>
      <c r="C463" s="35" t="s">
        <v>184</v>
      </c>
      <c r="D463" s="35"/>
      <c r="E463" s="22"/>
      <c r="F463" s="22"/>
      <c r="G463" s="23"/>
      <c r="H463" s="23"/>
      <c r="I463" s="34"/>
      <c r="J463" s="34"/>
      <c r="K463" s="34"/>
      <c r="L463" s="23"/>
      <c r="M463" s="23"/>
      <c r="N463" s="23"/>
      <c r="O463" s="23"/>
      <c r="P463" s="23"/>
      <c r="Q463" s="23"/>
      <c r="R463" s="23"/>
      <c r="S463" s="23"/>
      <c r="T463" s="23"/>
      <c r="U463" s="23"/>
      <c r="V463" s="23"/>
      <c r="W463" s="23"/>
      <c r="X463" s="23"/>
      <c r="Y463" s="23"/>
    </row>
    <row r="464" spans="1:25" ht="15" hidden="1">
      <c r="A464" s="22"/>
      <c r="B464" s="22"/>
      <c r="C464" s="35" t="s">
        <v>185</v>
      </c>
      <c r="D464" s="35"/>
      <c r="E464" s="22"/>
      <c r="F464" s="22"/>
      <c r="G464" s="23"/>
      <c r="H464" s="23"/>
      <c r="I464" s="34"/>
      <c r="J464" s="34"/>
      <c r="K464" s="34"/>
      <c r="L464" s="23"/>
      <c r="M464" s="23"/>
      <c r="N464" s="23"/>
      <c r="O464" s="23"/>
      <c r="P464" s="23"/>
      <c r="Q464" s="23"/>
      <c r="R464" s="23"/>
      <c r="S464" s="23"/>
      <c r="T464" s="23"/>
      <c r="U464" s="23"/>
      <c r="V464" s="23"/>
      <c r="W464" s="23"/>
      <c r="X464" s="23"/>
      <c r="Y464" s="23"/>
    </row>
    <row r="465" spans="1:25" ht="15" hidden="1">
      <c r="A465" s="22"/>
      <c r="B465" s="22"/>
      <c r="C465" s="35" t="s">
        <v>186</v>
      </c>
      <c r="D465" s="35"/>
      <c r="E465" s="22"/>
      <c r="F465" s="22"/>
      <c r="G465" s="23"/>
      <c r="H465" s="23"/>
      <c r="I465" s="34"/>
      <c r="J465" s="34"/>
      <c r="K465" s="34"/>
      <c r="L465" s="23"/>
      <c r="M465" s="23"/>
      <c r="N465" s="23"/>
      <c r="O465" s="23"/>
      <c r="P465" s="23"/>
      <c r="Q465" s="23"/>
      <c r="R465" s="23"/>
      <c r="S465" s="23"/>
      <c r="T465" s="23"/>
      <c r="U465" s="23"/>
      <c r="V465" s="23"/>
      <c r="W465" s="23"/>
      <c r="X465" s="23"/>
      <c r="Y465" s="23"/>
    </row>
    <row r="466" spans="1:25" ht="15" hidden="1">
      <c r="A466" s="22"/>
      <c r="B466" s="22"/>
      <c r="C466" s="22" t="s">
        <v>187</v>
      </c>
      <c r="D466" s="35"/>
      <c r="E466" s="22"/>
      <c r="F466" s="22"/>
      <c r="G466" s="23"/>
      <c r="H466" s="23"/>
      <c r="I466" s="34"/>
      <c r="J466" s="34"/>
      <c r="K466" s="34"/>
      <c r="L466" s="23"/>
      <c r="M466" s="23"/>
      <c r="N466" s="23"/>
      <c r="O466" s="23"/>
      <c r="P466" s="23"/>
      <c r="Q466" s="23"/>
      <c r="R466" s="23"/>
      <c r="S466" s="23"/>
      <c r="T466" s="23"/>
      <c r="U466" s="23"/>
      <c r="V466" s="23"/>
      <c r="W466" s="23"/>
      <c r="X466" s="23"/>
      <c r="Y466" s="23"/>
    </row>
    <row r="467" spans="1:25" ht="15" hidden="1">
      <c r="A467" s="22"/>
      <c r="B467" s="22"/>
      <c r="C467" s="22"/>
      <c r="D467" s="22"/>
      <c r="E467" s="22"/>
      <c r="F467" s="22"/>
      <c r="G467" s="23"/>
      <c r="H467" s="23"/>
      <c r="I467" s="34"/>
      <c r="J467" s="34"/>
      <c r="K467" s="34"/>
      <c r="L467" s="23"/>
      <c r="M467" s="23"/>
      <c r="N467" s="23"/>
      <c r="O467" s="23"/>
      <c r="P467" s="23"/>
      <c r="Q467" s="23"/>
      <c r="R467" s="23"/>
      <c r="S467" s="23"/>
      <c r="T467" s="23"/>
      <c r="U467" s="23"/>
      <c r="V467" s="23"/>
      <c r="W467" s="23"/>
      <c r="X467" s="23"/>
      <c r="Y467" s="23"/>
    </row>
    <row r="468" spans="1:25" ht="15" hidden="1">
      <c r="A468" s="22"/>
      <c r="B468" s="22"/>
      <c r="C468" s="22"/>
      <c r="D468" s="22"/>
      <c r="E468" s="22"/>
      <c r="F468" s="22"/>
      <c r="G468" s="23"/>
      <c r="H468" s="23"/>
      <c r="I468" s="34"/>
      <c r="J468" s="34"/>
      <c r="K468" s="34"/>
      <c r="L468" s="23"/>
      <c r="M468" s="23"/>
      <c r="N468" s="23"/>
      <c r="O468" s="23"/>
      <c r="P468" s="23"/>
      <c r="Q468" s="23"/>
      <c r="R468" s="23"/>
      <c r="S468" s="23"/>
      <c r="T468" s="23"/>
      <c r="U468" s="23"/>
      <c r="V468" s="23"/>
      <c r="W468" s="23"/>
      <c r="X468" s="23"/>
      <c r="Y468" s="23"/>
    </row>
    <row r="469" spans="1:25" ht="15">
      <c r="A469" s="22"/>
      <c r="B469" s="22"/>
      <c r="C469" s="22"/>
      <c r="D469" s="22"/>
      <c r="E469" s="22"/>
      <c r="F469" s="22"/>
      <c r="G469" s="23"/>
      <c r="H469" s="23"/>
      <c r="I469" s="34"/>
      <c r="J469" s="34"/>
      <c r="K469" s="34"/>
      <c r="L469" s="23"/>
      <c r="M469" s="23"/>
      <c r="N469" s="23"/>
      <c r="O469" s="23"/>
      <c r="P469" s="23"/>
      <c r="Q469" s="23"/>
      <c r="R469" s="23"/>
      <c r="S469" s="23"/>
      <c r="T469" s="23"/>
      <c r="U469" s="23"/>
      <c r="V469" s="23"/>
      <c r="W469" s="23"/>
      <c r="X469" s="23"/>
      <c r="Y469" s="23"/>
    </row>
    <row r="470" spans="1:25" ht="15">
      <c r="A470" s="22"/>
      <c r="B470" s="22"/>
      <c r="C470" s="22"/>
      <c r="D470" s="22"/>
      <c r="E470" s="22"/>
      <c r="F470" s="22"/>
      <c r="G470" s="23"/>
      <c r="H470" s="23"/>
      <c r="I470" s="34"/>
      <c r="J470" s="34"/>
      <c r="K470" s="34"/>
      <c r="L470" s="23"/>
      <c r="M470" s="23"/>
      <c r="N470" s="23"/>
      <c r="O470" s="23"/>
      <c r="P470" s="23"/>
      <c r="Q470" s="23"/>
      <c r="R470" s="23"/>
      <c r="S470" s="23"/>
      <c r="T470" s="23"/>
      <c r="U470" s="23"/>
      <c r="V470" s="23"/>
      <c r="W470" s="23"/>
      <c r="X470" s="23"/>
      <c r="Y470" s="23"/>
    </row>
    <row r="471" spans="1:25" ht="15">
      <c r="A471" s="22"/>
      <c r="B471" s="22"/>
      <c r="C471" s="22"/>
      <c r="D471" s="22"/>
      <c r="E471" s="22"/>
      <c r="F471" s="22"/>
      <c r="G471" s="23"/>
      <c r="H471" s="23"/>
      <c r="I471" s="34"/>
      <c r="J471" s="34"/>
      <c r="K471" s="34"/>
      <c r="L471" s="23"/>
      <c r="M471" s="23"/>
      <c r="N471" s="23"/>
      <c r="O471" s="23"/>
      <c r="P471" s="23"/>
      <c r="Q471" s="23"/>
      <c r="R471" s="23"/>
      <c r="S471" s="23"/>
      <c r="T471" s="23"/>
      <c r="U471" s="23"/>
      <c r="V471" s="23"/>
      <c r="W471" s="23"/>
      <c r="X471" s="23"/>
      <c r="Y471" s="23"/>
    </row>
    <row r="472" spans="1:25" ht="15">
      <c r="A472" s="22"/>
      <c r="B472" s="22"/>
      <c r="C472" s="22"/>
      <c r="D472" s="22"/>
      <c r="E472" s="22"/>
      <c r="F472" s="22"/>
      <c r="G472" s="23"/>
      <c r="H472" s="23"/>
      <c r="I472" s="34"/>
      <c r="J472" s="34"/>
      <c r="K472" s="34"/>
      <c r="L472" s="23"/>
      <c r="M472" s="23"/>
      <c r="N472" s="23"/>
      <c r="O472" s="23"/>
      <c r="P472" s="23"/>
      <c r="Q472" s="23"/>
      <c r="R472" s="23"/>
      <c r="S472" s="23"/>
      <c r="T472" s="23"/>
      <c r="U472" s="23"/>
      <c r="V472" s="23"/>
      <c r="W472" s="23"/>
      <c r="X472" s="23"/>
      <c r="Y472" s="23"/>
    </row>
    <row r="473" spans="1:25" ht="15">
      <c r="A473" s="22"/>
      <c r="B473" s="22"/>
      <c r="C473" s="22"/>
      <c r="D473" s="22"/>
      <c r="E473" s="22"/>
      <c r="F473" s="22"/>
      <c r="G473" s="23"/>
      <c r="H473" s="23"/>
      <c r="I473" s="34"/>
      <c r="J473" s="34"/>
      <c r="K473" s="34"/>
      <c r="L473" s="23"/>
      <c r="M473" s="23"/>
      <c r="N473" s="23"/>
      <c r="O473" s="23"/>
      <c r="P473" s="23"/>
      <c r="Q473" s="23"/>
      <c r="R473" s="23"/>
      <c r="S473" s="23"/>
      <c r="T473" s="23"/>
      <c r="U473" s="23"/>
      <c r="V473" s="23"/>
      <c r="W473" s="23"/>
      <c r="X473" s="23"/>
      <c r="Y473" s="23"/>
    </row>
    <row r="474" spans="1:25" ht="15">
      <c r="A474" s="22"/>
      <c r="B474" s="22"/>
      <c r="C474" s="22"/>
      <c r="D474" s="22"/>
      <c r="E474" s="22"/>
      <c r="F474" s="22"/>
      <c r="G474" s="23"/>
      <c r="H474" s="23"/>
      <c r="I474" s="34"/>
      <c r="J474" s="34"/>
      <c r="K474" s="34"/>
      <c r="L474" s="23"/>
      <c r="M474" s="23"/>
      <c r="N474" s="23"/>
      <c r="O474" s="23"/>
      <c r="P474" s="23"/>
      <c r="Q474" s="23"/>
      <c r="R474" s="23"/>
      <c r="S474" s="23"/>
      <c r="T474" s="23"/>
      <c r="U474" s="23"/>
      <c r="V474" s="23"/>
      <c r="W474" s="23"/>
      <c r="X474" s="23"/>
      <c r="Y474" s="23"/>
    </row>
    <row r="475" spans="1:25" ht="15">
      <c r="A475" s="22"/>
      <c r="B475" s="22"/>
      <c r="C475" s="22"/>
      <c r="D475" s="22"/>
      <c r="E475" s="22"/>
      <c r="F475" s="22"/>
      <c r="G475" s="23"/>
      <c r="H475" s="23"/>
      <c r="I475" s="34"/>
      <c r="J475" s="34"/>
      <c r="K475" s="34"/>
      <c r="L475" s="23"/>
      <c r="M475" s="23"/>
      <c r="N475" s="23"/>
      <c r="O475" s="23"/>
      <c r="P475" s="23"/>
      <c r="Q475" s="23"/>
      <c r="R475" s="23"/>
      <c r="S475" s="23"/>
      <c r="T475" s="23"/>
      <c r="U475" s="23"/>
      <c r="V475" s="23"/>
      <c r="W475" s="23"/>
      <c r="X475" s="23"/>
      <c r="Y475" s="23"/>
    </row>
    <row r="476" spans="1:25" ht="15">
      <c r="A476" s="22"/>
      <c r="B476" s="22"/>
      <c r="C476" s="22"/>
      <c r="D476" s="22"/>
      <c r="E476" s="22"/>
      <c r="F476" s="22"/>
      <c r="G476" s="23"/>
      <c r="H476" s="23"/>
      <c r="I476" s="34"/>
      <c r="J476" s="34"/>
      <c r="K476" s="34"/>
      <c r="L476" s="23"/>
      <c r="M476" s="23"/>
      <c r="N476" s="23"/>
      <c r="O476" s="23"/>
      <c r="P476" s="23"/>
      <c r="Q476" s="23"/>
      <c r="R476" s="23"/>
      <c r="S476" s="23"/>
      <c r="T476" s="23"/>
      <c r="U476" s="23"/>
      <c r="V476" s="23"/>
      <c r="W476" s="23"/>
      <c r="X476" s="23"/>
      <c r="Y476" s="23"/>
    </row>
    <row r="477" spans="1:25" ht="15">
      <c r="A477" s="22"/>
      <c r="B477" s="22"/>
      <c r="C477" s="22"/>
      <c r="D477" s="22"/>
      <c r="E477" s="22"/>
      <c r="F477" s="22"/>
      <c r="G477" s="23"/>
      <c r="H477" s="23"/>
      <c r="I477" s="34"/>
      <c r="J477" s="34"/>
      <c r="K477" s="34"/>
      <c r="L477" s="23"/>
      <c r="M477" s="23"/>
      <c r="N477" s="23"/>
      <c r="O477" s="23"/>
      <c r="P477" s="23"/>
      <c r="Q477" s="23"/>
      <c r="R477" s="23"/>
      <c r="S477" s="23"/>
      <c r="T477" s="23"/>
      <c r="U477" s="23"/>
      <c r="V477" s="23"/>
      <c r="W477" s="23"/>
      <c r="X477" s="23"/>
      <c r="Y477" s="23"/>
    </row>
    <row r="478" spans="1:25" ht="15">
      <c r="A478" s="22"/>
      <c r="B478" s="22"/>
      <c r="C478" s="22"/>
      <c r="D478" s="22"/>
      <c r="E478" s="22"/>
      <c r="F478" s="22"/>
      <c r="G478" s="23"/>
      <c r="H478" s="23"/>
      <c r="I478" s="34"/>
      <c r="J478" s="34"/>
      <c r="K478" s="34"/>
      <c r="L478" s="23"/>
      <c r="M478" s="23"/>
      <c r="N478" s="23"/>
      <c r="O478" s="23"/>
      <c r="P478" s="23"/>
      <c r="Q478" s="23"/>
      <c r="R478" s="23"/>
      <c r="S478" s="23"/>
      <c r="T478" s="23"/>
      <c r="U478" s="23"/>
      <c r="V478" s="23"/>
      <c r="W478" s="23"/>
      <c r="X478" s="23"/>
      <c r="Y478" s="23"/>
    </row>
    <row r="479" spans="1:25" ht="15">
      <c r="A479" s="22"/>
      <c r="B479" s="22"/>
      <c r="C479" s="22"/>
      <c r="D479" s="22"/>
      <c r="E479" s="22"/>
      <c r="F479" s="22"/>
      <c r="G479" s="23"/>
      <c r="H479" s="23"/>
      <c r="I479" s="34"/>
      <c r="J479" s="34"/>
      <c r="K479" s="34"/>
      <c r="L479" s="23"/>
      <c r="M479" s="23"/>
      <c r="N479" s="23"/>
      <c r="O479" s="23"/>
      <c r="P479" s="23"/>
      <c r="Q479" s="23"/>
      <c r="R479" s="23"/>
      <c r="S479" s="23"/>
      <c r="T479" s="23"/>
      <c r="U479" s="23"/>
      <c r="V479" s="23"/>
      <c r="W479" s="23"/>
      <c r="X479" s="23"/>
      <c r="Y479" s="23"/>
    </row>
    <row r="480" spans="1:25" ht="15">
      <c r="A480" s="22"/>
      <c r="B480" s="22"/>
      <c r="C480" s="22"/>
      <c r="D480" s="22"/>
      <c r="E480" s="22"/>
      <c r="F480" s="22"/>
      <c r="G480" s="23"/>
      <c r="H480" s="23"/>
      <c r="I480" s="34"/>
      <c r="J480" s="34"/>
      <c r="K480" s="34"/>
      <c r="L480" s="23"/>
      <c r="M480" s="23"/>
      <c r="N480" s="23"/>
      <c r="O480" s="23"/>
      <c r="P480" s="23"/>
      <c r="Q480" s="23"/>
      <c r="R480" s="23"/>
      <c r="S480" s="23"/>
      <c r="T480" s="23"/>
      <c r="U480" s="23"/>
      <c r="V480" s="23"/>
      <c r="W480" s="23"/>
      <c r="X480" s="23"/>
      <c r="Y480" s="23"/>
    </row>
    <row r="481" spans="1:25" ht="15">
      <c r="A481" s="22"/>
      <c r="B481" s="22"/>
      <c r="C481" s="22"/>
      <c r="D481" s="22"/>
      <c r="E481" s="22"/>
      <c r="F481" s="22"/>
      <c r="G481" s="23"/>
      <c r="H481" s="23"/>
      <c r="I481" s="34"/>
      <c r="J481" s="34"/>
      <c r="K481" s="34"/>
      <c r="L481" s="23"/>
      <c r="M481" s="23"/>
      <c r="N481" s="23"/>
      <c r="O481" s="23"/>
      <c r="P481" s="23"/>
      <c r="Q481" s="23"/>
      <c r="R481" s="23"/>
      <c r="S481" s="23"/>
      <c r="T481" s="23"/>
      <c r="U481" s="23"/>
      <c r="V481" s="23"/>
      <c r="W481" s="23"/>
      <c r="X481" s="23"/>
      <c r="Y481" s="23"/>
    </row>
    <row r="482" spans="1:25" ht="15">
      <c r="A482" s="22"/>
      <c r="B482" s="22"/>
      <c r="C482" s="22"/>
      <c r="D482" s="22"/>
      <c r="E482" s="22"/>
      <c r="F482" s="22"/>
      <c r="G482" s="23"/>
      <c r="H482" s="23"/>
      <c r="I482" s="34"/>
      <c r="J482" s="34"/>
      <c r="K482" s="34"/>
      <c r="L482" s="23"/>
      <c r="M482" s="23"/>
      <c r="N482" s="23"/>
      <c r="O482" s="23"/>
      <c r="P482" s="23"/>
      <c r="Q482" s="23"/>
      <c r="R482" s="23"/>
      <c r="S482" s="23"/>
      <c r="T482" s="23"/>
      <c r="U482" s="23"/>
      <c r="V482" s="23"/>
      <c r="W482" s="23"/>
      <c r="X482" s="23"/>
      <c r="Y482" s="23"/>
    </row>
    <row r="483" spans="1:25" ht="15">
      <c r="A483" s="22"/>
      <c r="B483" s="22"/>
      <c r="C483" s="22"/>
      <c r="D483" s="22"/>
      <c r="E483" s="22"/>
      <c r="F483" s="22"/>
      <c r="G483" s="23"/>
      <c r="H483" s="23"/>
      <c r="I483" s="34"/>
      <c r="J483" s="34"/>
      <c r="K483" s="34"/>
      <c r="L483" s="23"/>
      <c r="M483" s="23"/>
      <c r="N483" s="23"/>
      <c r="O483" s="23"/>
      <c r="P483" s="23"/>
      <c r="Q483" s="23"/>
      <c r="R483" s="23"/>
      <c r="S483" s="23"/>
      <c r="T483" s="23"/>
      <c r="U483" s="23"/>
      <c r="V483" s="23"/>
      <c r="W483" s="23"/>
      <c r="X483" s="23"/>
      <c r="Y483" s="23"/>
    </row>
    <row r="484" spans="1:25" ht="15">
      <c r="A484" s="22"/>
      <c r="B484" s="22"/>
      <c r="C484" s="22"/>
      <c r="D484" s="22"/>
      <c r="E484" s="22"/>
      <c r="F484" s="22"/>
      <c r="G484" s="23"/>
      <c r="H484" s="23"/>
      <c r="I484" s="34"/>
      <c r="J484" s="34"/>
      <c r="K484" s="34"/>
      <c r="L484" s="23"/>
      <c r="M484" s="23"/>
      <c r="N484" s="23"/>
      <c r="O484" s="23"/>
      <c r="P484" s="23"/>
      <c r="Q484" s="23"/>
      <c r="R484" s="23"/>
      <c r="S484" s="23"/>
      <c r="T484" s="23"/>
      <c r="U484" s="23"/>
      <c r="V484" s="23"/>
      <c r="W484" s="23"/>
      <c r="X484" s="23"/>
      <c r="Y484" s="23"/>
    </row>
    <row r="485" spans="1:25" ht="15">
      <c r="A485" s="22"/>
      <c r="B485" s="22"/>
      <c r="C485" s="22"/>
      <c r="D485" s="22"/>
      <c r="E485" s="22"/>
      <c r="F485" s="22"/>
      <c r="G485" s="23"/>
      <c r="H485" s="23"/>
      <c r="I485" s="34"/>
      <c r="J485" s="34"/>
      <c r="K485" s="34"/>
      <c r="L485" s="23"/>
      <c r="M485" s="23"/>
      <c r="N485" s="23"/>
      <c r="O485" s="23"/>
      <c r="P485" s="23"/>
      <c r="Q485" s="23"/>
      <c r="R485" s="23"/>
      <c r="S485" s="23"/>
      <c r="T485" s="23"/>
      <c r="U485" s="23"/>
      <c r="V485" s="23"/>
      <c r="W485" s="23"/>
      <c r="X485" s="23"/>
      <c r="Y485" s="23"/>
    </row>
    <row r="486" spans="1:25" ht="15">
      <c r="A486" s="22"/>
      <c r="B486" s="22"/>
      <c r="C486" s="22"/>
      <c r="D486" s="22"/>
      <c r="E486" s="22"/>
      <c r="F486" s="22"/>
      <c r="G486" s="23"/>
      <c r="H486" s="23"/>
      <c r="I486" s="34"/>
      <c r="J486" s="34"/>
      <c r="K486" s="34"/>
      <c r="L486" s="23"/>
      <c r="M486" s="23"/>
      <c r="N486" s="23"/>
      <c r="O486" s="23"/>
      <c r="P486" s="23"/>
      <c r="Q486" s="23"/>
      <c r="R486" s="23"/>
      <c r="S486" s="23"/>
      <c r="T486" s="23"/>
      <c r="U486" s="23"/>
      <c r="V486" s="23"/>
      <c r="W486" s="23"/>
      <c r="X486" s="23"/>
      <c r="Y486" s="23"/>
    </row>
    <row r="487" spans="1:25" ht="15">
      <c r="A487" s="22"/>
      <c r="B487" s="22"/>
      <c r="C487" s="22"/>
      <c r="D487" s="22"/>
      <c r="E487" s="22"/>
      <c r="F487" s="22"/>
      <c r="G487" s="23"/>
      <c r="H487" s="23"/>
      <c r="I487" s="34"/>
      <c r="J487" s="34"/>
      <c r="K487" s="34"/>
      <c r="L487" s="23"/>
      <c r="M487" s="23"/>
      <c r="N487" s="23"/>
      <c r="O487" s="23"/>
      <c r="P487" s="23"/>
      <c r="Q487" s="23"/>
      <c r="R487" s="23"/>
      <c r="S487" s="23"/>
      <c r="T487" s="23"/>
      <c r="U487" s="23"/>
      <c r="V487" s="23"/>
      <c r="W487" s="23"/>
      <c r="X487" s="23"/>
      <c r="Y487" s="23"/>
    </row>
    <row r="488" spans="1:25" ht="15">
      <c r="A488" s="22"/>
      <c r="B488" s="22"/>
      <c r="C488" s="22"/>
      <c r="D488" s="22"/>
      <c r="E488" s="22"/>
      <c r="F488" s="22"/>
      <c r="G488" s="23"/>
      <c r="H488" s="23"/>
      <c r="I488" s="34"/>
      <c r="J488" s="34"/>
      <c r="K488" s="34"/>
      <c r="L488" s="23"/>
      <c r="M488" s="23"/>
      <c r="N488" s="23"/>
      <c r="O488" s="23"/>
      <c r="P488" s="23"/>
      <c r="Q488" s="23"/>
      <c r="R488" s="23"/>
      <c r="S488" s="23"/>
      <c r="T488" s="23"/>
      <c r="U488" s="23"/>
      <c r="V488" s="23"/>
      <c r="W488" s="23"/>
      <c r="X488" s="23"/>
      <c r="Y488" s="23"/>
    </row>
    <row r="489" spans="1:25" ht="15">
      <c r="A489" s="22"/>
      <c r="B489" s="22"/>
      <c r="C489" s="22"/>
      <c r="D489" s="22"/>
      <c r="E489" s="22"/>
      <c r="F489" s="22"/>
      <c r="G489" s="23"/>
      <c r="H489" s="23"/>
      <c r="I489" s="34"/>
      <c r="J489" s="34"/>
      <c r="K489" s="34"/>
      <c r="L489" s="23"/>
      <c r="M489" s="23"/>
      <c r="N489" s="23"/>
      <c r="O489" s="23"/>
      <c r="P489" s="23"/>
      <c r="Q489" s="23"/>
      <c r="R489" s="23"/>
      <c r="S489" s="23"/>
      <c r="T489" s="23"/>
      <c r="U489" s="23"/>
      <c r="V489" s="23"/>
      <c r="W489" s="23"/>
      <c r="X489" s="23"/>
      <c r="Y489" s="23"/>
    </row>
    <row r="490" spans="1:25" ht="15">
      <c r="A490" s="22"/>
      <c r="B490" s="22"/>
      <c r="C490" s="22"/>
      <c r="D490" s="22"/>
      <c r="E490" s="22"/>
      <c r="F490" s="22"/>
      <c r="G490" s="23"/>
      <c r="H490" s="23"/>
      <c r="I490" s="34"/>
      <c r="J490" s="34"/>
      <c r="K490" s="34"/>
      <c r="L490" s="23"/>
      <c r="M490" s="23"/>
      <c r="N490" s="23"/>
      <c r="O490" s="23"/>
      <c r="P490" s="23"/>
      <c r="Q490" s="23"/>
      <c r="R490" s="23"/>
      <c r="S490" s="23"/>
      <c r="T490" s="23"/>
      <c r="U490" s="23"/>
      <c r="V490" s="23"/>
      <c r="W490" s="23"/>
      <c r="X490" s="23"/>
      <c r="Y490" s="23"/>
    </row>
    <row r="491" spans="1:25" ht="15">
      <c r="A491" s="22"/>
      <c r="B491" s="22"/>
      <c r="C491" s="22"/>
      <c r="D491" s="22"/>
      <c r="E491" s="22"/>
      <c r="F491" s="22"/>
      <c r="G491" s="23"/>
      <c r="H491" s="23"/>
      <c r="I491" s="34"/>
      <c r="J491" s="34"/>
      <c r="K491" s="34"/>
      <c r="L491" s="23"/>
      <c r="M491" s="23"/>
      <c r="N491" s="23"/>
      <c r="O491" s="23"/>
      <c r="P491" s="23"/>
      <c r="Q491" s="23"/>
      <c r="R491" s="23"/>
      <c r="S491" s="23"/>
      <c r="T491" s="23"/>
      <c r="U491" s="23"/>
      <c r="V491" s="23"/>
      <c r="W491" s="23"/>
      <c r="X491" s="23"/>
      <c r="Y491" s="23"/>
    </row>
    <row r="492" spans="1:25" ht="15">
      <c r="A492" s="22"/>
      <c r="B492" s="22"/>
      <c r="C492" s="22"/>
      <c r="D492" s="22"/>
      <c r="E492" s="22"/>
      <c r="F492" s="22"/>
      <c r="G492" s="23"/>
      <c r="H492" s="23"/>
      <c r="I492" s="34"/>
      <c r="J492" s="34"/>
      <c r="K492" s="34"/>
      <c r="L492" s="23"/>
      <c r="M492" s="23"/>
      <c r="N492" s="23"/>
      <c r="O492" s="23"/>
      <c r="P492" s="23"/>
      <c r="Q492" s="23"/>
      <c r="R492" s="23"/>
      <c r="S492" s="23"/>
      <c r="T492" s="23"/>
      <c r="U492" s="23"/>
      <c r="V492" s="23"/>
      <c r="W492" s="23"/>
      <c r="X492" s="23"/>
      <c r="Y492" s="23"/>
    </row>
    <row r="493" spans="1:25" ht="15">
      <c r="A493" s="22"/>
      <c r="B493" s="22"/>
      <c r="C493" s="22"/>
      <c r="D493" s="22"/>
      <c r="E493" s="22"/>
      <c r="F493" s="22"/>
      <c r="G493" s="23"/>
      <c r="H493" s="23"/>
      <c r="I493" s="34"/>
      <c r="J493" s="34"/>
      <c r="K493" s="34"/>
      <c r="L493" s="23"/>
      <c r="M493" s="23"/>
      <c r="N493" s="23"/>
      <c r="O493" s="23"/>
      <c r="P493" s="23"/>
      <c r="Q493" s="23"/>
      <c r="R493" s="23"/>
      <c r="S493" s="23"/>
      <c r="T493" s="23"/>
      <c r="U493" s="23"/>
      <c r="V493" s="23"/>
      <c r="W493" s="23"/>
      <c r="X493" s="23"/>
      <c r="Y493" s="23"/>
    </row>
    <row r="494" spans="1:25" ht="15">
      <c r="A494" s="22"/>
      <c r="B494" s="22"/>
      <c r="C494" s="22"/>
      <c r="D494" s="22"/>
      <c r="E494" s="22"/>
      <c r="F494" s="22"/>
      <c r="G494" s="23"/>
      <c r="H494" s="23"/>
      <c r="I494" s="34"/>
      <c r="J494" s="34"/>
      <c r="K494" s="34"/>
      <c r="L494" s="23"/>
      <c r="M494" s="23"/>
      <c r="N494" s="23"/>
      <c r="O494" s="23"/>
      <c r="P494" s="23"/>
      <c r="Q494" s="23"/>
      <c r="R494" s="23"/>
      <c r="S494" s="23"/>
      <c r="T494" s="23"/>
      <c r="U494" s="23"/>
      <c r="V494" s="23"/>
      <c r="W494" s="23"/>
      <c r="X494" s="23"/>
      <c r="Y494" s="23"/>
    </row>
    <row r="495" spans="1:25" ht="15">
      <c r="A495" s="22"/>
      <c r="B495" s="22"/>
      <c r="C495" s="22"/>
      <c r="D495" s="22"/>
      <c r="E495" s="22"/>
      <c r="F495" s="22"/>
      <c r="G495" s="23"/>
      <c r="H495" s="23"/>
      <c r="I495" s="34"/>
      <c r="J495" s="34"/>
      <c r="K495" s="34"/>
      <c r="L495" s="23"/>
      <c r="M495" s="23"/>
      <c r="N495" s="23"/>
      <c r="O495" s="23"/>
      <c r="P495" s="23"/>
      <c r="Q495" s="23"/>
      <c r="R495" s="23"/>
      <c r="S495" s="23"/>
      <c r="T495" s="23"/>
      <c r="U495" s="23"/>
      <c r="V495" s="23"/>
      <c r="W495" s="23"/>
      <c r="X495" s="23"/>
      <c r="Y495" s="23"/>
    </row>
    <row r="496" spans="1:25" ht="15">
      <c r="A496" s="22"/>
      <c r="B496" s="22"/>
      <c r="C496" s="22"/>
      <c r="D496" s="22"/>
      <c r="E496" s="22"/>
      <c r="F496" s="22"/>
      <c r="G496" s="23"/>
      <c r="H496" s="23"/>
      <c r="I496" s="34"/>
      <c r="J496" s="34"/>
      <c r="K496" s="34"/>
      <c r="L496" s="23"/>
      <c r="M496" s="23"/>
      <c r="N496" s="23"/>
      <c r="O496" s="23"/>
      <c r="P496" s="23"/>
      <c r="Q496" s="23"/>
      <c r="R496" s="23"/>
      <c r="S496" s="23"/>
      <c r="T496" s="23"/>
      <c r="U496" s="23"/>
      <c r="V496" s="23"/>
      <c r="W496" s="23"/>
      <c r="X496" s="23"/>
      <c r="Y496" s="23"/>
    </row>
    <row r="497" spans="1:25" ht="15">
      <c r="A497" s="22"/>
      <c r="B497" s="22"/>
      <c r="C497" s="22"/>
      <c r="D497" s="22"/>
      <c r="E497" s="22"/>
      <c r="F497" s="22"/>
      <c r="G497" s="23"/>
      <c r="H497" s="23"/>
      <c r="I497" s="34"/>
      <c r="J497" s="34"/>
      <c r="K497" s="34"/>
      <c r="L497" s="23"/>
      <c r="M497" s="23"/>
      <c r="N497" s="23"/>
      <c r="O497" s="23"/>
      <c r="P497" s="23"/>
      <c r="Q497" s="23"/>
      <c r="R497" s="23"/>
      <c r="S497" s="23"/>
      <c r="T497" s="23"/>
      <c r="U497" s="23"/>
      <c r="V497" s="23"/>
      <c r="W497" s="23"/>
      <c r="X497" s="23"/>
      <c r="Y497" s="23"/>
    </row>
    <row r="498" spans="1:25" ht="15">
      <c r="A498" s="22"/>
      <c r="B498" s="22"/>
      <c r="C498" s="22"/>
      <c r="D498" s="22"/>
      <c r="E498" s="22"/>
      <c r="F498" s="22"/>
      <c r="G498" s="23"/>
      <c r="H498" s="23"/>
      <c r="I498" s="34"/>
      <c r="J498" s="34"/>
      <c r="K498" s="34"/>
      <c r="L498" s="23"/>
      <c r="M498" s="23"/>
      <c r="N498" s="23"/>
      <c r="O498" s="23"/>
      <c r="P498" s="23"/>
      <c r="Q498" s="23"/>
      <c r="R498" s="23"/>
      <c r="S498" s="23"/>
      <c r="T498" s="23"/>
      <c r="U498" s="23"/>
      <c r="V498" s="23"/>
      <c r="W498" s="23"/>
      <c r="X498" s="23"/>
      <c r="Y498" s="23"/>
    </row>
    <row r="499" spans="1:25" ht="15">
      <c r="A499" s="22"/>
      <c r="B499" s="22"/>
      <c r="C499" s="22"/>
      <c r="D499" s="22"/>
      <c r="E499" s="22"/>
      <c r="F499" s="22"/>
      <c r="G499" s="23"/>
      <c r="H499" s="23"/>
      <c r="I499" s="34"/>
      <c r="J499" s="34"/>
      <c r="K499" s="34"/>
      <c r="L499" s="23"/>
      <c r="M499" s="23"/>
      <c r="N499" s="23"/>
      <c r="O499" s="23"/>
      <c r="P499" s="23"/>
      <c r="Q499" s="23"/>
      <c r="R499" s="23"/>
      <c r="S499" s="23"/>
      <c r="T499" s="23"/>
      <c r="U499" s="23"/>
      <c r="V499" s="23"/>
      <c r="W499" s="23"/>
      <c r="X499" s="23"/>
      <c r="Y499" s="23"/>
    </row>
    <row r="500" spans="1:25" ht="15">
      <c r="A500" s="22"/>
      <c r="B500" s="22"/>
      <c r="C500" s="22"/>
      <c r="D500" s="22"/>
      <c r="E500" s="22"/>
      <c r="F500" s="22"/>
      <c r="G500" s="23"/>
      <c r="H500" s="23"/>
      <c r="I500" s="34"/>
      <c r="J500" s="34"/>
      <c r="K500" s="34"/>
      <c r="L500" s="23"/>
      <c r="M500" s="23"/>
      <c r="N500" s="23"/>
      <c r="O500" s="23"/>
      <c r="P500" s="23"/>
      <c r="Q500" s="23"/>
      <c r="R500" s="23"/>
      <c r="S500" s="23"/>
      <c r="T500" s="23"/>
      <c r="U500" s="23"/>
      <c r="V500" s="23"/>
      <c r="W500" s="23"/>
      <c r="X500" s="23"/>
      <c r="Y500" s="23"/>
    </row>
    <row r="501" spans="1:25" ht="15">
      <c r="A501" s="22"/>
      <c r="B501" s="22"/>
      <c r="C501" s="22"/>
      <c r="D501" s="22"/>
      <c r="E501" s="22"/>
      <c r="F501" s="22"/>
      <c r="G501" s="23"/>
      <c r="H501" s="23"/>
      <c r="I501" s="34"/>
      <c r="J501" s="34"/>
      <c r="K501" s="34"/>
      <c r="L501" s="23"/>
      <c r="M501" s="23"/>
      <c r="N501" s="23"/>
      <c r="O501" s="23"/>
      <c r="P501" s="23"/>
      <c r="Q501" s="23"/>
      <c r="R501" s="23"/>
      <c r="S501" s="23"/>
      <c r="T501" s="23"/>
      <c r="U501" s="23"/>
      <c r="V501" s="23"/>
      <c r="W501" s="23"/>
      <c r="X501" s="23"/>
      <c r="Y501" s="23"/>
    </row>
    <row r="502" spans="1:25" ht="15">
      <c r="A502" s="22"/>
      <c r="B502" s="22"/>
      <c r="C502" s="22"/>
      <c r="D502" s="22"/>
      <c r="E502" s="22"/>
      <c r="F502" s="22"/>
      <c r="G502" s="23"/>
      <c r="H502" s="23"/>
      <c r="I502" s="34"/>
      <c r="J502" s="34"/>
      <c r="K502" s="34"/>
      <c r="L502" s="23"/>
      <c r="M502" s="23"/>
      <c r="N502" s="23"/>
      <c r="O502" s="23"/>
      <c r="P502" s="23"/>
      <c r="Q502" s="23"/>
      <c r="R502" s="23"/>
      <c r="S502" s="23"/>
      <c r="T502" s="23"/>
      <c r="U502" s="23"/>
      <c r="V502" s="23"/>
      <c r="W502" s="23"/>
      <c r="X502" s="23"/>
      <c r="Y502" s="23"/>
    </row>
    <row r="503" spans="1:25" ht="15">
      <c r="A503" s="22"/>
      <c r="B503" s="22"/>
      <c r="C503" s="22"/>
      <c r="D503" s="22"/>
      <c r="E503" s="22"/>
      <c r="F503" s="22"/>
      <c r="G503" s="23"/>
      <c r="H503" s="23"/>
      <c r="I503" s="34"/>
      <c r="J503" s="34"/>
      <c r="K503" s="34"/>
      <c r="L503" s="23"/>
      <c r="M503" s="23"/>
      <c r="N503" s="23"/>
      <c r="O503" s="23"/>
      <c r="P503" s="23"/>
      <c r="Q503" s="23"/>
      <c r="R503" s="23"/>
      <c r="S503" s="23"/>
      <c r="T503" s="23"/>
      <c r="U503" s="23"/>
      <c r="V503" s="23"/>
      <c r="W503" s="23"/>
      <c r="X503" s="23"/>
      <c r="Y503" s="23"/>
    </row>
    <row r="504" spans="1:25" ht="15">
      <c r="A504" s="22"/>
      <c r="B504" s="22"/>
      <c r="C504" s="22"/>
      <c r="D504" s="22"/>
      <c r="E504" s="22"/>
      <c r="F504" s="22"/>
      <c r="G504" s="23"/>
      <c r="H504" s="23"/>
      <c r="I504" s="34"/>
      <c r="J504" s="34"/>
      <c r="K504" s="34"/>
      <c r="L504" s="23"/>
      <c r="M504" s="23"/>
      <c r="N504" s="23"/>
      <c r="O504" s="23"/>
      <c r="P504" s="23"/>
      <c r="Q504" s="23"/>
      <c r="R504" s="23"/>
      <c r="S504" s="23"/>
      <c r="T504" s="23"/>
      <c r="U504" s="23"/>
      <c r="V504" s="23"/>
      <c r="W504" s="23"/>
      <c r="X504" s="23"/>
      <c r="Y504" s="23"/>
    </row>
    <row r="505" spans="1:25" ht="15">
      <c r="A505" s="22"/>
      <c r="B505" s="22"/>
      <c r="C505" s="22"/>
      <c r="D505" s="22"/>
      <c r="E505" s="22"/>
      <c r="F505" s="22"/>
      <c r="G505" s="23"/>
      <c r="H505" s="23"/>
      <c r="I505" s="34"/>
      <c r="J505" s="34"/>
      <c r="K505" s="34"/>
      <c r="L505" s="23"/>
      <c r="M505" s="23"/>
      <c r="N505" s="23"/>
      <c r="O505" s="23"/>
      <c r="P505" s="23"/>
      <c r="Q505" s="23"/>
      <c r="R505" s="23"/>
      <c r="S505" s="23"/>
      <c r="T505" s="23"/>
      <c r="U505" s="23"/>
      <c r="V505" s="23"/>
      <c r="W505" s="23"/>
      <c r="X505" s="23"/>
      <c r="Y505" s="23"/>
    </row>
    <row r="506" spans="1:25" ht="15">
      <c r="A506" s="22"/>
      <c r="B506" s="22"/>
      <c r="C506" s="22"/>
      <c r="D506" s="22"/>
      <c r="E506" s="22"/>
      <c r="F506" s="22"/>
      <c r="G506" s="23"/>
      <c r="H506" s="23"/>
      <c r="I506" s="34"/>
      <c r="J506" s="34"/>
      <c r="K506" s="34"/>
      <c r="L506" s="23"/>
      <c r="M506" s="23"/>
      <c r="N506" s="23"/>
      <c r="O506" s="23"/>
      <c r="P506" s="23"/>
      <c r="Q506" s="23"/>
      <c r="R506" s="23"/>
      <c r="S506" s="23"/>
      <c r="T506" s="23"/>
      <c r="U506" s="23"/>
      <c r="V506" s="23"/>
      <c r="W506" s="23"/>
      <c r="X506" s="23"/>
      <c r="Y506" s="23"/>
    </row>
    <row r="507" spans="1:25" ht="15">
      <c r="A507" s="22"/>
      <c r="B507" s="22"/>
      <c r="C507" s="22"/>
      <c r="D507" s="22"/>
      <c r="E507" s="22"/>
      <c r="F507" s="22"/>
      <c r="G507" s="23"/>
      <c r="H507" s="23"/>
      <c r="I507" s="34"/>
      <c r="J507" s="34"/>
      <c r="K507" s="34"/>
      <c r="L507" s="23"/>
      <c r="M507" s="23"/>
      <c r="N507" s="23"/>
      <c r="O507" s="23"/>
      <c r="P507" s="23"/>
      <c r="Q507" s="23"/>
      <c r="R507" s="23"/>
      <c r="S507" s="23"/>
      <c r="T507" s="23"/>
      <c r="U507" s="23"/>
      <c r="V507" s="23"/>
      <c r="W507" s="23"/>
      <c r="X507" s="23"/>
      <c r="Y507" s="23"/>
    </row>
    <row r="508" spans="1:25" ht="15">
      <c r="A508" s="22"/>
      <c r="B508" s="22"/>
      <c r="C508" s="22"/>
      <c r="D508" s="22"/>
      <c r="E508" s="22"/>
      <c r="F508" s="22"/>
      <c r="G508" s="23"/>
      <c r="H508" s="23"/>
      <c r="I508" s="34"/>
      <c r="J508" s="34"/>
      <c r="K508" s="34"/>
      <c r="L508" s="23"/>
      <c r="M508" s="23"/>
      <c r="N508" s="23"/>
      <c r="O508" s="23"/>
      <c r="P508" s="23"/>
      <c r="Q508" s="23"/>
      <c r="R508" s="23"/>
      <c r="S508" s="23"/>
      <c r="T508" s="23"/>
      <c r="U508" s="23"/>
      <c r="V508" s="23"/>
      <c r="W508" s="23"/>
      <c r="X508" s="23"/>
      <c r="Y508" s="23"/>
    </row>
    <row r="509" spans="1:25" ht="15">
      <c r="A509" s="22"/>
      <c r="B509" s="22"/>
      <c r="C509" s="22"/>
      <c r="D509" s="22"/>
      <c r="E509" s="22"/>
      <c r="F509" s="22"/>
      <c r="G509" s="23"/>
      <c r="H509" s="23"/>
      <c r="I509" s="34"/>
      <c r="J509" s="34"/>
      <c r="K509" s="34"/>
      <c r="L509" s="23"/>
      <c r="M509" s="23"/>
      <c r="N509" s="23"/>
      <c r="O509" s="23"/>
      <c r="P509" s="23"/>
      <c r="Q509" s="23"/>
      <c r="R509" s="23"/>
      <c r="S509" s="23"/>
      <c r="T509" s="23"/>
      <c r="U509" s="23"/>
      <c r="V509" s="23"/>
      <c r="W509" s="23"/>
      <c r="X509" s="23"/>
      <c r="Y509" s="23"/>
    </row>
    <row r="510" spans="1:25" ht="15">
      <c r="A510" s="22"/>
      <c r="B510" s="22"/>
      <c r="C510" s="22"/>
      <c r="D510" s="22"/>
      <c r="E510" s="22"/>
      <c r="F510" s="22"/>
      <c r="G510" s="23"/>
      <c r="H510" s="23"/>
      <c r="I510" s="34"/>
      <c r="J510" s="34"/>
      <c r="K510" s="34"/>
      <c r="L510" s="23"/>
      <c r="M510" s="23"/>
      <c r="N510" s="23"/>
      <c r="O510" s="23"/>
      <c r="P510" s="23"/>
      <c r="Q510" s="23"/>
      <c r="R510" s="23"/>
      <c r="S510" s="23"/>
      <c r="T510" s="23"/>
      <c r="U510" s="23"/>
      <c r="V510" s="23"/>
      <c r="W510" s="23"/>
      <c r="X510" s="23"/>
      <c r="Y510" s="23"/>
    </row>
    <row r="511" spans="1:25" ht="15">
      <c r="A511" s="22"/>
      <c r="B511" s="22"/>
      <c r="C511" s="22"/>
      <c r="D511" s="22"/>
      <c r="E511" s="22"/>
      <c r="F511" s="22"/>
      <c r="G511" s="23"/>
      <c r="H511" s="23"/>
      <c r="I511" s="34"/>
      <c r="J511" s="34"/>
      <c r="K511" s="34"/>
      <c r="L511" s="23"/>
      <c r="M511" s="23"/>
      <c r="N511" s="23"/>
      <c r="O511" s="23"/>
      <c r="P511" s="23"/>
      <c r="Q511" s="23"/>
      <c r="R511" s="23"/>
      <c r="S511" s="23"/>
      <c r="T511" s="23"/>
      <c r="U511" s="23"/>
      <c r="V511" s="23"/>
      <c r="W511" s="23"/>
      <c r="X511" s="23"/>
      <c r="Y511" s="23"/>
    </row>
    <row r="512" spans="1:25" ht="15">
      <c r="A512" s="22"/>
      <c r="B512" s="22"/>
      <c r="C512" s="22"/>
      <c r="D512" s="22"/>
      <c r="E512" s="22"/>
      <c r="F512" s="22"/>
      <c r="G512" s="23"/>
      <c r="H512" s="23"/>
      <c r="I512" s="34"/>
      <c r="J512" s="34"/>
      <c r="K512" s="34"/>
      <c r="L512" s="23"/>
      <c r="M512" s="23"/>
      <c r="N512" s="23"/>
      <c r="O512" s="23"/>
      <c r="P512" s="23"/>
      <c r="Q512" s="23"/>
      <c r="R512" s="23"/>
      <c r="S512" s="23"/>
      <c r="T512" s="23"/>
      <c r="U512" s="23"/>
      <c r="V512" s="23"/>
      <c r="W512" s="23"/>
      <c r="X512" s="23"/>
      <c r="Y512" s="23"/>
    </row>
    <row r="513" spans="1:25" ht="15">
      <c r="A513" s="22"/>
      <c r="B513" s="22"/>
      <c r="C513" s="22"/>
      <c r="D513" s="22"/>
      <c r="E513" s="22"/>
      <c r="F513" s="22"/>
      <c r="G513" s="23"/>
      <c r="H513" s="23"/>
      <c r="I513" s="34"/>
      <c r="J513" s="34"/>
      <c r="K513" s="34"/>
      <c r="L513" s="23"/>
      <c r="M513" s="23"/>
      <c r="N513" s="23"/>
      <c r="O513" s="23"/>
      <c r="P513" s="23"/>
      <c r="Q513" s="23"/>
      <c r="R513" s="23"/>
      <c r="S513" s="23"/>
      <c r="T513" s="23"/>
      <c r="U513" s="23"/>
      <c r="V513" s="23"/>
      <c r="W513" s="23"/>
      <c r="X513" s="23"/>
      <c r="Y513" s="23"/>
    </row>
    <row r="514" spans="1:25" ht="15">
      <c r="A514" s="22"/>
      <c r="B514" s="22"/>
      <c r="C514" s="22"/>
      <c r="D514" s="22"/>
      <c r="E514" s="22"/>
      <c r="F514" s="22"/>
      <c r="G514" s="23"/>
      <c r="H514" s="23"/>
      <c r="I514" s="34"/>
      <c r="J514" s="34"/>
      <c r="K514" s="34"/>
      <c r="L514" s="23"/>
      <c r="M514" s="23"/>
      <c r="N514" s="23"/>
      <c r="O514" s="23"/>
      <c r="P514" s="23"/>
      <c r="Q514" s="23"/>
      <c r="R514" s="23"/>
      <c r="S514" s="23"/>
      <c r="T514" s="23"/>
      <c r="U514" s="23"/>
      <c r="V514" s="23"/>
      <c r="W514" s="23"/>
      <c r="X514" s="23"/>
      <c r="Y514" s="23"/>
    </row>
    <row r="515" spans="1:25" ht="15">
      <c r="A515" s="22"/>
      <c r="B515" s="22"/>
      <c r="C515" s="22"/>
      <c r="D515" s="22"/>
      <c r="E515" s="22"/>
      <c r="F515" s="22"/>
      <c r="G515" s="23"/>
      <c r="H515" s="23"/>
      <c r="I515" s="34"/>
      <c r="J515" s="34"/>
      <c r="K515" s="34"/>
      <c r="L515" s="23"/>
      <c r="M515" s="23"/>
      <c r="N515" s="23"/>
      <c r="O515" s="23"/>
      <c r="P515" s="23"/>
      <c r="Q515" s="23"/>
      <c r="R515" s="23"/>
      <c r="S515" s="23"/>
      <c r="T515" s="23"/>
      <c r="U515" s="23"/>
      <c r="V515" s="23"/>
      <c r="W515" s="23"/>
      <c r="X515" s="23"/>
      <c r="Y515" s="23"/>
    </row>
    <row r="516" spans="1:25" ht="15">
      <c r="A516" s="22"/>
      <c r="B516" s="22"/>
      <c r="C516" s="22"/>
      <c r="D516" s="22"/>
      <c r="E516" s="22"/>
      <c r="F516" s="22"/>
      <c r="G516" s="23"/>
      <c r="H516" s="23"/>
      <c r="I516" s="34"/>
      <c r="J516" s="34"/>
      <c r="K516" s="34"/>
      <c r="L516" s="23"/>
      <c r="M516" s="23"/>
      <c r="N516" s="23"/>
      <c r="O516" s="23"/>
      <c r="P516" s="23"/>
      <c r="Q516" s="23"/>
      <c r="R516" s="23"/>
      <c r="S516" s="23"/>
      <c r="T516" s="23"/>
      <c r="U516" s="23"/>
      <c r="V516" s="23"/>
      <c r="W516" s="23"/>
      <c r="X516" s="23"/>
      <c r="Y516" s="23"/>
    </row>
    <row r="517" spans="1:25" ht="15">
      <c r="A517" s="22"/>
      <c r="B517" s="22"/>
      <c r="C517" s="22"/>
      <c r="D517" s="22"/>
      <c r="E517" s="22"/>
      <c r="F517" s="22"/>
      <c r="G517" s="23"/>
      <c r="H517" s="23"/>
      <c r="I517" s="34"/>
      <c r="J517" s="34"/>
      <c r="K517" s="34"/>
      <c r="L517" s="23"/>
      <c r="M517" s="23"/>
      <c r="N517" s="23"/>
      <c r="O517" s="23"/>
      <c r="P517" s="23"/>
      <c r="Q517" s="23"/>
      <c r="R517" s="23"/>
      <c r="S517" s="23"/>
      <c r="T517" s="23"/>
      <c r="U517" s="23"/>
      <c r="V517" s="23"/>
      <c r="W517" s="23"/>
      <c r="X517" s="23"/>
      <c r="Y517" s="23"/>
    </row>
    <row r="518" spans="1:25" ht="15">
      <c r="A518" s="22"/>
      <c r="B518" s="22"/>
      <c r="C518" s="22"/>
      <c r="D518" s="22"/>
      <c r="E518" s="22"/>
      <c r="F518" s="22"/>
      <c r="G518" s="23"/>
      <c r="H518" s="23"/>
      <c r="I518" s="34"/>
      <c r="J518" s="34"/>
      <c r="K518" s="34"/>
      <c r="L518" s="23"/>
      <c r="M518" s="23"/>
      <c r="N518" s="23"/>
      <c r="O518" s="23"/>
      <c r="P518" s="23"/>
      <c r="Q518" s="23"/>
      <c r="R518" s="23"/>
      <c r="S518" s="23"/>
      <c r="T518" s="23"/>
      <c r="U518" s="23"/>
      <c r="V518" s="23"/>
      <c r="W518" s="23"/>
      <c r="X518" s="23"/>
      <c r="Y518" s="23"/>
    </row>
    <row r="519" spans="1:25" ht="15">
      <c r="A519" s="22"/>
      <c r="B519" s="22"/>
      <c r="C519" s="22"/>
      <c r="D519" s="22"/>
      <c r="E519" s="22"/>
      <c r="F519" s="22"/>
      <c r="G519" s="23"/>
      <c r="H519" s="23"/>
      <c r="I519" s="34"/>
      <c r="J519" s="34"/>
      <c r="K519" s="34"/>
      <c r="L519" s="23"/>
      <c r="M519" s="23"/>
      <c r="N519" s="23"/>
      <c r="O519" s="23"/>
      <c r="P519" s="23"/>
      <c r="Q519" s="23"/>
      <c r="R519" s="23"/>
      <c r="S519" s="23"/>
      <c r="T519" s="23"/>
      <c r="U519" s="23"/>
      <c r="V519" s="23"/>
      <c r="W519" s="23"/>
      <c r="X519" s="23"/>
      <c r="Y519" s="23"/>
    </row>
    <row r="520" spans="1:25" ht="15">
      <c r="A520" s="22"/>
      <c r="B520" s="22"/>
      <c r="C520" s="22"/>
      <c r="D520" s="22"/>
      <c r="E520" s="22"/>
      <c r="F520" s="22"/>
      <c r="G520" s="23"/>
      <c r="H520" s="23"/>
      <c r="I520" s="34"/>
      <c r="J520" s="34"/>
      <c r="K520" s="34"/>
      <c r="L520" s="23"/>
      <c r="M520" s="23"/>
      <c r="N520" s="23"/>
      <c r="O520" s="23"/>
      <c r="P520" s="23"/>
      <c r="Q520" s="23"/>
      <c r="R520" s="23"/>
      <c r="S520" s="23"/>
      <c r="T520" s="23"/>
      <c r="U520" s="23"/>
      <c r="V520" s="23"/>
      <c r="W520" s="23"/>
      <c r="X520" s="23"/>
      <c r="Y520" s="23"/>
    </row>
    <row r="521" spans="1:25" ht="15">
      <c r="A521" s="22"/>
      <c r="B521" s="22"/>
      <c r="C521" s="22"/>
      <c r="D521" s="22"/>
      <c r="E521" s="22"/>
      <c r="F521" s="22"/>
      <c r="G521" s="23"/>
      <c r="H521" s="23"/>
      <c r="I521" s="34"/>
      <c r="J521" s="34"/>
      <c r="K521" s="34"/>
      <c r="L521" s="23"/>
      <c r="M521" s="23"/>
      <c r="N521" s="23"/>
      <c r="O521" s="23"/>
      <c r="P521" s="23"/>
      <c r="Q521" s="23"/>
      <c r="R521" s="23"/>
      <c r="S521" s="23"/>
      <c r="T521" s="23"/>
      <c r="U521" s="23"/>
      <c r="V521" s="23"/>
      <c r="W521" s="23"/>
      <c r="X521" s="23"/>
      <c r="Y521" s="23"/>
    </row>
    <row r="522" spans="1:25" ht="15">
      <c r="A522" s="22"/>
      <c r="B522" s="22"/>
      <c r="C522" s="22"/>
      <c r="D522" s="22"/>
      <c r="E522" s="22"/>
      <c r="F522" s="22"/>
      <c r="G522" s="23"/>
      <c r="H522" s="23"/>
      <c r="I522" s="34"/>
      <c r="J522" s="34"/>
      <c r="K522" s="34"/>
      <c r="L522" s="23"/>
      <c r="M522" s="23"/>
      <c r="N522" s="23"/>
      <c r="O522" s="23"/>
      <c r="P522" s="23"/>
      <c r="Q522" s="23"/>
      <c r="R522" s="23"/>
      <c r="S522" s="23"/>
      <c r="T522" s="23"/>
      <c r="U522" s="23"/>
      <c r="V522" s="23"/>
      <c r="W522" s="23"/>
      <c r="X522" s="23"/>
      <c r="Y522" s="23"/>
    </row>
    <row r="523" spans="1:25" ht="15">
      <c r="A523" s="22"/>
      <c r="B523" s="22"/>
      <c r="C523" s="22"/>
      <c r="D523" s="22"/>
      <c r="E523" s="22"/>
      <c r="F523" s="22"/>
      <c r="G523" s="23"/>
      <c r="H523" s="23"/>
      <c r="I523" s="34"/>
      <c r="J523" s="34"/>
      <c r="K523" s="34"/>
      <c r="L523" s="23"/>
      <c r="M523" s="23"/>
      <c r="N523" s="23"/>
      <c r="O523" s="23"/>
      <c r="P523" s="23"/>
      <c r="Q523" s="23"/>
      <c r="R523" s="23"/>
      <c r="S523" s="23"/>
      <c r="T523" s="23"/>
      <c r="U523" s="23"/>
      <c r="V523" s="23"/>
      <c r="W523" s="23"/>
      <c r="X523" s="23"/>
      <c r="Y523" s="23"/>
    </row>
    <row r="524" spans="1:25" ht="15">
      <c r="A524" s="22"/>
      <c r="B524" s="22"/>
      <c r="C524" s="22"/>
      <c r="D524" s="22"/>
      <c r="E524" s="22"/>
      <c r="F524" s="22"/>
      <c r="G524" s="23"/>
      <c r="H524" s="23"/>
      <c r="I524" s="34"/>
      <c r="J524" s="34"/>
      <c r="K524" s="34"/>
      <c r="L524" s="23"/>
      <c r="M524" s="23"/>
      <c r="N524" s="23"/>
      <c r="O524" s="23"/>
      <c r="P524" s="23"/>
      <c r="Q524" s="23"/>
      <c r="R524" s="23"/>
      <c r="S524" s="23"/>
      <c r="T524" s="23"/>
      <c r="U524" s="23"/>
      <c r="V524" s="23"/>
      <c r="W524" s="23"/>
      <c r="X524" s="23"/>
      <c r="Y524" s="23"/>
    </row>
    <row r="525" spans="1:25" ht="15">
      <c r="A525" s="22"/>
      <c r="B525" s="22"/>
      <c r="C525" s="22"/>
      <c r="D525" s="22"/>
      <c r="E525" s="22"/>
      <c r="F525" s="22"/>
      <c r="G525" s="23"/>
      <c r="H525" s="23"/>
      <c r="I525" s="34"/>
      <c r="J525" s="34"/>
      <c r="K525" s="34"/>
      <c r="L525" s="23"/>
      <c r="M525" s="23"/>
      <c r="N525" s="23"/>
      <c r="O525" s="23"/>
      <c r="P525" s="23"/>
      <c r="Q525" s="23"/>
      <c r="R525" s="23"/>
      <c r="S525" s="23"/>
      <c r="T525" s="23"/>
      <c r="U525" s="23"/>
      <c r="V525" s="23"/>
      <c r="W525" s="23"/>
      <c r="X525" s="23"/>
      <c r="Y525" s="23"/>
    </row>
    <row r="526" spans="1:25" ht="15">
      <c r="A526" s="22"/>
      <c r="B526" s="22"/>
      <c r="C526" s="22"/>
      <c r="D526" s="22"/>
      <c r="E526" s="22"/>
      <c r="F526" s="22"/>
      <c r="G526" s="23"/>
      <c r="H526" s="23"/>
      <c r="I526" s="34"/>
      <c r="J526" s="34"/>
      <c r="K526" s="34"/>
      <c r="L526" s="23"/>
      <c r="M526" s="23"/>
      <c r="N526" s="23"/>
      <c r="O526" s="23"/>
      <c r="P526" s="23"/>
      <c r="Q526" s="23"/>
      <c r="R526" s="23"/>
      <c r="S526" s="23"/>
      <c r="T526" s="23"/>
      <c r="U526" s="23"/>
      <c r="V526" s="23"/>
      <c r="W526" s="23"/>
      <c r="X526" s="23"/>
      <c r="Y526" s="23"/>
    </row>
    <row r="527" spans="1:25" ht="15">
      <c r="A527" s="22"/>
      <c r="B527" s="22"/>
      <c r="C527" s="22"/>
      <c r="D527" s="22"/>
      <c r="E527" s="22"/>
      <c r="F527" s="22"/>
      <c r="G527" s="23"/>
      <c r="H527" s="23"/>
      <c r="I527" s="34"/>
      <c r="J527" s="34"/>
      <c r="K527" s="34"/>
      <c r="L527" s="23"/>
      <c r="M527" s="23"/>
      <c r="N527" s="23"/>
      <c r="O527" s="23"/>
      <c r="P527" s="23"/>
      <c r="Q527" s="23"/>
      <c r="R527" s="23"/>
      <c r="S527" s="23"/>
      <c r="T527" s="23"/>
      <c r="U527" s="23"/>
      <c r="V527" s="23"/>
      <c r="W527" s="23"/>
      <c r="X527" s="23"/>
      <c r="Y527" s="23"/>
    </row>
    <row r="528" spans="1:25" ht="15">
      <c r="A528" s="22"/>
      <c r="B528" s="22"/>
      <c r="C528" s="22"/>
      <c r="D528" s="22"/>
      <c r="E528" s="22"/>
      <c r="F528" s="22"/>
      <c r="G528" s="23"/>
      <c r="H528" s="23"/>
      <c r="I528" s="34"/>
      <c r="J528" s="34"/>
      <c r="K528" s="34"/>
      <c r="L528" s="23"/>
      <c r="M528" s="23"/>
      <c r="N528" s="23"/>
      <c r="O528" s="23"/>
      <c r="P528" s="23"/>
      <c r="Q528" s="23"/>
      <c r="R528" s="23"/>
      <c r="S528" s="23"/>
      <c r="T528" s="23"/>
      <c r="U528" s="23"/>
      <c r="V528" s="23"/>
      <c r="W528" s="23"/>
      <c r="X528" s="23"/>
      <c r="Y528" s="23"/>
    </row>
    <row r="529" spans="1:25" ht="15">
      <c r="A529" s="22"/>
      <c r="B529" s="22"/>
      <c r="C529" s="22"/>
      <c r="D529" s="22"/>
      <c r="E529" s="22"/>
      <c r="F529" s="22"/>
      <c r="G529" s="23"/>
      <c r="H529" s="23"/>
      <c r="I529" s="34"/>
      <c r="J529" s="34"/>
      <c r="K529" s="34"/>
      <c r="L529" s="23"/>
      <c r="M529" s="23"/>
      <c r="N529" s="23"/>
      <c r="O529" s="23"/>
      <c r="P529" s="23"/>
      <c r="Q529" s="23"/>
      <c r="R529" s="23"/>
      <c r="S529" s="23"/>
      <c r="T529" s="23"/>
      <c r="U529" s="23"/>
      <c r="V529" s="23"/>
      <c r="W529" s="23"/>
      <c r="X529" s="23"/>
      <c r="Y529" s="23"/>
    </row>
  </sheetData>
  <mergeCells count="769">
    <mergeCell ref="G396:J396"/>
    <mergeCell ref="G397:K397"/>
    <mergeCell ref="H399:K399"/>
    <mergeCell ref="K400:K402"/>
    <mergeCell ref="H409:J409"/>
    <mergeCell ref="G410:J410"/>
    <mergeCell ref="G411:K411"/>
    <mergeCell ref="H400:J402"/>
    <mergeCell ref="H403:J403"/>
    <mergeCell ref="H404:J404"/>
    <mergeCell ref="H405:J405"/>
    <mergeCell ref="H406:J406"/>
    <mergeCell ref="H407:J407"/>
    <mergeCell ref="H408:J408"/>
    <mergeCell ref="H386:J388"/>
    <mergeCell ref="K386:K388"/>
    <mergeCell ref="H389:J389"/>
    <mergeCell ref="H390:J390"/>
    <mergeCell ref="H391:J391"/>
    <mergeCell ref="H392:J392"/>
    <mergeCell ref="H393:J393"/>
    <mergeCell ref="H394:J394"/>
    <mergeCell ref="H395:J395"/>
    <mergeCell ref="G272:G274"/>
    <mergeCell ref="C275:E275"/>
    <mergeCell ref="C276:E276"/>
    <mergeCell ref="C277:E277"/>
    <mergeCell ref="C278:E278"/>
    <mergeCell ref="C279:E279"/>
    <mergeCell ref="C280:E280"/>
    <mergeCell ref="C281:E281"/>
    <mergeCell ref="H385:K385"/>
    <mergeCell ref="C265:E265"/>
    <mergeCell ref="C266:E266"/>
    <mergeCell ref="C267:E267"/>
    <mergeCell ref="B268:E268"/>
    <mergeCell ref="B269:F269"/>
    <mergeCell ref="C271:F271"/>
    <mergeCell ref="B272:B274"/>
    <mergeCell ref="C272:E274"/>
    <mergeCell ref="F272:F274"/>
    <mergeCell ref="C257:F257"/>
    <mergeCell ref="B258:B260"/>
    <mergeCell ref="C258:E260"/>
    <mergeCell ref="F258:F260"/>
    <mergeCell ref="G258:G260"/>
    <mergeCell ref="C261:E261"/>
    <mergeCell ref="C262:E262"/>
    <mergeCell ref="C263:E263"/>
    <mergeCell ref="C264:E264"/>
    <mergeCell ref="H264:J264"/>
    <mergeCell ref="H265:J265"/>
    <mergeCell ref="H266:J266"/>
    <mergeCell ref="H267:J267"/>
    <mergeCell ref="G268:J268"/>
    <mergeCell ref="G269:K269"/>
    <mergeCell ref="F244:F246"/>
    <mergeCell ref="G244:G246"/>
    <mergeCell ref="B239:E239"/>
    <mergeCell ref="B240:F240"/>
    <mergeCell ref="B242:C242"/>
    <mergeCell ref="D242:F242"/>
    <mergeCell ref="C243:F243"/>
    <mergeCell ref="B244:B246"/>
    <mergeCell ref="C244:E246"/>
    <mergeCell ref="C247:E247"/>
    <mergeCell ref="C248:E248"/>
    <mergeCell ref="C249:E249"/>
    <mergeCell ref="C250:E250"/>
    <mergeCell ref="C251:E251"/>
    <mergeCell ref="C252:E252"/>
    <mergeCell ref="C253:E253"/>
    <mergeCell ref="B254:E254"/>
    <mergeCell ref="B255:F255"/>
    <mergeCell ref="H253:J253"/>
    <mergeCell ref="G254:J254"/>
    <mergeCell ref="G255:K255"/>
    <mergeCell ref="H257:K257"/>
    <mergeCell ref="H258:J260"/>
    <mergeCell ref="K258:K260"/>
    <mergeCell ref="H261:J261"/>
    <mergeCell ref="H262:J262"/>
    <mergeCell ref="H263:J263"/>
    <mergeCell ref="H243:K243"/>
    <mergeCell ref="H244:J246"/>
    <mergeCell ref="K244:K246"/>
    <mergeCell ref="H247:J247"/>
    <mergeCell ref="H248:J248"/>
    <mergeCell ref="H249:J249"/>
    <mergeCell ref="H250:J250"/>
    <mergeCell ref="H251:J251"/>
    <mergeCell ref="H252:J252"/>
    <mergeCell ref="H233:J233"/>
    <mergeCell ref="H234:J234"/>
    <mergeCell ref="H235:J235"/>
    <mergeCell ref="H236:J236"/>
    <mergeCell ref="H237:J237"/>
    <mergeCell ref="H238:J238"/>
    <mergeCell ref="G239:J239"/>
    <mergeCell ref="G240:K240"/>
    <mergeCell ref="G242:K242"/>
    <mergeCell ref="G229:G231"/>
    <mergeCell ref="C232:E232"/>
    <mergeCell ref="C233:E233"/>
    <mergeCell ref="C234:E234"/>
    <mergeCell ref="C235:E235"/>
    <mergeCell ref="C236:E236"/>
    <mergeCell ref="C237:E237"/>
    <mergeCell ref="C238:E238"/>
    <mergeCell ref="H214:K214"/>
    <mergeCell ref="H215:J217"/>
    <mergeCell ref="K215:K217"/>
    <mergeCell ref="H218:J218"/>
    <mergeCell ref="H219:J219"/>
    <mergeCell ref="H220:J220"/>
    <mergeCell ref="H221:J221"/>
    <mergeCell ref="H222:J222"/>
    <mergeCell ref="H223:J223"/>
    <mergeCell ref="H224:J224"/>
    <mergeCell ref="G225:J225"/>
    <mergeCell ref="G226:K226"/>
    <mergeCell ref="H228:K228"/>
    <mergeCell ref="K229:K231"/>
    <mergeCell ref="H229:J231"/>
    <mergeCell ref="H232:J232"/>
    <mergeCell ref="C221:E221"/>
    <mergeCell ref="C222:E222"/>
    <mergeCell ref="C223:E223"/>
    <mergeCell ref="C224:E224"/>
    <mergeCell ref="B225:E225"/>
    <mergeCell ref="B226:F226"/>
    <mergeCell ref="C228:F228"/>
    <mergeCell ref="B229:B231"/>
    <mergeCell ref="C229:E231"/>
    <mergeCell ref="F229:F231"/>
    <mergeCell ref="B212:F212"/>
    <mergeCell ref="C214:F214"/>
    <mergeCell ref="B215:B217"/>
    <mergeCell ref="C215:E217"/>
    <mergeCell ref="F215:F217"/>
    <mergeCell ref="G215:G217"/>
    <mergeCell ref="C218:E218"/>
    <mergeCell ref="C219:E219"/>
    <mergeCell ref="C220:E220"/>
    <mergeCell ref="G211:J211"/>
    <mergeCell ref="G212:K212"/>
    <mergeCell ref="C190:E190"/>
    <mergeCell ref="C191:E191"/>
    <mergeCell ref="C192:E192"/>
    <mergeCell ref="C193:E193"/>
    <mergeCell ref="C194:E194"/>
    <mergeCell ref="C195:E195"/>
    <mergeCell ref="C196:E196"/>
    <mergeCell ref="B197:E197"/>
    <mergeCell ref="B198:F198"/>
    <mergeCell ref="C200:F200"/>
    <mergeCell ref="B201:B203"/>
    <mergeCell ref="C201:E203"/>
    <mergeCell ref="F201:F203"/>
    <mergeCell ref="G201:G203"/>
    <mergeCell ref="C204:E204"/>
    <mergeCell ref="C205:E205"/>
    <mergeCell ref="C206:E206"/>
    <mergeCell ref="C207:E207"/>
    <mergeCell ref="C208:E208"/>
    <mergeCell ref="C209:E209"/>
    <mergeCell ref="C210:E210"/>
    <mergeCell ref="B211:E211"/>
    <mergeCell ref="H201:J203"/>
    <mergeCell ref="K201:K203"/>
    <mergeCell ref="H204:J204"/>
    <mergeCell ref="H205:J205"/>
    <mergeCell ref="H206:J206"/>
    <mergeCell ref="H207:J207"/>
    <mergeCell ref="H208:J208"/>
    <mergeCell ref="H209:J209"/>
    <mergeCell ref="H210:J210"/>
    <mergeCell ref="H190:J190"/>
    <mergeCell ref="H191:J191"/>
    <mergeCell ref="H192:J192"/>
    <mergeCell ref="H193:J193"/>
    <mergeCell ref="H194:J194"/>
    <mergeCell ref="H196:J196"/>
    <mergeCell ref="G197:J197"/>
    <mergeCell ref="G198:K198"/>
    <mergeCell ref="H200:K200"/>
    <mergeCell ref="H175:J175"/>
    <mergeCell ref="H176:J176"/>
    <mergeCell ref="H177:J177"/>
    <mergeCell ref="H178:J178"/>
    <mergeCell ref="H179:J179"/>
    <mergeCell ref="H180:J180"/>
    <mergeCell ref="H181:J181"/>
    <mergeCell ref="G182:J182"/>
    <mergeCell ref="G183:K183"/>
    <mergeCell ref="H164:J164"/>
    <mergeCell ref="H165:J165"/>
    <mergeCell ref="H166:J166"/>
    <mergeCell ref="H167:J167"/>
    <mergeCell ref="G168:J168"/>
    <mergeCell ref="G169:K169"/>
    <mergeCell ref="H171:K171"/>
    <mergeCell ref="H172:J174"/>
    <mergeCell ref="K172:K174"/>
    <mergeCell ref="G172:G174"/>
    <mergeCell ref="C175:E175"/>
    <mergeCell ref="C176:E176"/>
    <mergeCell ref="C177:E177"/>
    <mergeCell ref="C178:E178"/>
    <mergeCell ref="C179:E179"/>
    <mergeCell ref="C180:E180"/>
    <mergeCell ref="C181:E181"/>
    <mergeCell ref="F187:F189"/>
    <mergeCell ref="G187:G189"/>
    <mergeCell ref="B182:E182"/>
    <mergeCell ref="B183:F183"/>
    <mergeCell ref="B185:C185"/>
    <mergeCell ref="D185:F185"/>
    <mergeCell ref="C186:F186"/>
    <mergeCell ref="B187:B189"/>
    <mergeCell ref="C187:E189"/>
    <mergeCell ref="G185:K185"/>
    <mergeCell ref="H186:K186"/>
    <mergeCell ref="K187:K189"/>
    <mergeCell ref="H187:J189"/>
    <mergeCell ref="C164:E164"/>
    <mergeCell ref="C165:E165"/>
    <mergeCell ref="C166:E166"/>
    <mergeCell ref="C167:E167"/>
    <mergeCell ref="B168:E168"/>
    <mergeCell ref="B169:F169"/>
    <mergeCell ref="C171:F171"/>
    <mergeCell ref="B172:B174"/>
    <mergeCell ref="C172:E174"/>
    <mergeCell ref="F172:F174"/>
    <mergeCell ref="B155:F155"/>
    <mergeCell ref="C157:F157"/>
    <mergeCell ref="B158:B160"/>
    <mergeCell ref="C158:E160"/>
    <mergeCell ref="F158:F160"/>
    <mergeCell ref="G158:G160"/>
    <mergeCell ref="C161:E161"/>
    <mergeCell ref="C162:E162"/>
    <mergeCell ref="C163:E163"/>
    <mergeCell ref="G155:K155"/>
    <mergeCell ref="H157:K157"/>
    <mergeCell ref="H158:J160"/>
    <mergeCell ref="K158:K160"/>
    <mergeCell ref="H161:J161"/>
    <mergeCell ref="H162:J162"/>
    <mergeCell ref="H163:J163"/>
    <mergeCell ref="H147:J147"/>
    <mergeCell ref="H148:J148"/>
    <mergeCell ref="H149:J149"/>
    <mergeCell ref="H150:J150"/>
    <mergeCell ref="H151:J151"/>
    <mergeCell ref="H152:J152"/>
    <mergeCell ref="H153:J153"/>
    <mergeCell ref="G154:J154"/>
    <mergeCell ref="C147:E147"/>
    <mergeCell ref="C148:E148"/>
    <mergeCell ref="C149:E149"/>
    <mergeCell ref="C150:E150"/>
    <mergeCell ref="C151:E151"/>
    <mergeCell ref="C152:E152"/>
    <mergeCell ref="C153:E153"/>
    <mergeCell ref="B154:E154"/>
    <mergeCell ref="B140:E140"/>
    <mergeCell ref="G140:J140"/>
    <mergeCell ref="B141:F141"/>
    <mergeCell ref="G141:K141"/>
    <mergeCell ref="C143:F143"/>
    <mergeCell ref="H143:K143"/>
    <mergeCell ref="B144:B146"/>
    <mergeCell ref="C144:E146"/>
    <mergeCell ref="F144:F146"/>
    <mergeCell ref="G144:G146"/>
    <mergeCell ref="H144:J146"/>
    <mergeCell ref="K144:K146"/>
    <mergeCell ref="K130:K132"/>
    <mergeCell ref="C130:E132"/>
    <mergeCell ref="C133:E133"/>
    <mergeCell ref="C134:E134"/>
    <mergeCell ref="C135:E135"/>
    <mergeCell ref="C136:E136"/>
    <mergeCell ref="C137:E137"/>
    <mergeCell ref="C138:E138"/>
    <mergeCell ref="C139:E139"/>
    <mergeCell ref="H381:J381"/>
    <mergeCell ref="G382:J382"/>
    <mergeCell ref="G383:K383"/>
    <mergeCell ref="C124:E124"/>
    <mergeCell ref="B125:E125"/>
    <mergeCell ref="G125:J125"/>
    <mergeCell ref="B126:F126"/>
    <mergeCell ref="G126:K126"/>
    <mergeCell ref="B128:C128"/>
    <mergeCell ref="G128:K128"/>
    <mergeCell ref="H129:K129"/>
    <mergeCell ref="H133:J133"/>
    <mergeCell ref="H134:J134"/>
    <mergeCell ref="H135:J135"/>
    <mergeCell ref="H136:J136"/>
    <mergeCell ref="H137:J137"/>
    <mergeCell ref="H138:J138"/>
    <mergeCell ref="H139:J139"/>
    <mergeCell ref="D128:F128"/>
    <mergeCell ref="C129:F129"/>
    <mergeCell ref="B130:B132"/>
    <mergeCell ref="F130:F132"/>
    <mergeCell ref="G130:G132"/>
    <mergeCell ref="H130:J132"/>
    <mergeCell ref="H371:K371"/>
    <mergeCell ref="H372:J374"/>
    <mergeCell ref="K372:K374"/>
    <mergeCell ref="H375:J375"/>
    <mergeCell ref="H376:J376"/>
    <mergeCell ref="H377:J377"/>
    <mergeCell ref="H378:J378"/>
    <mergeCell ref="H379:J379"/>
    <mergeCell ref="H380:J380"/>
    <mergeCell ref="H361:J361"/>
    <mergeCell ref="H362:J362"/>
    <mergeCell ref="H363:J363"/>
    <mergeCell ref="H364:J364"/>
    <mergeCell ref="H365:J365"/>
    <mergeCell ref="H366:J366"/>
    <mergeCell ref="H367:J367"/>
    <mergeCell ref="G368:J368"/>
    <mergeCell ref="G369:K369"/>
    <mergeCell ref="H349:J349"/>
    <mergeCell ref="H350:J350"/>
    <mergeCell ref="H351:J351"/>
    <mergeCell ref="H352:J352"/>
    <mergeCell ref="G353:J353"/>
    <mergeCell ref="G354:K354"/>
    <mergeCell ref="G356:K356"/>
    <mergeCell ref="H357:K357"/>
    <mergeCell ref="H358:J360"/>
    <mergeCell ref="K358:K360"/>
    <mergeCell ref="H338:J338"/>
    <mergeCell ref="G339:J339"/>
    <mergeCell ref="G340:K340"/>
    <mergeCell ref="H342:K342"/>
    <mergeCell ref="K343:K345"/>
    <mergeCell ref="H343:J345"/>
    <mergeCell ref="H346:J346"/>
    <mergeCell ref="H347:J347"/>
    <mergeCell ref="H348:J348"/>
    <mergeCell ref="H328:K328"/>
    <mergeCell ref="H329:J331"/>
    <mergeCell ref="K329:K331"/>
    <mergeCell ref="H332:J332"/>
    <mergeCell ref="H333:J333"/>
    <mergeCell ref="H334:J334"/>
    <mergeCell ref="H335:J335"/>
    <mergeCell ref="H336:J336"/>
    <mergeCell ref="H337:J337"/>
    <mergeCell ref="H318:J318"/>
    <mergeCell ref="H319:J319"/>
    <mergeCell ref="H320:J320"/>
    <mergeCell ref="H321:J321"/>
    <mergeCell ref="H322:J322"/>
    <mergeCell ref="H323:J323"/>
    <mergeCell ref="H324:J324"/>
    <mergeCell ref="G325:J325"/>
    <mergeCell ref="G326:K326"/>
    <mergeCell ref="H306:J306"/>
    <mergeCell ref="H307:J307"/>
    <mergeCell ref="H308:J308"/>
    <mergeCell ref="H309:J309"/>
    <mergeCell ref="H310:J310"/>
    <mergeCell ref="G311:J311"/>
    <mergeCell ref="G312:K312"/>
    <mergeCell ref="H314:K314"/>
    <mergeCell ref="H315:J317"/>
    <mergeCell ref="K315:K317"/>
    <mergeCell ref="H295:J295"/>
    <mergeCell ref="G296:J296"/>
    <mergeCell ref="G297:K297"/>
    <mergeCell ref="G299:K299"/>
    <mergeCell ref="H300:K300"/>
    <mergeCell ref="H301:J303"/>
    <mergeCell ref="K301:K303"/>
    <mergeCell ref="H304:J304"/>
    <mergeCell ref="H305:J305"/>
    <mergeCell ref="C365:E365"/>
    <mergeCell ref="C366:E366"/>
    <mergeCell ref="C367:E367"/>
    <mergeCell ref="H271:K271"/>
    <mergeCell ref="H272:J274"/>
    <mergeCell ref="K272:K274"/>
    <mergeCell ref="H275:J275"/>
    <mergeCell ref="H276:J276"/>
    <mergeCell ref="H277:J277"/>
    <mergeCell ref="H278:J278"/>
    <mergeCell ref="H279:J279"/>
    <mergeCell ref="H280:J280"/>
    <mergeCell ref="H281:J281"/>
    <mergeCell ref="G282:J282"/>
    <mergeCell ref="G283:K283"/>
    <mergeCell ref="H285:K285"/>
    <mergeCell ref="K286:K288"/>
    <mergeCell ref="H286:J288"/>
    <mergeCell ref="H289:J289"/>
    <mergeCell ref="H290:J290"/>
    <mergeCell ref="H291:J291"/>
    <mergeCell ref="H292:J292"/>
    <mergeCell ref="H293:J293"/>
    <mergeCell ref="H294:J294"/>
    <mergeCell ref="G343:G345"/>
    <mergeCell ref="C346:E346"/>
    <mergeCell ref="C347:E347"/>
    <mergeCell ref="C348:E348"/>
    <mergeCell ref="C349:E349"/>
    <mergeCell ref="C350:E350"/>
    <mergeCell ref="C351:E351"/>
    <mergeCell ref="C352:E352"/>
    <mergeCell ref="F358:F360"/>
    <mergeCell ref="G358:G360"/>
    <mergeCell ref="B353:E353"/>
    <mergeCell ref="B354:F354"/>
    <mergeCell ref="B356:C356"/>
    <mergeCell ref="D356:F356"/>
    <mergeCell ref="C357:F357"/>
    <mergeCell ref="B358:B360"/>
    <mergeCell ref="C358:E360"/>
    <mergeCell ref="G329:G331"/>
    <mergeCell ref="C332:E332"/>
    <mergeCell ref="C333:E333"/>
    <mergeCell ref="C334:E334"/>
    <mergeCell ref="C335:E335"/>
    <mergeCell ref="C336:E336"/>
    <mergeCell ref="C337:E337"/>
    <mergeCell ref="C338:E338"/>
    <mergeCell ref="B339:E339"/>
    <mergeCell ref="G400:G402"/>
    <mergeCell ref="B410:E410"/>
    <mergeCell ref="B411:F411"/>
    <mergeCell ref="C403:E403"/>
    <mergeCell ref="C404:E404"/>
    <mergeCell ref="C405:E405"/>
    <mergeCell ref="C406:E406"/>
    <mergeCell ref="C407:E407"/>
    <mergeCell ref="C408:E408"/>
    <mergeCell ref="C409:E409"/>
    <mergeCell ref="C392:E392"/>
    <mergeCell ref="C393:E393"/>
    <mergeCell ref="C394:E394"/>
    <mergeCell ref="C395:E395"/>
    <mergeCell ref="B396:E396"/>
    <mergeCell ref="B397:F397"/>
    <mergeCell ref="C399:F399"/>
    <mergeCell ref="B400:B402"/>
    <mergeCell ref="C400:E402"/>
    <mergeCell ref="F400:F402"/>
    <mergeCell ref="B383:F383"/>
    <mergeCell ref="C385:F385"/>
    <mergeCell ref="B386:B388"/>
    <mergeCell ref="C386:E388"/>
    <mergeCell ref="F386:F388"/>
    <mergeCell ref="G386:G388"/>
    <mergeCell ref="C389:E389"/>
    <mergeCell ref="C390:E390"/>
    <mergeCell ref="C391:E391"/>
    <mergeCell ref="G372:G374"/>
    <mergeCell ref="C375:E375"/>
    <mergeCell ref="C376:E376"/>
    <mergeCell ref="C377:E377"/>
    <mergeCell ref="C378:E378"/>
    <mergeCell ref="C379:E379"/>
    <mergeCell ref="C380:E380"/>
    <mergeCell ref="C381:E381"/>
    <mergeCell ref="B382:E382"/>
    <mergeCell ref="C322:E322"/>
    <mergeCell ref="C323:E323"/>
    <mergeCell ref="C324:E324"/>
    <mergeCell ref="B368:E368"/>
    <mergeCell ref="B369:F369"/>
    <mergeCell ref="C371:F371"/>
    <mergeCell ref="B372:B374"/>
    <mergeCell ref="C372:E374"/>
    <mergeCell ref="F372:F374"/>
    <mergeCell ref="B325:E325"/>
    <mergeCell ref="B326:F326"/>
    <mergeCell ref="C328:F328"/>
    <mergeCell ref="B329:B331"/>
    <mergeCell ref="C329:E331"/>
    <mergeCell ref="F329:F331"/>
    <mergeCell ref="B340:F340"/>
    <mergeCell ref="C342:F342"/>
    <mergeCell ref="B343:B345"/>
    <mergeCell ref="C343:E345"/>
    <mergeCell ref="F343:F345"/>
    <mergeCell ref="C361:E361"/>
    <mergeCell ref="C362:E362"/>
    <mergeCell ref="C363:E363"/>
    <mergeCell ref="C364:E364"/>
    <mergeCell ref="C314:F314"/>
    <mergeCell ref="B315:B317"/>
    <mergeCell ref="C315:E317"/>
    <mergeCell ref="F315:F317"/>
    <mergeCell ref="G315:G317"/>
    <mergeCell ref="C318:E318"/>
    <mergeCell ref="C319:E319"/>
    <mergeCell ref="C320:E320"/>
    <mergeCell ref="C321:E321"/>
    <mergeCell ref="C304:E304"/>
    <mergeCell ref="C305:E305"/>
    <mergeCell ref="C306:E306"/>
    <mergeCell ref="C307:E307"/>
    <mergeCell ref="C308:E308"/>
    <mergeCell ref="C309:E309"/>
    <mergeCell ref="C310:E310"/>
    <mergeCell ref="B311:E311"/>
    <mergeCell ref="B312:F312"/>
    <mergeCell ref="C291:E291"/>
    <mergeCell ref="C292:E292"/>
    <mergeCell ref="C293:E293"/>
    <mergeCell ref="C294:E294"/>
    <mergeCell ref="C295:E295"/>
    <mergeCell ref="F301:F303"/>
    <mergeCell ref="G301:G303"/>
    <mergeCell ref="B296:E296"/>
    <mergeCell ref="B297:F297"/>
    <mergeCell ref="B299:C299"/>
    <mergeCell ref="D299:F299"/>
    <mergeCell ref="C300:F300"/>
    <mergeCell ref="B301:B303"/>
    <mergeCell ref="C301:E303"/>
    <mergeCell ref="B282:E282"/>
    <mergeCell ref="B283:F283"/>
    <mergeCell ref="C285:F285"/>
    <mergeCell ref="B286:B288"/>
    <mergeCell ref="C286:E288"/>
    <mergeCell ref="F286:F288"/>
    <mergeCell ref="G286:G288"/>
    <mergeCell ref="C289:E289"/>
    <mergeCell ref="C290:E290"/>
    <mergeCell ref="H118:J118"/>
    <mergeCell ref="H119:J119"/>
    <mergeCell ref="H120:J120"/>
    <mergeCell ref="H121:J121"/>
    <mergeCell ref="H122:J122"/>
    <mergeCell ref="H123:J123"/>
    <mergeCell ref="H124:J124"/>
    <mergeCell ref="C115:E117"/>
    <mergeCell ref="C118:E118"/>
    <mergeCell ref="C119:E119"/>
    <mergeCell ref="C120:E120"/>
    <mergeCell ref="C121:E121"/>
    <mergeCell ref="C122:E122"/>
    <mergeCell ref="C123:E123"/>
    <mergeCell ref="H107:J107"/>
    <mergeCell ref="H108:J108"/>
    <mergeCell ref="C101:E103"/>
    <mergeCell ref="C104:E104"/>
    <mergeCell ref="C105:E105"/>
    <mergeCell ref="C106:E106"/>
    <mergeCell ref="C107:E107"/>
    <mergeCell ref="C108:E108"/>
    <mergeCell ref="C109:E109"/>
    <mergeCell ref="H100:K100"/>
    <mergeCell ref="B101:B103"/>
    <mergeCell ref="F101:F103"/>
    <mergeCell ref="K101:K103"/>
    <mergeCell ref="G101:G103"/>
    <mergeCell ref="H101:J103"/>
    <mergeCell ref="H104:J104"/>
    <mergeCell ref="H105:J105"/>
    <mergeCell ref="H106:J106"/>
    <mergeCell ref="C90:E90"/>
    <mergeCell ref="H90:J90"/>
    <mergeCell ref="C91:E91"/>
    <mergeCell ref="H91:J91"/>
    <mergeCell ref="C92:E92"/>
    <mergeCell ref="H92:J92"/>
    <mergeCell ref="H93:J93"/>
    <mergeCell ref="C93:E93"/>
    <mergeCell ref="C94:E94"/>
    <mergeCell ref="H94:J94"/>
    <mergeCell ref="H95:J95"/>
    <mergeCell ref="C110:E110"/>
    <mergeCell ref="B111:E111"/>
    <mergeCell ref="B112:F112"/>
    <mergeCell ref="C114:F114"/>
    <mergeCell ref="B115:B117"/>
    <mergeCell ref="F115:F117"/>
    <mergeCell ref="G115:G117"/>
    <mergeCell ref="H109:J109"/>
    <mergeCell ref="H110:J110"/>
    <mergeCell ref="G111:J111"/>
    <mergeCell ref="G112:K112"/>
    <mergeCell ref="H114:K114"/>
    <mergeCell ref="H115:J117"/>
    <mergeCell ref="K115:K117"/>
    <mergeCell ref="C95:E95"/>
    <mergeCell ref="C96:E96"/>
    <mergeCell ref="H96:J96"/>
    <mergeCell ref="B97:E97"/>
    <mergeCell ref="G97:J97"/>
    <mergeCell ref="B98:F98"/>
    <mergeCell ref="G98:K98"/>
    <mergeCell ref="C100:F100"/>
    <mergeCell ref="F87:F89"/>
    <mergeCell ref="G87:G89"/>
    <mergeCell ref="H87:J89"/>
    <mergeCell ref="K87:K89"/>
    <mergeCell ref="B83:E83"/>
    <mergeCell ref="B84:F84"/>
    <mergeCell ref="G84:K84"/>
    <mergeCell ref="C86:F86"/>
    <mergeCell ref="H86:K86"/>
    <mergeCell ref="B87:B89"/>
    <mergeCell ref="C87:E89"/>
    <mergeCell ref="K73:K75"/>
    <mergeCell ref="H76:J76"/>
    <mergeCell ref="C76:E76"/>
    <mergeCell ref="C77:E77"/>
    <mergeCell ref="C78:E78"/>
    <mergeCell ref="C79:E79"/>
    <mergeCell ref="C80:E80"/>
    <mergeCell ref="C81:E81"/>
    <mergeCell ref="C82:E82"/>
    <mergeCell ref="H79:J79"/>
    <mergeCell ref="H80:J80"/>
    <mergeCell ref="H81:J81"/>
    <mergeCell ref="H82:J82"/>
    <mergeCell ref="G83:J83"/>
    <mergeCell ref="B73:B75"/>
    <mergeCell ref="C73:E75"/>
    <mergeCell ref="F73:F75"/>
    <mergeCell ref="G73:G75"/>
    <mergeCell ref="H73:J75"/>
    <mergeCell ref="C66:E66"/>
    <mergeCell ref="C67:E67"/>
    <mergeCell ref="B68:E68"/>
    <mergeCell ref="B69:F69"/>
    <mergeCell ref="B71:C71"/>
    <mergeCell ref="D71:F71"/>
    <mergeCell ref="C72:F72"/>
    <mergeCell ref="H77:J77"/>
    <mergeCell ref="H78:J78"/>
    <mergeCell ref="H66:J66"/>
    <mergeCell ref="H67:J67"/>
    <mergeCell ref="G68:J68"/>
    <mergeCell ref="G69:K69"/>
    <mergeCell ref="G71:K71"/>
    <mergeCell ref="H72:K72"/>
    <mergeCell ref="G58:G60"/>
    <mergeCell ref="H58:J60"/>
    <mergeCell ref="H61:J61"/>
    <mergeCell ref="H62:J62"/>
    <mergeCell ref="H63:J63"/>
    <mergeCell ref="H64:J64"/>
    <mergeCell ref="H65:J65"/>
    <mergeCell ref="B58:B60"/>
    <mergeCell ref="K58:K60"/>
    <mergeCell ref="C58:E60"/>
    <mergeCell ref="F58:F60"/>
    <mergeCell ref="C61:E61"/>
    <mergeCell ref="C62:E62"/>
    <mergeCell ref="C63:E63"/>
    <mergeCell ref="C64:E64"/>
    <mergeCell ref="C65:E65"/>
    <mergeCell ref="C52:E52"/>
    <mergeCell ref="H52:J52"/>
    <mergeCell ref="C53:E53"/>
    <mergeCell ref="H53:J53"/>
    <mergeCell ref="B54:E54"/>
    <mergeCell ref="G54:J54"/>
    <mergeCell ref="B55:F55"/>
    <mergeCell ref="G55:K55"/>
    <mergeCell ref="C57:F57"/>
    <mergeCell ref="H57:K57"/>
    <mergeCell ref="H50:J50"/>
    <mergeCell ref="H51:J51"/>
    <mergeCell ref="F44:F46"/>
    <mergeCell ref="G44:G46"/>
    <mergeCell ref="C47:E47"/>
    <mergeCell ref="H47:J47"/>
    <mergeCell ref="C48:E48"/>
    <mergeCell ref="H48:J48"/>
    <mergeCell ref="H49:J49"/>
    <mergeCell ref="C49:E49"/>
    <mergeCell ref="C50:E50"/>
    <mergeCell ref="C51:E51"/>
    <mergeCell ref="K30:K32"/>
    <mergeCell ref="H33:J33"/>
    <mergeCell ref="H34:J34"/>
    <mergeCell ref="C33:E33"/>
    <mergeCell ref="C34:E34"/>
    <mergeCell ref="C35:E35"/>
    <mergeCell ref="C36:E36"/>
    <mergeCell ref="C37:E37"/>
    <mergeCell ref="C38:E38"/>
    <mergeCell ref="B30:B32"/>
    <mergeCell ref="H35:J35"/>
    <mergeCell ref="H36:J36"/>
    <mergeCell ref="H37:J37"/>
    <mergeCell ref="H38:J38"/>
    <mergeCell ref="H39:J39"/>
    <mergeCell ref="G40:J40"/>
    <mergeCell ref="C30:E32"/>
    <mergeCell ref="F30:F32"/>
    <mergeCell ref="G30:G32"/>
    <mergeCell ref="H30:J32"/>
    <mergeCell ref="C39:E39"/>
    <mergeCell ref="H24:J24"/>
    <mergeCell ref="H25:J25"/>
    <mergeCell ref="G26:J26"/>
    <mergeCell ref="G27:K27"/>
    <mergeCell ref="H29:K29"/>
    <mergeCell ref="C20:E20"/>
    <mergeCell ref="H20:J20"/>
    <mergeCell ref="C21:E21"/>
    <mergeCell ref="H21:J21"/>
    <mergeCell ref="C22:E22"/>
    <mergeCell ref="H22:J22"/>
    <mergeCell ref="H23:J23"/>
    <mergeCell ref="C23:E23"/>
    <mergeCell ref="C24:E24"/>
    <mergeCell ref="C25:E25"/>
    <mergeCell ref="B26:E26"/>
    <mergeCell ref="B27:F27"/>
    <mergeCell ref="C29:F29"/>
    <mergeCell ref="H44:J46"/>
    <mergeCell ref="K44:K46"/>
    <mergeCell ref="B40:E40"/>
    <mergeCell ref="B41:F41"/>
    <mergeCell ref="G41:K41"/>
    <mergeCell ref="C43:F43"/>
    <mergeCell ref="H43:K43"/>
    <mergeCell ref="B44:B46"/>
    <mergeCell ref="C44:E46"/>
    <mergeCell ref="B13:K13"/>
    <mergeCell ref="D14:F14"/>
    <mergeCell ref="G14:K14"/>
    <mergeCell ref="C15:F15"/>
    <mergeCell ref="H15:K15"/>
    <mergeCell ref="H16:J18"/>
    <mergeCell ref="H19:J19"/>
    <mergeCell ref="B14:C14"/>
    <mergeCell ref="B16:B18"/>
    <mergeCell ref="C16:E18"/>
    <mergeCell ref="F16:F18"/>
    <mergeCell ref="G16:G18"/>
    <mergeCell ref="K16:K18"/>
    <mergeCell ref="C19:E19"/>
    <mergeCell ref="B8:C8"/>
    <mergeCell ref="J8:K8"/>
    <mergeCell ref="B9:C9"/>
    <mergeCell ref="J9:K9"/>
    <mergeCell ref="B10:C10"/>
    <mergeCell ref="J10:K10"/>
    <mergeCell ref="B11:C11"/>
    <mergeCell ref="J11:K11"/>
    <mergeCell ref="B12:K12"/>
    <mergeCell ref="J5:K5"/>
    <mergeCell ref="J6:K6"/>
    <mergeCell ref="J4:K4"/>
    <mergeCell ref="J7:K7"/>
    <mergeCell ref="B2:K2"/>
    <mergeCell ref="B3:C3"/>
    <mergeCell ref="J3:K3"/>
    <mergeCell ref="B4:C4"/>
    <mergeCell ref="B5:C5"/>
    <mergeCell ref="B6:C6"/>
    <mergeCell ref="B7:C7"/>
  </mergeCells>
  <dataValidations count="1">
    <dataValidation type="list" allowBlank="1" showErrorMessage="1" sqref="F19:F25 K19:K25 F33:F39 K33:K39 F47:F53 K47:K53 F61:F67 K61:K67 F76:F82 K76:K82 F90:F96 K90:K96 F104:F110 K104:K110 F118:F124 K118:K124 F133:F139 K133:K139 F147:F153 K147:K153 F161:F167 K161:K167 F175:F181 K175:K181 F190:F196 K190:K196 F204:F210 K204:K210 F218:F224 K218:K224 F232:F238 K232:K238 F247:F253 K247:K253 F261:F267 K261:K267 F275:F281 K275:K281 F289:F295 K289:K295 F304:F310 K304:K310 F318:F324 K318:K324 F332:F338 K332:K338 F346:F352 K346:K352 F361:F367 K361:K367 F375:F381 K375:K381 F389:F395 K389:K395 F403:F409 K403:K409" xr:uid="{00000000-0002-0000-0000-000000000000}">
      <formula1>"Square,1up,2up,2&amp;1,3&amp;1,3&amp;2,4&amp;2,4&amp;3,5&amp;4,5&amp;3,6&amp;5,6&amp;4,7&amp;6,7&amp;5,8&amp;7,8&amp;6,9&amp;8,9&amp;7,10&amp;8,W/O,D/Q,19th,20th,21st,22nd,23rd,24th,25,26th,27th,28th,29th,30th"</formula1>
    </dataValidation>
  </dataValidations>
  <printOptions horizontalCentered="1" verticalCentered="1" gridLines="1"/>
  <pageMargins left="0.7" right="0.7" top="0.75" bottom="0.75" header="0" footer="0"/>
  <pageSetup paperSize="9" scale="13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6BBDA-D766-4598-95C1-5D592F86A44D}">
  <sheetPr>
    <outlinePr summaryBelow="0" summaryRight="0"/>
  </sheetPr>
  <dimension ref="A1:Y258"/>
  <sheetViews>
    <sheetView showGridLines="0" workbookViewId="0"/>
  </sheetViews>
  <sheetFormatPr defaultColWidth="12.5703125" defaultRowHeight="12.75" customHeight="1"/>
  <cols>
    <col min="1" max="1" width="2.42578125" customWidth="1"/>
    <col min="2" max="2" width="7.5703125" customWidth="1"/>
    <col min="3" max="3" width="16.42578125" customWidth="1"/>
    <col min="4" max="4" width="8.85546875" customWidth="1"/>
    <col min="5" max="5" width="5.140625" customWidth="1"/>
    <col min="6" max="6" width="8.85546875" customWidth="1"/>
    <col min="7" max="7" width="7.5703125" customWidth="1"/>
    <col min="8" max="9" width="12.5703125" customWidth="1"/>
    <col min="10" max="10" width="5.140625" customWidth="1"/>
    <col min="11" max="11" width="8.85546875" customWidth="1"/>
    <col min="12" max="12" width="8.42578125" customWidth="1"/>
    <col min="13" max="14" width="18.7109375" hidden="1" customWidth="1"/>
    <col min="15" max="15" width="13.7109375" hidden="1" customWidth="1"/>
    <col min="16" max="16" width="16.5703125" hidden="1" customWidth="1"/>
    <col min="17" max="17" width="10.7109375" hidden="1" customWidth="1"/>
    <col min="18" max="18" width="17.140625" hidden="1" customWidth="1"/>
    <col min="19" max="19" width="19.85546875" hidden="1" customWidth="1"/>
    <col min="20" max="20" width="13.85546875" hidden="1" customWidth="1"/>
    <col min="21" max="21" width="12.5703125" hidden="1" customWidth="1"/>
    <col min="22" max="24" width="8.42578125" hidden="1" customWidth="1"/>
    <col min="25" max="25" width="8.42578125" customWidth="1"/>
  </cols>
  <sheetData>
    <row r="1" spans="1:25" ht="23.25">
      <c r="A1" s="1" t="s">
        <v>0</v>
      </c>
      <c r="B1" s="1"/>
      <c r="C1" s="1"/>
      <c r="D1" s="1"/>
      <c r="E1" s="1"/>
      <c r="F1" s="1"/>
      <c r="G1" s="1"/>
      <c r="H1" s="1"/>
      <c r="I1" s="1"/>
      <c r="J1" s="1"/>
      <c r="K1" s="1"/>
      <c r="L1" s="1"/>
      <c r="M1" s="1"/>
      <c r="N1" s="1"/>
      <c r="O1" s="1"/>
      <c r="P1" s="1"/>
      <c r="Q1" s="1"/>
      <c r="R1" s="1"/>
      <c r="S1" s="1"/>
      <c r="T1" s="1"/>
      <c r="U1" s="1"/>
      <c r="V1" s="1"/>
      <c r="W1" s="1"/>
      <c r="X1" s="1"/>
      <c r="Y1" s="1"/>
    </row>
    <row r="2" spans="1:25" ht="23.25">
      <c r="A2" s="1"/>
      <c r="B2" s="65" t="s">
        <v>271</v>
      </c>
      <c r="C2" s="66"/>
      <c r="D2" s="66"/>
      <c r="E2" s="66"/>
      <c r="F2" s="66"/>
      <c r="G2" s="66"/>
      <c r="H2" s="66"/>
      <c r="I2" s="66"/>
      <c r="J2" s="66"/>
      <c r="K2" s="64"/>
      <c r="L2" s="1"/>
      <c r="M2" s="1"/>
      <c r="N2" s="1"/>
      <c r="O2" s="1"/>
      <c r="P2" s="1"/>
      <c r="Q2" s="1"/>
      <c r="R2" s="1"/>
      <c r="S2" s="1"/>
      <c r="T2" s="1"/>
      <c r="U2" s="1"/>
      <c r="V2" s="1"/>
      <c r="W2" s="1"/>
      <c r="X2" s="1"/>
      <c r="Y2" s="1"/>
    </row>
    <row r="3" spans="1:25" ht="15">
      <c r="A3" s="2"/>
      <c r="B3" s="67" t="s">
        <v>2</v>
      </c>
      <c r="C3" s="64"/>
      <c r="D3" s="3" t="s">
        <v>3</v>
      </c>
      <c r="E3" s="3" t="s">
        <v>4</v>
      </c>
      <c r="F3" s="3" t="s">
        <v>5</v>
      </c>
      <c r="G3" s="3" t="s">
        <v>6</v>
      </c>
      <c r="H3" s="3" t="s">
        <v>7</v>
      </c>
      <c r="I3" s="3" t="s">
        <v>8</v>
      </c>
      <c r="J3" s="67" t="s">
        <v>9</v>
      </c>
      <c r="K3" s="64"/>
      <c r="L3" s="4"/>
      <c r="M3" s="4"/>
      <c r="N3" s="4"/>
      <c r="O3" s="5" t="s">
        <v>10</v>
      </c>
      <c r="P3" s="4" t="s">
        <v>11</v>
      </c>
      <c r="Q3" s="4" t="s">
        <v>12</v>
      </c>
      <c r="R3" s="4" t="s">
        <v>13</v>
      </c>
      <c r="S3" s="4" t="s">
        <v>14</v>
      </c>
      <c r="T3" s="4" t="s">
        <v>15</v>
      </c>
      <c r="U3" s="4" t="s">
        <v>16</v>
      </c>
      <c r="V3" s="4"/>
      <c r="W3" s="4"/>
      <c r="X3" s="4"/>
      <c r="Y3" s="4"/>
    </row>
    <row r="4" spans="1:25" ht="15">
      <c r="A4" s="6">
        <v>1</v>
      </c>
      <c r="B4" s="68" t="str">
        <f>VLOOKUP(A4,$M$4:$X$9,2,FALSE)</f>
        <v>Lake Karrinyup</v>
      </c>
      <c r="C4" s="64"/>
      <c r="D4" s="7">
        <f>VLOOKUP(A4,$M$4:$X$9,3,FALSE)</f>
        <v>4</v>
      </c>
      <c r="E4" s="7">
        <f>VLOOKUP(A4,$M$4:$X$9,4,FALSE)</f>
        <v>3</v>
      </c>
      <c r="F4" s="7">
        <f>VLOOKUP(A4,$M$4:$X$9,5,FALSE)</f>
        <v>0</v>
      </c>
      <c r="G4" s="7">
        <f>VLOOKUP(A4,$M$4:$X$9,6,FALSE)</f>
        <v>1</v>
      </c>
      <c r="H4" s="7">
        <f>VLOOKUP(A4,$M$4:$X$9,7,FALSE)</f>
        <v>12.5</v>
      </c>
      <c r="I4" s="7">
        <f>VLOOKUP(A4,$M$4:$X$9,8,FALSE)</f>
        <v>7.5</v>
      </c>
      <c r="J4" s="63">
        <f>VLOOKUP(A4,$M$4:$X$9,9,FALSE)</f>
        <v>6</v>
      </c>
      <c r="K4" s="64"/>
      <c r="L4" s="8"/>
      <c r="M4" s="8">
        <f>RANK(X4,$X$4:$X$9,1)</f>
        <v>2</v>
      </c>
      <c r="N4" s="9" t="str">
        <f>[1]Sheet1!C10</f>
        <v>Royal Perth</v>
      </c>
      <c r="O4" s="10">
        <f>COUNTIF($N$11:$P$248,N4)</f>
        <v>4</v>
      </c>
      <c r="P4" s="8">
        <f>COUNTIF($R$11:$R$248,N4)</f>
        <v>2</v>
      </c>
      <c r="Q4" s="8">
        <f>COUNTIF($S$11:$T$248,N4)</f>
        <v>1</v>
      </c>
      <c r="R4" s="8">
        <f>O4-P4-Q4</f>
        <v>1</v>
      </c>
      <c r="S4" s="8">
        <f>SUMIF($N$10:$N$140,N4,$O$10:$O$140)+SUMIF($P$10:$P$140,N4,$Q$10:$Q$140)</f>
        <v>12</v>
      </c>
      <c r="T4" s="8">
        <f>O4*5-S4</f>
        <v>8</v>
      </c>
      <c r="U4" s="8">
        <f>P4*2+Q4</f>
        <v>5</v>
      </c>
      <c r="V4" s="8">
        <f>U4+(S4/100)</f>
        <v>5.12</v>
      </c>
      <c r="W4" s="8">
        <f>RANK(V4,$V$4:$V$9)</f>
        <v>2</v>
      </c>
      <c r="X4" s="8">
        <f>W4+0.01</f>
        <v>2.0099999999999998</v>
      </c>
      <c r="Y4" s="11"/>
    </row>
    <row r="5" spans="1:25" ht="15">
      <c r="A5" s="6">
        <v>2</v>
      </c>
      <c r="B5" s="68" t="str">
        <f>VLOOKUP(A5,$M$4:$X$9,2,FALSE)</f>
        <v>Royal Perth</v>
      </c>
      <c r="C5" s="64"/>
      <c r="D5" s="7">
        <f>VLOOKUP(A5,$M$4:$X$9,3,FALSE)</f>
        <v>4</v>
      </c>
      <c r="E5" s="7">
        <f>VLOOKUP(A5,$M$4:$X$9,4,FALSE)</f>
        <v>2</v>
      </c>
      <c r="F5" s="7">
        <f>VLOOKUP(A5,$M$4:$X$9,5,FALSE)</f>
        <v>1</v>
      </c>
      <c r="G5" s="7">
        <f>VLOOKUP(A5,$M$4:$X$9,6,FALSE)</f>
        <v>1</v>
      </c>
      <c r="H5" s="7">
        <f>VLOOKUP(A5,$M$4:$X$9,7,FALSE)</f>
        <v>12</v>
      </c>
      <c r="I5" s="7">
        <f>VLOOKUP(A5,$M$4:$X$9,8,FALSE)</f>
        <v>8</v>
      </c>
      <c r="J5" s="63">
        <f>VLOOKUP(A5,$M$4:$X$9,9,FALSE)</f>
        <v>5</v>
      </c>
      <c r="K5" s="64"/>
      <c r="L5" s="8"/>
      <c r="M5" s="8">
        <f>RANK(X5,$X$4:$X$9,1)</f>
        <v>1</v>
      </c>
      <c r="N5" s="9" t="str">
        <f>[1]Sheet1!E9</f>
        <v>Lake Karrinyup</v>
      </c>
      <c r="O5" s="10">
        <f>COUNTIF($N$11:$P$248,N5)</f>
        <v>4</v>
      </c>
      <c r="P5" s="8">
        <f>COUNTIF($R$11:$R$248,N5)</f>
        <v>3</v>
      </c>
      <c r="Q5" s="8">
        <f>COUNTIF($S$11:$T$248,N5)</f>
        <v>0</v>
      </c>
      <c r="R5" s="8">
        <f>O5-P5-Q5</f>
        <v>1</v>
      </c>
      <c r="S5" s="8">
        <f>SUMIF($N$10:$N$140,N5,$O$10:$O$140)+SUMIF($P$10:$P$140,N5,$Q$10:$Q$140)</f>
        <v>12.5</v>
      </c>
      <c r="T5" s="8">
        <f>O5*5-S5</f>
        <v>7.5</v>
      </c>
      <c r="U5" s="8">
        <f>P5*2+Q5</f>
        <v>6</v>
      </c>
      <c r="V5" s="8">
        <f>U5+(S5/100)</f>
        <v>6.125</v>
      </c>
      <c r="W5" s="8">
        <f>RANK(V5,$V$4:$V$9)</f>
        <v>1</v>
      </c>
      <c r="X5" s="8">
        <f>W5+0.02</f>
        <v>1.02</v>
      </c>
      <c r="Y5" s="11"/>
    </row>
    <row r="6" spans="1:25" ht="15">
      <c r="A6" s="6">
        <v>3</v>
      </c>
      <c r="B6" s="68" t="str">
        <f>VLOOKUP(A6,$M$4:$X$9,2,FALSE)</f>
        <v>WAGC</v>
      </c>
      <c r="C6" s="64"/>
      <c r="D6" s="7">
        <f>VLOOKUP(A6,$M$4:$X$9,3,FALSE)</f>
        <v>4</v>
      </c>
      <c r="E6" s="7">
        <f>VLOOKUP(A6,$M$4:$X$9,4,FALSE)</f>
        <v>2</v>
      </c>
      <c r="F6" s="7">
        <f>VLOOKUP(A6,$M$4:$X$9,5,FALSE)</f>
        <v>1</v>
      </c>
      <c r="G6" s="7">
        <f>VLOOKUP(A6,$M$4:$X$9,6,FALSE)</f>
        <v>1</v>
      </c>
      <c r="H6" s="7">
        <f>VLOOKUP(A6,$M$4:$X$9,7,FALSE)</f>
        <v>11.5</v>
      </c>
      <c r="I6" s="7">
        <f>VLOOKUP(A6,$M$4:$X$9,8,FALSE)</f>
        <v>8.5</v>
      </c>
      <c r="J6" s="63">
        <f>VLOOKUP(A6,$M$4:$X$9,9,FALSE)</f>
        <v>5</v>
      </c>
      <c r="K6" s="64"/>
      <c r="L6" s="8"/>
      <c r="M6" s="8">
        <f>RANK(X6,$X$4:$X$9,1)</f>
        <v>5</v>
      </c>
      <c r="N6" s="9" t="str">
        <f>[1]Sheet1!C8</f>
        <v>Lakelands</v>
      </c>
      <c r="O6" s="10">
        <f>COUNTIF($N$11:$P$248,N6)</f>
        <v>4</v>
      </c>
      <c r="P6" s="8">
        <f>COUNTIF($R$11:$R$248,N6)</f>
        <v>0</v>
      </c>
      <c r="Q6" s="8">
        <f>COUNTIF($S$11:$T$248,N6)</f>
        <v>0</v>
      </c>
      <c r="R6" s="8">
        <f>O6-P6-Q6</f>
        <v>4</v>
      </c>
      <c r="S6" s="8">
        <f>SUMIF($N$10:$N$140,N6,$O$10:$O$140)+SUMIF($P$10:$P$140,N6,$Q$10:$Q$140)</f>
        <v>5.5</v>
      </c>
      <c r="T6" s="8">
        <f>O6*5-S6</f>
        <v>14.5</v>
      </c>
      <c r="U6" s="8">
        <f>P6*2+Q6</f>
        <v>0</v>
      </c>
      <c r="V6" s="8">
        <f>U6+(S6/100)</f>
        <v>5.5E-2</v>
      </c>
      <c r="W6" s="8">
        <f>RANK(V6,$V$4:$V$9)</f>
        <v>5</v>
      </c>
      <c r="X6" s="8">
        <f>W6+0.03</f>
        <v>5.03</v>
      </c>
      <c r="Y6" s="11"/>
    </row>
    <row r="7" spans="1:25" ht="15">
      <c r="A7" s="6">
        <v>4</v>
      </c>
      <c r="B7" s="68" t="str">
        <f>VLOOKUP(A7,$M$4:$X$9,2,FALSE)</f>
        <v>Mount Lawley</v>
      </c>
      <c r="C7" s="64"/>
      <c r="D7" s="7">
        <f>VLOOKUP(A7,$M$4:$X$9,3,FALSE)</f>
        <v>4</v>
      </c>
      <c r="E7" s="7">
        <f>VLOOKUP(A7,$M$4:$X$9,4,FALSE)</f>
        <v>2</v>
      </c>
      <c r="F7" s="7">
        <f>VLOOKUP(A7,$M$4:$X$9,5,FALSE)</f>
        <v>0</v>
      </c>
      <c r="G7" s="7">
        <f>VLOOKUP(A7,$M$4:$X$9,6,FALSE)</f>
        <v>2</v>
      </c>
      <c r="H7" s="7">
        <f>VLOOKUP(A7,$M$4:$X$9,7,FALSE)</f>
        <v>8.5</v>
      </c>
      <c r="I7" s="7">
        <f>VLOOKUP(A7,$M$4:$X$9,8,FALSE)</f>
        <v>11.5</v>
      </c>
      <c r="J7" s="63">
        <f>VLOOKUP(A7,$M$4:$X$9,9,FALSE)</f>
        <v>4</v>
      </c>
      <c r="K7" s="64"/>
      <c r="L7" s="8"/>
      <c r="M7" s="8">
        <f>RANK(X7,$X$4:$X$9,1)</f>
        <v>3</v>
      </c>
      <c r="N7" s="9" t="str">
        <f>[1]Sheet1!C9</f>
        <v>WAGC</v>
      </c>
      <c r="O7" s="10">
        <f>COUNTIF($N$11:$P$248,N7)</f>
        <v>4</v>
      </c>
      <c r="P7" s="8">
        <f>COUNTIF($R$11:$R$248,N7)</f>
        <v>2</v>
      </c>
      <c r="Q7" s="8">
        <f>COUNTIF($S$11:$T$248,N7)</f>
        <v>1</v>
      </c>
      <c r="R7" s="8">
        <f>O7-P7-Q7</f>
        <v>1</v>
      </c>
      <c r="S7" s="8">
        <f>SUMIF($N$10:$N$140,N7,$O$10:$O$140)+SUMIF($P$10:$P$140,N7,$Q$10:$Q$140)</f>
        <v>11.5</v>
      </c>
      <c r="T7" s="8">
        <f>O7*5-S7</f>
        <v>8.5</v>
      </c>
      <c r="U7" s="8">
        <f>P7*2+Q7</f>
        <v>5</v>
      </c>
      <c r="V7" s="8">
        <f>U7+(S7/100)</f>
        <v>5.1150000000000002</v>
      </c>
      <c r="W7" s="8">
        <f>RANK(V7,$V$4:$V$9)</f>
        <v>3</v>
      </c>
      <c r="X7" s="8">
        <f>W7+0.04</f>
        <v>3.04</v>
      </c>
      <c r="Y7" s="11"/>
    </row>
    <row r="8" spans="1:25" ht="15">
      <c r="A8" s="6">
        <v>5</v>
      </c>
      <c r="B8" s="68" t="str">
        <f>VLOOKUP(A8,$M$4:$X$9,2,FALSE)</f>
        <v>Lakelands</v>
      </c>
      <c r="C8" s="64"/>
      <c r="D8" s="7">
        <f>VLOOKUP(A8,$M$4:$X$9,3,FALSE)</f>
        <v>4</v>
      </c>
      <c r="E8" s="7">
        <f>VLOOKUP(A8,$M$4:$X$9,4,FALSE)</f>
        <v>0</v>
      </c>
      <c r="F8" s="7">
        <f>VLOOKUP(A8,$M$4:$X$9,5,FALSE)</f>
        <v>0</v>
      </c>
      <c r="G8" s="7">
        <f>VLOOKUP(A8,$M$4:$X$9,6,FALSE)</f>
        <v>4</v>
      </c>
      <c r="H8" s="7">
        <f>VLOOKUP(A8,$M$4:$X$9,7,FALSE)</f>
        <v>5.5</v>
      </c>
      <c r="I8" s="7">
        <f>VLOOKUP(A8,$M$4:$X$9,8,FALSE)</f>
        <v>14.5</v>
      </c>
      <c r="J8" s="63">
        <f>VLOOKUP(A8,$M$4:$X$9,9,FALSE)</f>
        <v>0</v>
      </c>
      <c r="K8" s="64"/>
      <c r="L8" s="8"/>
      <c r="M8" s="8">
        <f>RANK(X8,$X$4:$X$9,1)</f>
        <v>4</v>
      </c>
      <c r="N8" s="9" t="str">
        <f>[1]Sheet1!E8</f>
        <v>Mount Lawley</v>
      </c>
      <c r="O8" s="10">
        <f>COUNTIF($N$11:$P$248,N8)</f>
        <v>4</v>
      </c>
      <c r="P8" s="8">
        <f>COUNTIF($R$11:$R$248,N8)</f>
        <v>2</v>
      </c>
      <c r="Q8" s="8">
        <f>COUNTIF($S$11:$T$248,N8)</f>
        <v>0</v>
      </c>
      <c r="R8" s="8">
        <f>O8-P8-Q8</f>
        <v>2</v>
      </c>
      <c r="S8" s="8">
        <f>SUMIF($N$10:$N$140,N8,$O$10:$O$140)+SUMIF($P$10:$P$140,N8,$Q$10:$Q$140)</f>
        <v>8.5</v>
      </c>
      <c r="T8" s="8">
        <f>O8*5-S8</f>
        <v>11.5</v>
      </c>
      <c r="U8" s="8">
        <f>P8*2+Q8</f>
        <v>4</v>
      </c>
      <c r="V8" s="8">
        <f>U8+(S8/100)</f>
        <v>4.085</v>
      </c>
      <c r="W8" s="8">
        <f>RANK(V8,$V$4:$V$9)</f>
        <v>4</v>
      </c>
      <c r="X8" s="8">
        <f>W8+0.05</f>
        <v>4.05</v>
      </c>
      <c r="Y8" s="11"/>
    </row>
    <row r="9" spans="1:25" ht="15">
      <c r="A9" s="6">
        <v>8</v>
      </c>
      <c r="B9" s="69"/>
      <c r="C9" s="66"/>
      <c r="D9" s="66"/>
      <c r="E9" s="66"/>
      <c r="F9" s="66"/>
      <c r="G9" s="66"/>
      <c r="H9" s="66"/>
      <c r="I9" s="66"/>
      <c r="J9" s="66"/>
      <c r="K9" s="64"/>
      <c r="L9" s="8"/>
      <c r="M9" s="8">
        <f>RANK(X9,$X$4:$X$9,1)</f>
        <v>6</v>
      </c>
      <c r="N9" s="9"/>
      <c r="O9" s="10">
        <f>COUNTIF($N$11:$P$248,N9)</f>
        <v>0</v>
      </c>
      <c r="P9" s="8">
        <f>COUNTIF($R$11:$R$248,N9)</f>
        <v>0</v>
      </c>
      <c r="Q9" s="8">
        <f>COUNTIF($S$11:$T$248,N9)</f>
        <v>0</v>
      </c>
      <c r="R9" s="8">
        <f>O9-P9-Q9</f>
        <v>0</v>
      </c>
      <c r="S9" s="8">
        <f>SUMIF($N$10:$N$140,N9,$O$10:$O$140)+SUMIF($P$10:$P$140,N9,$Q$10:$Q$140)</f>
        <v>0</v>
      </c>
      <c r="T9" s="8">
        <f>O9*5-S9</f>
        <v>0</v>
      </c>
      <c r="U9" s="8">
        <f>P9*2+Q9</f>
        <v>0</v>
      </c>
      <c r="V9" s="8">
        <f>U9+(S9/100)</f>
        <v>0</v>
      </c>
      <c r="W9" s="8">
        <f>RANK(V9,$V$4:$V$9)</f>
        <v>6</v>
      </c>
      <c r="X9" s="8">
        <f>W9+0.08</f>
        <v>6.08</v>
      </c>
      <c r="Y9" s="11"/>
    </row>
    <row r="10" spans="1:25" ht="15">
      <c r="A10" s="12"/>
      <c r="B10" s="65" t="s">
        <v>17</v>
      </c>
      <c r="C10" s="66"/>
      <c r="D10" s="66"/>
      <c r="E10" s="66"/>
      <c r="F10" s="66"/>
      <c r="G10" s="66"/>
      <c r="H10" s="66"/>
      <c r="I10" s="66"/>
      <c r="J10" s="66"/>
      <c r="K10" s="64"/>
      <c r="L10" s="12"/>
      <c r="M10" s="12"/>
      <c r="N10" s="12"/>
      <c r="O10" s="12"/>
      <c r="P10" s="12"/>
      <c r="Q10" s="12"/>
      <c r="R10" s="12"/>
      <c r="S10" s="12"/>
      <c r="T10" s="12"/>
      <c r="U10" s="12"/>
      <c r="V10" s="12"/>
      <c r="W10" s="12"/>
      <c r="X10" s="12"/>
      <c r="Y10" s="12"/>
    </row>
    <row r="11" spans="1:25" ht="15">
      <c r="A11" s="14"/>
      <c r="B11" s="84" t="str">
        <f>[1]Sheet1!A30</f>
        <v>ROUND FIVE</v>
      </c>
      <c r="C11" s="66"/>
      <c r="D11" s="70" t="str">
        <f>[1]Sheet1!B30</f>
        <v>SUNDAY 25 MAY</v>
      </c>
      <c r="E11" s="66"/>
      <c r="F11" s="66"/>
      <c r="G11" s="71" t="str">
        <f>[1]Sheet1!C30</f>
        <v>Lake Karrinyup CC</v>
      </c>
      <c r="H11" s="66"/>
      <c r="I11" s="66"/>
      <c r="J11" s="66"/>
      <c r="K11" s="64"/>
      <c r="L11" s="19"/>
      <c r="M11" s="19"/>
      <c r="N11" s="19"/>
      <c r="O11" s="19"/>
      <c r="P11" s="19"/>
      <c r="Q11" s="19"/>
      <c r="R11" s="19"/>
      <c r="S11" s="19"/>
      <c r="T11" s="19"/>
      <c r="U11" s="19"/>
      <c r="V11" s="19"/>
      <c r="W11" s="19"/>
      <c r="X11" s="19"/>
      <c r="Y11" s="19"/>
    </row>
    <row r="12" spans="1:25" ht="18" customHeight="1">
      <c r="A12" s="22"/>
      <c r="B12" s="15" t="s">
        <v>18</v>
      </c>
      <c r="C12" s="72" t="str">
        <f>[1]Sheet1!C32</f>
        <v>Mount Lawley</v>
      </c>
      <c r="D12" s="66"/>
      <c r="E12" s="66"/>
      <c r="F12" s="64"/>
      <c r="G12" s="16" t="s">
        <v>18</v>
      </c>
      <c r="H12" s="73" t="str">
        <f>[1]Sheet1!E32</f>
        <v>WAGC</v>
      </c>
      <c r="I12" s="66"/>
      <c r="J12" s="66"/>
      <c r="K12" s="64"/>
      <c r="L12" s="13"/>
      <c r="M12" s="13"/>
      <c r="N12" s="13"/>
      <c r="O12" s="13"/>
      <c r="P12" s="13"/>
      <c r="Q12" s="13"/>
      <c r="R12" s="13"/>
      <c r="S12" s="13"/>
      <c r="T12" s="13"/>
      <c r="U12" s="13"/>
      <c r="V12" s="13"/>
      <c r="W12" s="13"/>
      <c r="X12" s="13"/>
      <c r="Y12" s="13"/>
    </row>
    <row r="13" spans="1:25" ht="18" customHeight="1">
      <c r="A13" s="22"/>
      <c r="B13" s="85" t="s">
        <v>19</v>
      </c>
      <c r="C13" s="88" t="s">
        <v>20</v>
      </c>
      <c r="D13" s="75"/>
      <c r="E13" s="76"/>
      <c r="F13" s="85" t="s">
        <v>21</v>
      </c>
      <c r="G13" s="89" t="s">
        <v>19</v>
      </c>
      <c r="H13" s="74" t="s">
        <v>20</v>
      </c>
      <c r="I13" s="75"/>
      <c r="J13" s="76"/>
      <c r="K13" s="89" t="s">
        <v>21</v>
      </c>
      <c r="L13" s="17"/>
      <c r="M13" s="17"/>
      <c r="N13" s="17"/>
      <c r="O13" s="17"/>
      <c r="P13" s="17"/>
      <c r="Q13" s="17"/>
      <c r="R13" s="17"/>
      <c r="S13" s="17"/>
      <c r="T13" s="17"/>
      <c r="U13" s="17"/>
      <c r="V13" s="17"/>
      <c r="W13" s="17"/>
      <c r="X13" s="17"/>
      <c r="Y13" s="17"/>
    </row>
    <row r="14" spans="1:25" ht="15">
      <c r="A14" s="14"/>
      <c r="B14" s="86"/>
      <c r="C14" s="77"/>
      <c r="D14" s="78"/>
      <c r="E14" s="79"/>
      <c r="F14" s="86"/>
      <c r="G14" s="86"/>
      <c r="H14" s="77"/>
      <c r="I14" s="78"/>
      <c r="J14" s="79"/>
      <c r="K14" s="86"/>
      <c r="L14" s="17"/>
      <c r="M14" s="17"/>
      <c r="N14" s="17"/>
      <c r="O14" s="17"/>
      <c r="P14" s="17"/>
      <c r="Q14" s="17"/>
      <c r="R14" s="17"/>
      <c r="S14" s="17"/>
      <c r="T14" s="17"/>
      <c r="U14" s="17"/>
      <c r="V14" s="17"/>
      <c r="W14" s="17"/>
      <c r="X14" s="17"/>
      <c r="Y14" s="17"/>
    </row>
    <row r="15" spans="1:25" ht="15">
      <c r="A15" s="14"/>
      <c r="B15" s="87"/>
      <c r="C15" s="80"/>
      <c r="D15" s="81"/>
      <c r="E15" s="82"/>
      <c r="F15" s="87"/>
      <c r="G15" s="87"/>
      <c r="H15" s="80"/>
      <c r="I15" s="81"/>
      <c r="J15" s="82"/>
      <c r="K15" s="87"/>
      <c r="L15" s="17"/>
      <c r="M15" s="17"/>
      <c r="N15" s="17"/>
      <c r="O15" s="17"/>
      <c r="P15" s="17"/>
      <c r="Q15" s="17"/>
      <c r="R15" s="17"/>
      <c r="S15" s="17"/>
      <c r="T15" s="17"/>
      <c r="U15" s="17"/>
      <c r="V15" s="17"/>
      <c r="W15" s="17"/>
      <c r="X15" s="17"/>
      <c r="Y15" s="17"/>
    </row>
    <row r="16" spans="1:25" ht="15">
      <c r="A16" s="14"/>
      <c r="B16" s="15">
        <v>1</v>
      </c>
      <c r="C16" s="93" t="s">
        <v>248</v>
      </c>
      <c r="D16" s="66"/>
      <c r="E16" s="64"/>
      <c r="F16" s="18" t="s">
        <v>47</v>
      </c>
      <c r="G16" s="16">
        <v>1</v>
      </c>
      <c r="H16" s="93" t="s">
        <v>231</v>
      </c>
      <c r="I16" s="66"/>
      <c r="J16" s="64"/>
      <c r="K16" s="18"/>
      <c r="L16" s="17"/>
      <c r="M16" s="17"/>
      <c r="N16" s="17"/>
      <c r="O16" s="17"/>
      <c r="P16" s="17"/>
      <c r="Q16" s="17"/>
      <c r="R16" s="17"/>
      <c r="S16" s="17"/>
      <c r="T16" s="17"/>
      <c r="U16" s="17"/>
      <c r="V16" s="17"/>
      <c r="W16" s="17"/>
      <c r="X16" s="17"/>
      <c r="Y16" s="17"/>
    </row>
    <row r="17" spans="1:25" ht="15">
      <c r="A17" s="14"/>
      <c r="B17" s="15">
        <v>2</v>
      </c>
      <c r="C17" s="93" t="s">
        <v>240</v>
      </c>
      <c r="D17" s="66"/>
      <c r="E17" s="64"/>
      <c r="F17" s="18" t="s">
        <v>24</v>
      </c>
      <c r="G17" s="16">
        <v>2</v>
      </c>
      <c r="H17" s="93" t="s">
        <v>227</v>
      </c>
      <c r="I17" s="66"/>
      <c r="J17" s="64"/>
      <c r="K17" s="18"/>
      <c r="L17" s="19"/>
      <c r="M17" s="19"/>
      <c r="N17" s="19"/>
      <c r="O17" s="19"/>
      <c r="P17" s="19"/>
      <c r="Q17" s="19"/>
      <c r="R17" s="19"/>
      <c r="S17" s="19"/>
      <c r="T17" s="19"/>
      <c r="U17" s="19"/>
      <c r="V17" s="19"/>
      <c r="W17" s="19"/>
      <c r="X17" s="19"/>
      <c r="Y17" s="19"/>
    </row>
    <row r="18" spans="1:25" ht="15">
      <c r="A18" s="14"/>
      <c r="B18" s="15">
        <v>3</v>
      </c>
      <c r="C18" s="93" t="s">
        <v>270</v>
      </c>
      <c r="D18" s="66"/>
      <c r="E18" s="64"/>
      <c r="F18" s="18"/>
      <c r="G18" s="16">
        <v>3</v>
      </c>
      <c r="H18" s="93" t="s">
        <v>225</v>
      </c>
      <c r="I18" s="66"/>
      <c r="J18" s="64"/>
      <c r="K18" s="18" t="s">
        <v>27</v>
      </c>
      <c r="L18" s="19"/>
      <c r="M18" s="19"/>
      <c r="N18" s="19"/>
      <c r="O18" s="19"/>
      <c r="P18" s="19"/>
      <c r="Q18" s="19"/>
      <c r="R18" s="19"/>
      <c r="S18" s="19"/>
      <c r="T18" s="19"/>
      <c r="U18" s="19"/>
      <c r="V18" s="19"/>
      <c r="W18" s="19"/>
      <c r="X18" s="19"/>
      <c r="Y18" s="19"/>
    </row>
    <row r="19" spans="1:25" ht="15">
      <c r="A19" s="14"/>
      <c r="B19" s="15">
        <v>4</v>
      </c>
      <c r="C19" s="93" t="s">
        <v>236</v>
      </c>
      <c r="D19" s="66"/>
      <c r="E19" s="64"/>
      <c r="F19" s="18" t="s">
        <v>31</v>
      </c>
      <c r="G19" s="16">
        <v>4</v>
      </c>
      <c r="H19" s="93" t="s">
        <v>266</v>
      </c>
      <c r="I19" s="66"/>
      <c r="J19" s="64"/>
      <c r="K19" s="18" t="s">
        <v>31</v>
      </c>
      <c r="L19" s="19"/>
      <c r="M19" s="19"/>
      <c r="N19" s="19"/>
      <c r="O19" s="19"/>
      <c r="P19" s="19"/>
      <c r="Q19" s="19"/>
      <c r="R19" s="19"/>
      <c r="S19" s="19"/>
      <c r="T19" s="19"/>
      <c r="U19" s="19"/>
      <c r="V19" s="19"/>
      <c r="W19" s="19"/>
      <c r="X19" s="19"/>
      <c r="Y19" s="19"/>
    </row>
    <row r="20" spans="1:25" ht="15">
      <c r="A20" s="14"/>
      <c r="B20" s="15">
        <v>5</v>
      </c>
      <c r="C20" s="93" t="s">
        <v>232</v>
      </c>
      <c r="D20" s="66"/>
      <c r="E20" s="64"/>
      <c r="F20" s="18" t="s">
        <v>31</v>
      </c>
      <c r="G20" s="16">
        <v>5</v>
      </c>
      <c r="H20" s="93" t="s">
        <v>254</v>
      </c>
      <c r="I20" s="66"/>
      <c r="J20" s="64"/>
      <c r="K20" s="18" t="s">
        <v>31</v>
      </c>
      <c r="L20" s="19"/>
      <c r="M20" s="19"/>
      <c r="N20" s="19"/>
      <c r="O20" s="19"/>
      <c r="P20" s="19"/>
      <c r="Q20" s="19"/>
      <c r="R20" s="19"/>
      <c r="S20" s="19"/>
      <c r="T20" s="19"/>
      <c r="U20" s="19"/>
      <c r="V20" s="19"/>
      <c r="W20" s="19"/>
      <c r="X20" s="19"/>
      <c r="Y20" s="19"/>
    </row>
    <row r="21" spans="1:25" ht="15">
      <c r="A21" s="14"/>
      <c r="B21" s="72" t="str">
        <f>"TOTAL MATCHES WON BY : "&amp;C12</f>
        <v>TOTAL MATCHES WON BY : Mount Lawley</v>
      </c>
      <c r="C21" s="66"/>
      <c r="D21" s="66"/>
      <c r="E21" s="64"/>
      <c r="F21" s="20">
        <f>COUNTA(F16:F20)-0.5*COUNTIF(F16:F20,"Sq*")-COUNTIF(F16:F20,"TBA")</f>
        <v>3</v>
      </c>
      <c r="G21" s="92" t="str">
        <f>"TOTAL MATCHES WON BY : "&amp;H12</f>
        <v>TOTAL MATCHES WON BY : WAGC</v>
      </c>
      <c r="H21" s="66"/>
      <c r="I21" s="66"/>
      <c r="J21" s="64"/>
      <c r="K21" s="20">
        <f>COUNTA(K16:K20)-0.5*COUNTIF(K16:K20,"Sq*")-COUNTIF(K16:K20,"TBA")</f>
        <v>2</v>
      </c>
      <c r="L21" s="19"/>
      <c r="M21" s="19"/>
      <c r="N21" s="19"/>
      <c r="O21" s="19"/>
      <c r="P21" s="19"/>
      <c r="Q21" s="19"/>
      <c r="R21" s="19"/>
      <c r="S21" s="19"/>
      <c r="T21" s="19"/>
      <c r="U21" s="19"/>
      <c r="V21" s="19"/>
      <c r="W21" s="19"/>
      <c r="X21" s="19"/>
      <c r="Y21" s="19"/>
    </row>
    <row r="22" spans="1:25" ht="15">
      <c r="A22" s="14"/>
      <c r="B22" s="90" t="s">
        <v>42</v>
      </c>
      <c r="C22" s="66"/>
      <c r="D22" s="66"/>
      <c r="E22" s="66"/>
      <c r="F22" s="64"/>
      <c r="G22" s="91" t="str">
        <f>IF(F21+K21&lt;4,"",IF(F21=K21,"HALVED",IF(F21&gt;K21,C12,H12)))</f>
        <v>Mount Lawley</v>
      </c>
      <c r="H22" s="66"/>
      <c r="I22" s="66"/>
      <c r="J22" s="66"/>
      <c r="K22" s="64"/>
      <c r="L22" s="21"/>
      <c r="M22" s="21"/>
      <c r="N22" s="21" t="str">
        <f>IF(F21+K21=0,"",C12)</f>
        <v>Mount Lawley</v>
      </c>
      <c r="O22" s="21">
        <f>F21</f>
        <v>3</v>
      </c>
      <c r="P22" s="21" t="str">
        <f>IF(F21+K21=0,"",H12)</f>
        <v>WAGC</v>
      </c>
      <c r="Q22" s="21">
        <f>K21</f>
        <v>2</v>
      </c>
      <c r="R22" s="21" t="str">
        <f>G22</f>
        <v>Mount Lawley</v>
      </c>
      <c r="S22" s="21" t="str">
        <f>IF(R22="HALVED",C12,"")</f>
        <v/>
      </c>
      <c r="T22" s="21" t="str">
        <f>IF(R22="HALVED",H12,"")</f>
        <v/>
      </c>
      <c r="U22" s="21"/>
      <c r="V22" s="21"/>
      <c r="W22" s="21"/>
      <c r="X22" s="21"/>
      <c r="Y22" s="21"/>
    </row>
    <row r="23" spans="1:25" ht="15">
      <c r="A23" s="14"/>
      <c r="B23" s="24"/>
      <c r="C23" s="24"/>
      <c r="D23" s="24"/>
      <c r="E23" s="24"/>
      <c r="F23" s="24"/>
      <c r="G23" s="25"/>
      <c r="H23" s="25"/>
      <c r="I23" s="25"/>
      <c r="J23" s="25"/>
      <c r="K23" s="25"/>
      <c r="L23" s="23"/>
      <c r="M23" s="23"/>
      <c r="N23" s="23"/>
      <c r="O23" s="23"/>
      <c r="P23" s="23"/>
      <c r="Q23" s="23"/>
      <c r="R23" s="23"/>
      <c r="S23" s="23"/>
      <c r="T23" s="23"/>
      <c r="U23" s="23"/>
      <c r="V23" s="23"/>
      <c r="W23" s="23"/>
      <c r="X23" s="23"/>
      <c r="Y23" s="23"/>
    </row>
    <row r="24" spans="1:25" ht="15.75" customHeight="1">
      <c r="A24" s="22"/>
      <c r="B24" s="15" t="s">
        <v>18</v>
      </c>
      <c r="C24" s="72" t="str">
        <f>[1]Sheet1!C33</f>
        <v>Royal Perth</v>
      </c>
      <c r="D24" s="66"/>
      <c r="E24" s="66"/>
      <c r="F24" s="64"/>
      <c r="G24" s="16" t="s">
        <v>18</v>
      </c>
      <c r="H24" s="73" t="str">
        <f>[1]Sheet1!E33</f>
        <v>Lakelands</v>
      </c>
      <c r="I24" s="66"/>
      <c r="J24" s="66"/>
      <c r="K24" s="64"/>
      <c r="L24" s="23"/>
      <c r="M24" s="23"/>
      <c r="N24" s="23"/>
      <c r="O24" s="23"/>
      <c r="P24" s="23"/>
      <c r="Q24" s="23"/>
      <c r="R24" s="23"/>
      <c r="S24" s="23"/>
      <c r="T24" s="23"/>
      <c r="U24" s="23"/>
      <c r="V24" s="23"/>
      <c r="W24" s="23"/>
      <c r="X24" s="23"/>
      <c r="Y24" s="23"/>
    </row>
    <row r="25" spans="1:25" ht="15">
      <c r="A25" s="22"/>
      <c r="B25" s="85" t="s">
        <v>19</v>
      </c>
      <c r="C25" s="88" t="s">
        <v>20</v>
      </c>
      <c r="D25" s="75"/>
      <c r="E25" s="76"/>
      <c r="F25" s="85" t="s">
        <v>21</v>
      </c>
      <c r="G25" s="89" t="s">
        <v>19</v>
      </c>
      <c r="H25" s="74" t="s">
        <v>20</v>
      </c>
      <c r="I25" s="75"/>
      <c r="J25" s="76"/>
      <c r="K25" s="89" t="s">
        <v>21</v>
      </c>
      <c r="L25" s="17"/>
      <c r="M25" s="17"/>
      <c r="N25" s="17"/>
      <c r="O25" s="17"/>
      <c r="P25" s="17"/>
      <c r="Q25" s="17"/>
      <c r="R25" s="17"/>
      <c r="S25" s="17"/>
      <c r="T25" s="17"/>
      <c r="U25" s="17"/>
      <c r="V25" s="17"/>
      <c r="W25" s="17"/>
      <c r="X25" s="17"/>
      <c r="Y25" s="17"/>
    </row>
    <row r="26" spans="1:25" ht="18">
      <c r="A26" s="13"/>
      <c r="B26" s="86"/>
      <c r="C26" s="77"/>
      <c r="D26" s="78"/>
      <c r="E26" s="79"/>
      <c r="F26" s="86"/>
      <c r="G26" s="86"/>
      <c r="H26" s="77"/>
      <c r="I26" s="78"/>
      <c r="J26" s="79"/>
      <c r="K26" s="86"/>
      <c r="L26" s="17"/>
      <c r="M26" s="17"/>
      <c r="N26" s="17"/>
      <c r="O26" s="17"/>
      <c r="P26" s="17"/>
      <c r="Q26" s="17"/>
      <c r="R26" s="17"/>
      <c r="S26" s="17"/>
      <c r="T26" s="17"/>
      <c r="U26" s="17"/>
      <c r="V26" s="17"/>
      <c r="W26" s="17"/>
      <c r="X26" s="17"/>
      <c r="Y26" s="17"/>
    </row>
    <row r="27" spans="1:25" ht="15">
      <c r="A27" s="14"/>
      <c r="B27" s="87"/>
      <c r="C27" s="80"/>
      <c r="D27" s="81"/>
      <c r="E27" s="82"/>
      <c r="F27" s="87"/>
      <c r="G27" s="87"/>
      <c r="H27" s="80"/>
      <c r="I27" s="81"/>
      <c r="J27" s="82"/>
      <c r="K27" s="87"/>
      <c r="L27" s="17"/>
      <c r="M27" s="17"/>
      <c r="N27" s="17"/>
      <c r="O27" s="17"/>
      <c r="P27" s="17"/>
      <c r="Q27" s="17"/>
      <c r="R27" s="17"/>
      <c r="S27" s="17"/>
      <c r="T27" s="17"/>
      <c r="U27" s="17"/>
      <c r="V27" s="17"/>
      <c r="W27" s="17"/>
      <c r="X27" s="17"/>
      <c r="Y27" s="17"/>
    </row>
    <row r="28" spans="1:25" ht="15">
      <c r="A28" s="14"/>
      <c r="B28" s="15">
        <v>1</v>
      </c>
      <c r="C28" s="83" t="s">
        <v>247</v>
      </c>
      <c r="D28" s="66"/>
      <c r="E28" s="64"/>
      <c r="F28" s="18" t="s">
        <v>52</v>
      </c>
      <c r="G28" s="16">
        <v>1</v>
      </c>
      <c r="H28" s="93" t="s">
        <v>241</v>
      </c>
      <c r="I28" s="66"/>
      <c r="J28" s="64"/>
      <c r="K28" s="18"/>
      <c r="L28" s="17"/>
      <c r="M28" s="17"/>
      <c r="N28" s="17"/>
      <c r="O28" s="17"/>
      <c r="P28" s="17"/>
      <c r="Q28" s="17"/>
      <c r="R28" s="17"/>
      <c r="S28" s="17"/>
      <c r="T28" s="17"/>
      <c r="U28" s="17"/>
      <c r="V28" s="17"/>
      <c r="W28" s="17"/>
      <c r="X28" s="17"/>
      <c r="Y28" s="17"/>
    </row>
    <row r="29" spans="1:25" ht="15">
      <c r="A29" s="14"/>
      <c r="B29" s="15">
        <v>2</v>
      </c>
      <c r="C29" s="83" t="s">
        <v>246</v>
      </c>
      <c r="D29" s="66"/>
      <c r="E29" s="64"/>
      <c r="F29" s="18" t="s">
        <v>31</v>
      </c>
      <c r="G29" s="16">
        <v>2</v>
      </c>
      <c r="H29" s="93" t="s">
        <v>252</v>
      </c>
      <c r="I29" s="66"/>
      <c r="J29" s="64"/>
      <c r="K29" s="18" t="s">
        <v>31</v>
      </c>
      <c r="L29" s="19"/>
      <c r="M29" s="19"/>
      <c r="N29" s="19"/>
      <c r="O29" s="19"/>
      <c r="P29" s="19"/>
      <c r="Q29" s="19"/>
      <c r="R29" s="19"/>
      <c r="S29" s="19"/>
      <c r="T29" s="19"/>
      <c r="U29" s="19"/>
      <c r="V29" s="19"/>
      <c r="W29" s="19"/>
      <c r="X29" s="19"/>
      <c r="Y29" s="19"/>
    </row>
    <row r="30" spans="1:25" ht="15">
      <c r="A30" s="14"/>
      <c r="B30" s="15">
        <v>3</v>
      </c>
      <c r="C30" s="93" t="s">
        <v>263</v>
      </c>
      <c r="D30" s="66"/>
      <c r="E30" s="64"/>
      <c r="F30" s="18" t="s">
        <v>47</v>
      </c>
      <c r="G30" s="16">
        <v>3</v>
      </c>
      <c r="H30" s="93" t="s">
        <v>235</v>
      </c>
      <c r="I30" s="66"/>
      <c r="J30" s="64"/>
      <c r="K30" s="18"/>
      <c r="L30" s="19"/>
      <c r="M30" s="19"/>
      <c r="N30" s="19"/>
      <c r="O30" s="19"/>
      <c r="P30" s="19"/>
      <c r="Q30" s="19"/>
      <c r="R30" s="19"/>
      <c r="S30" s="19"/>
      <c r="T30" s="19"/>
      <c r="U30" s="19"/>
      <c r="V30" s="19"/>
      <c r="W30" s="19"/>
      <c r="X30" s="19"/>
      <c r="Y30" s="19"/>
    </row>
    <row r="31" spans="1:25" ht="15">
      <c r="A31" s="14"/>
      <c r="B31" s="15">
        <v>4</v>
      </c>
      <c r="C31" s="83" t="s">
        <v>243</v>
      </c>
      <c r="D31" s="66"/>
      <c r="E31" s="64"/>
      <c r="F31" s="18" t="s">
        <v>41</v>
      </c>
      <c r="G31" s="16">
        <v>4</v>
      </c>
      <c r="H31" s="93" t="s">
        <v>269</v>
      </c>
      <c r="I31" s="66"/>
      <c r="J31" s="64"/>
      <c r="K31" s="18"/>
      <c r="L31" s="19"/>
      <c r="M31" s="19"/>
      <c r="N31" s="19"/>
      <c r="O31" s="19"/>
      <c r="P31" s="19"/>
      <c r="Q31" s="19"/>
      <c r="R31" s="19"/>
      <c r="S31" s="19"/>
      <c r="T31" s="19"/>
      <c r="U31" s="19"/>
      <c r="V31" s="19"/>
      <c r="W31" s="19"/>
      <c r="X31" s="19"/>
      <c r="Y31" s="19"/>
    </row>
    <row r="32" spans="1:25" ht="15">
      <c r="A32" s="14"/>
      <c r="B32" s="15">
        <v>5</v>
      </c>
      <c r="C32" s="93" t="s">
        <v>268</v>
      </c>
      <c r="D32" s="66"/>
      <c r="E32" s="64"/>
      <c r="F32" s="18"/>
      <c r="G32" s="16">
        <v>5</v>
      </c>
      <c r="H32" s="93" t="s">
        <v>255</v>
      </c>
      <c r="I32" s="66"/>
      <c r="J32" s="64"/>
      <c r="K32" s="18" t="s">
        <v>47</v>
      </c>
      <c r="L32" s="19"/>
      <c r="M32" s="19"/>
      <c r="N32" s="19"/>
      <c r="O32" s="19"/>
      <c r="P32" s="19"/>
      <c r="Q32" s="19"/>
      <c r="R32" s="19"/>
      <c r="S32" s="19"/>
      <c r="T32" s="19"/>
      <c r="U32" s="19"/>
      <c r="V32" s="19"/>
      <c r="W32" s="19"/>
      <c r="X32" s="19"/>
      <c r="Y32" s="19"/>
    </row>
    <row r="33" spans="1:25" ht="15">
      <c r="A33" s="14"/>
      <c r="B33" s="72" t="str">
        <f>"TOTAL MATCHES WON BY : "&amp;C24</f>
        <v>TOTAL MATCHES WON BY : Royal Perth</v>
      </c>
      <c r="C33" s="66"/>
      <c r="D33" s="66"/>
      <c r="E33" s="64"/>
      <c r="F33" s="20">
        <f>COUNTA(F28:F32)-0.5*COUNTIF(F28:F32,"Sq*")-COUNTIF(F28:F32,"TBA")</f>
        <v>3.5</v>
      </c>
      <c r="G33" s="92" t="str">
        <f>"TOTAL MATCHES WON BY : "&amp;H24</f>
        <v>TOTAL MATCHES WON BY : Lakelands</v>
      </c>
      <c r="H33" s="66"/>
      <c r="I33" s="66"/>
      <c r="J33" s="64"/>
      <c r="K33" s="20">
        <f>COUNTA(K28:K32)-0.5*COUNTIF(K28:K32,"Sq*")-COUNTIF(K28:K32,"TBA")</f>
        <v>1.5</v>
      </c>
      <c r="L33" s="19"/>
      <c r="M33" s="19"/>
      <c r="N33" s="19"/>
      <c r="O33" s="19"/>
      <c r="P33" s="19"/>
      <c r="Q33" s="19"/>
      <c r="R33" s="19"/>
      <c r="S33" s="19"/>
      <c r="T33" s="19"/>
      <c r="U33" s="19"/>
      <c r="V33" s="19"/>
      <c r="W33" s="19"/>
      <c r="X33" s="19"/>
      <c r="Y33" s="19"/>
    </row>
    <row r="34" spans="1:25" ht="15">
      <c r="A34" s="14"/>
      <c r="B34" s="90" t="s">
        <v>42</v>
      </c>
      <c r="C34" s="66"/>
      <c r="D34" s="66"/>
      <c r="E34" s="66"/>
      <c r="F34" s="64"/>
      <c r="G34" s="91" t="str">
        <f>IF(F33+K33&lt;4,"",IF(F33=K33,"HALVED",IF(F33&gt;K33,C24,H24)))</f>
        <v>Royal Perth</v>
      </c>
      <c r="H34" s="66"/>
      <c r="I34" s="66"/>
      <c r="J34" s="66"/>
      <c r="K34" s="64"/>
      <c r="L34" s="21"/>
      <c r="M34" s="21"/>
      <c r="N34" s="21" t="str">
        <f>IF(F33+K33=0,"",C24)</f>
        <v>Royal Perth</v>
      </c>
      <c r="O34" s="21">
        <f>F33</f>
        <v>3.5</v>
      </c>
      <c r="P34" s="21" t="str">
        <f>IF(F33+K33=0,"",H24)</f>
        <v>Lakelands</v>
      </c>
      <c r="Q34" s="21">
        <f>K33</f>
        <v>1.5</v>
      </c>
      <c r="R34" s="21" t="str">
        <f>G34</f>
        <v>Royal Perth</v>
      </c>
      <c r="S34" s="21" t="str">
        <f>IF(R34="HALVED",C24,"")</f>
        <v/>
      </c>
      <c r="T34" s="21" t="str">
        <f>IF(R34="HALVED",H24,"")</f>
        <v/>
      </c>
      <c r="U34" s="21"/>
      <c r="V34" s="21"/>
      <c r="W34" s="21"/>
      <c r="X34" s="21"/>
      <c r="Y34" s="21"/>
    </row>
    <row r="35" spans="1:25" ht="15">
      <c r="A35" s="14"/>
      <c r="B35" s="24"/>
      <c r="C35" s="24"/>
      <c r="D35" s="24"/>
      <c r="E35" s="24"/>
      <c r="F35" s="24"/>
      <c r="G35" s="25"/>
      <c r="H35" s="25"/>
      <c r="I35" s="25"/>
      <c r="J35" s="25"/>
      <c r="K35" s="25"/>
      <c r="L35" s="23"/>
      <c r="M35" s="23"/>
      <c r="N35" s="23"/>
      <c r="O35" s="23"/>
      <c r="P35" s="23"/>
      <c r="Q35" s="23"/>
      <c r="R35" s="23"/>
      <c r="S35" s="23"/>
      <c r="T35" s="23"/>
      <c r="U35" s="23"/>
      <c r="V35" s="23"/>
      <c r="W35" s="23"/>
      <c r="X35" s="23"/>
      <c r="Y35" s="23"/>
    </row>
    <row r="36" spans="1:25" ht="15">
      <c r="A36" s="14"/>
      <c r="B36" s="100"/>
      <c r="C36" s="100"/>
      <c r="D36" s="100"/>
      <c r="E36" s="100"/>
      <c r="F36" s="99"/>
      <c r="G36" s="100"/>
      <c r="H36" s="100"/>
      <c r="I36" s="100"/>
      <c r="J36" s="100"/>
      <c r="K36" s="99"/>
      <c r="L36" s="23"/>
      <c r="M36" s="23"/>
      <c r="N36" s="23"/>
      <c r="O36" s="23"/>
      <c r="P36" s="23"/>
      <c r="Q36" s="23"/>
      <c r="R36" s="23"/>
      <c r="S36" s="23"/>
      <c r="T36" s="23"/>
      <c r="U36" s="23"/>
      <c r="V36" s="23"/>
      <c r="W36" s="23"/>
      <c r="X36" s="23"/>
      <c r="Y36" s="23"/>
    </row>
    <row r="37" spans="1:25" ht="15">
      <c r="A37" s="14"/>
      <c r="B37" s="84" t="str">
        <f>[1]Sheet1!A24</f>
        <v>ROUND FOUR</v>
      </c>
      <c r="C37" s="66"/>
      <c r="D37" s="70" t="str">
        <f>[1]Sheet1!B24</f>
        <v>SUNDAY 18 MAY</v>
      </c>
      <c r="E37" s="66"/>
      <c r="F37" s="66"/>
      <c r="G37" s="71" t="str">
        <f>[1]Sheet1!C24</f>
        <v>Lakelands CC</v>
      </c>
      <c r="H37" s="66"/>
      <c r="I37" s="66"/>
      <c r="J37" s="66"/>
      <c r="K37" s="64"/>
      <c r="L37" s="21"/>
      <c r="M37" s="21"/>
      <c r="N37" s="21"/>
      <c r="O37" s="21"/>
      <c r="P37" s="21"/>
      <c r="Q37" s="21"/>
      <c r="R37" s="21"/>
      <c r="S37" s="21"/>
      <c r="T37" s="21"/>
      <c r="U37" s="21"/>
      <c r="V37" s="21"/>
      <c r="W37" s="21"/>
      <c r="X37" s="21"/>
      <c r="Y37" s="21"/>
    </row>
    <row r="38" spans="1:25" ht="16.5" customHeight="1">
      <c r="A38" s="22"/>
      <c r="B38" s="15" t="s">
        <v>18</v>
      </c>
      <c r="C38" s="72" t="str">
        <f>[1]Sheet1!C26</f>
        <v>WAGC</v>
      </c>
      <c r="D38" s="66"/>
      <c r="E38" s="66"/>
      <c r="F38" s="64"/>
      <c r="G38" s="16" t="s">
        <v>18</v>
      </c>
      <c r="H38" s="73" t="str">
        <f>[1]Sheet1!E26</f>
        <v>Royal Perth</v>
      </c>
      <c r="I38" s="66"/>
      <c r="J38" s="66"/>
      <c r="K38" s="64"/>
      <c r="L38" s="13"/>
      <c r="M38" s="13"/>
      <c r="N38" s="13"/>
      <c r="O38" s="13"/>
      <c r="P38" s="13"/>
      <c r="Q38" s="13"/>
      <c r="R38" s="13"/>
      <c r="S38" s="13"/>
      <c r="T38" s="13"/>
      <c r="U38" s="13"/>
      <c r="V38" s="13"/>
      <c r="W38" s="13"/>
      <c r="X38" s="13"/>
      <c r="Y38" s="13"/>
    </row>
    <row r="39" spans="1:25" ht="18">
      <c r="A39" s="13"/>
      <c r="B39" s="85" t="s">
        <v>19</v>
      </c>
      <c r="C39" s="88" t="s">
        <v>20</v>
      </c>
      <c r="D39" s="75"/>
      <c r="E39" s="76"/>
      <c r="F39" s="85" t="s">
        <v>21</v>
      </c>
      <c r="G39" s="89" t="s">
        <v>19</v>
      </c>
      <c r="H39" s="74" t="s">
        <v>20</v>
      </c>
      <c r="I39" s="75"/>
      <c r="J39" s="76"/>
      <c r="K39" s="89" t="s">
        <v>21</v>
      </c>
      <c r="L39" s="17"/>
      <c r="M39" s="17"/>
      <c r="N39" s="17"/>
      <c r="O39" s="17"/>
      <c r="P39" s="17"/>
      <c r="Q39" s="17"/>
      <c r="R39" s="17"/>
      <c r="S39" s="17"/>
      <c r="T39" s="17"/>
      <c r="U39" s="17"/>
      <c r="V39" s="17"/>
      <c r="W39" s="17"/>
      <c r="X39" s="17"/>
      <c r="Y39" s="17"/>
    </row>
    <row r="40" spans="1:25" ht="15">
      <c r="A40" s="14"/>
      <c r="B40" s="86"/>
      <c r="C40" s="77"/>
      <c r="D40" s="78"/>
      <c r="E40" s="79"/>
      <c r="F40" s="86"/>
      <c r="G40" s="86"/>
      <c r="H40" s="77"/>
      <c r="I40" s="78"/>
      <c r="J40" s="79"/>
      <c r="K40" s="86"/>
      <c r="L40" s="17"/>
      <c r="M40" s="17"/>
      <c r="N40" s="17"/>
      <c r="O40" s="17"/>
      <c r="P40" s="17"/>
      <c r="Q40" s="17"/>
      <c r="R40" s="17"/>
      <c r="S40" s="17"/>
      <c r="T40" s="17"/>
      <c r="U40" s="17"/>
      <c r="V40" s="17"/>
      <c r="W40" s="17"/>
      <c r="X40" s="17"/>
      <c r="Y40" s="17"/>
    </row>
    <row r="41" spans="1:25" ht="15">
      <c r="A41" s="14"/>
      <c r="B41" s="87"/>
      <c r="C41" s="80"/>
      <c r="D41" s="81"/>
      <c r="E41" s="82"/>
      <c r="F41" s="87"/>
      <c r="G41" s="87"/>
      <c r="H41" s="80"/>
      <c r="I41" s="81"/>
      <c r="J41" s="82"/>
      <c r="K41" s="87"/>
      <c r="L41" s="17"/>
      <c r="M41" s="17"/>
      <c r="N41" s="17"/>
      <c r="O41" s="17"/>
      <c r="P41" s="17"/>
      <c r="Q41" s="17"/>
      <c r="R41" s="17"/>
      <c r="S41" s="17"/>
      <c r="T41" s="17"/>
      <c r="U41" s="17"/>
      <c r="V41" s="17"/>
      <c r="W41" s="17"/>
      <c r="X41" s="17"/>
      <c r="Y41" s="17"/>
    </row>
    <row r="42" spans="1:25" ht="15">
      <c r="A42" s="14"/>
      <c r="B42" s="15">
        <v>1</v>
      </c>
      <c r="C42" s="83" t="s">
        <v>231</v>
      </c>
      <c r="D42" s="66"/>
      <c r="E42" s="64"/>
      <c r="F42" s="18"/>
      <c r="G42" s="16">
        <v>1</v>
      </c>
      <c r="H42" s="83" t="s">
        <v>267</v>
      </c>
      <c r="I42" s="66"/>
      <c r="J42" s="64"/>
      <c r="K42" s="18" t="s">
        <v>47</v>
      </c>
      <c r="L42" s="17"/>
      <c r="M42" s="17"/>
      <c r="N42" s="17"/>
      <c r="O42" s="17"/>
      <c r="P42" s="17"/>
      <c r="Q42" s="17"/>
      <c r="R42" s="17"/>
      <c r="S42" s="17"/>
      <c r="T42" s="17"/>
      <c r="U42" s="17"/>
      <c r="V42" s="17"/>
      <c r="W42" s="17"/>
      <c r="X42" s="17"/>
      <c r="Y42" s="17"/>
    </row>
    <row r="43" spans="1:25" ht="15">
      <c r="A43" s="14"/>
      <c r="B43" s="15">
        <v>2</v>
      </c>
      <c r="C43" s="83" t="s">
        <v>227</v>
      </c>
      <c r="D43" s="66"/>
      <c r="E43" s="64"/>
      <c r="F43" s="18" t="s">
        <v>24</v>
      </c>
      <c r="G43" s="28">
        <v>2</v>
      </c>
      <c r="H43" s="83" t="s">
        <v>247</v>
      </c>
      <c r="I43" s="66"/>
      <c r="J43" s="64"/>
      <c r="K43" s="18"/>
      <c r="L43" s="19"/>
      <c r="M43" s="19"/>
      <c r="N43" s="19"/>
      <c r="O43" s="19"/>
      <c r="P43" s="19"/>
      <c r="Q43" s="19"/>
      <c r="R43" s="19"/>
      <c r="S43" s="19"/>
      <c r="T43" s="19"/>
      <c r="U43" s="19"/>
      <c r="V43" s="19"/>
      <c r="W43" s="19"/>
      <c r="X43" s="19"/>
      <c r="Y43" s="19"/>
    </row>
    <row r="44" spans="1:25" ht="15">
      <c r="A44" s="14"/>
      <c r="B44" s="15">
        <v>3</v>
      </c>
      <c r="C44" s="83" t="s">
        <v>266</v>
      </c>
      <c r="D44" s="66"/>
      <c r="E44" s="64"/>
      <c r="F44" s="18" t="s">
        <v>31</v>
      </c>
      <c r="G44" s="28">
        <v>3</v>
      </c>
      <c r="H44" s="83" t="s">
        <v>246</v>
      </c>
      <c r="I44" s="66"/>
      <c r="J44" s="64"/>
      <c r="K44" s="18" t="s">
        <v>31</v>
      </c>
      <c r="L44" s="19"/>
      <c r="M44" s="19"/>
      <c r="N44" s="19"/>
      <c r="O44" s="19"/>
      <c r="P44" s="19"/>
      <c r="Q44" s="19"/>
      <c r="R44" s="19"/>
      <c r="S44" s="19"/>
      <c r="T44" s="19"/>
      <c r="U44" s="19"/>
      <c r="V44" s="19"/>
      <c r="W44" s="19"/>
      <c r="X44" s="19"/>
      <c r="Y44" s="19"/>
    </row>
    <row r="45" spans="1:25" ht="15">
      <c r="A45" s="14"/>
      <c r="B45" s="15">
        <v>4</v>
      </c>
      <c r="C45" s="83" t="s">
        <v>225</v>
      </c>
      <c r="D45" s="66"/>
      <c r="E45" s="64"/>
      <c r="F45" s="18" t="s">
        <v>113</v>
      </c>
      <c r="G45" s="28">
        <v>4</v>
      </c>
      <c r="H45" s="83" t="s">
        <v>243</v>
      </c>
      <c r="I45" s="66"/>
      <c r="J45" s="64"/>
      <c r="K45" s="18"/>
      <c r="L45" s="19"/>
      <c r="M45" s="19"/>
      <c r="N45" s="19"/>
      <c r="O45" s="19"/>
      <c r="P45" s="19"/>
      <c r="Q45" s="19"/>
      <c r="R45" s="19"/>
      <c r="S45" s="19"/>
      <c r="T45" s="19"/>
      <c r="U45" s="19"/>
      <c r="V45" s="19"/>
      <c r="W45" s="19"/>
      <c r="X45" s="19"/>
      <c r="Y45" s="19"/>
    </row>
    <row r="46" spans="1:25" ht="15">
      <c r="A46" s="14"/>
      <c r="B46" s="15">
        <v>5</v>
      </c>
      <c r="C46" s="83" t="s">
        <v>254</v>
      </c>
      <c r="D46" s="66"/>
      <c r="E46" s="64"/>
      <c r="F46" s="18"/>
      <c r="G46" s="28">
        <v>5</v>
      </c>
      <c r="H46" s="83" t="s">
        <v>242</v>
      </c>
      <c r="I46" s="66"/>
      <c r="J46" s="64"/>
      <c r="K46" s="18" t="s">
        <v>24</v>
      </c>
      <c r="L46" s="19"/>
      <c r="M46" s="19"/>
      <c r="N46" s="19"/>
      <c r="O46" s="19"/>
      <c r="P46" s="19"/>
      <c r="Q46" s="19"/>
      <c r="R46" s="19"/>
      <c r="S46" s="19"/>
      <c r="T46" s="19"/>
      <c r="U46" s="19"/>
      <c r="V46" s="19"/>
      <c r="W46" s="19"/>
      <c r="X46" s="19"/>
      <c r="Y46" s="19"/>
    </row>
    <row r="47" spans="1:25" ht="15">
      <c r="A47" s="14"/>
      <c r="B47" s="72" t="str">
        <f>"TOTAL MATCHES WON BY : "&amp;C38</f>
        <v>TOTAL MATCHES WON BY : WAGC</v>
      </c>
      <c r="C47" s="66"/>
      <c r="D47" s="66"/>
      <c r="E47" s="64"/>
      <c r="F47" s="20">
        <f>COUNTA(F42:F46)-0.5*COUNTIF(F42:F46,"Sq*")-COUNTIF(F42:F46,"TBA")</f>
        <v>2.5</v>
      </c>
      <c r="G47" s="92" t="str">
        <f>"TOTAL MATCHES WON BY : "&amp;H38</f>
        <v>TOTAL MATCHES WON BY : Royal Perth</v>
      </c>
      <c r="H47" s="66"/>
      <c r="I47" s="66"/>
      <c r="J47" s="64"/>
      <c r="K47" s="20">
        <f>COUNTA(K42:K46)-0.5*COUNTIF(K42:K46,"Sq*")-COUNTIF(K42:K46,"TBA")</f>
        <v>2.5</v>
      </c>
      <c r="L47" s="19"/>
      <c r="M47" s="19"/>
      <c r="N47" s="19"/>
      <c r="O47" s="19"/>
      <c r="P47" s="19"/>
      <c r="Q47" s="19"/>
      <c r="R47" s="19"/>
      <c r="S47" s="19"/>
      <c r="T47" s="19"/>
      <c r="U47" s="19"/>
      <c r="V47" s="19"/>
      <c r="W47" s="19"/>
      <c r="X47" s="19"/>
      <c r="Y47" s="19"/>
    </row>
    <row r="48" spans="1:25" ht="15">
      <c r="A48" s="14"/>
      <c r="B48" s="90" t="s">
        <v>42</v>
      </c>
      <c r="C48" s="66"/>
      <c r="D48" s="66"/>
      <c r="E48" s="66"/>
      <c r="F48" s="64"/>
      <c r="G48" s="91" t="str">
        <f>IF(F47+K47&lt;4,"",IF(F47=K47,"HALVED",IF(F47&gt;K47,C38,H38)))</f>
        <v>HALVED</v>
      </c>
      <c r="H48" s="66"/>
      <c r="I48" s="66"/>
      <c r="J48" s="66"/>
      <c r="K48" s="64"/>
      <c r="L48" s="21"/>
      <c r="M48" s="21"/>
      <c r="N48" s="21" t="str">
        <f>IF(F47+K47=0,"",C38)</f>
        <v>WAGC</v>
      </c>
      <c r="O48" s="21">
        <f>F47</f>
        <v>2.5</v>
      </c>
      <c r="P48" s="21" t="str">
        <f>IF(F47+K47=0,"",H38)</f>
        <v>Royal Perth</v>
      </c>
      <c r="Q48" s="21">
        <f>K47</f>
        <v>2.5</v>
      </c>
      <c r="R48" s="21" t="str">
        <f>G48</f>
        <v>HALVED</v>
      </c>
      <c r="S48" s="21" t="str">
        <f>IF(R48="HALVED",C38,"")</f>
        <v>WAGC</v>
      </c>
      <c r="T48" s="21" t="str">
        <f>IF(R48="HALVED",H38,"")</f>
        <v>Royal Perth</v>
      </c>
      <c r="U48" s="21"/>
      <c r="V48" s="21"/>
      <c r="W48" s="21"/>
      <c r="X48" s="21"/>
      <c r="Y48" s="21"/>
    </row>
    <row r="49" spans="1:25" ht="15">
      <c r="A49" s="14"/>
      <c r="B49" s="24"/>
      <c r="C49" s="24"/>
      <c r="D49" s="24"/>
      <c r="E49" s="24"/>
      <c r="F49" s="24"/>
      <c r="G49" s="25"/>
      <c r="H49" s="25"/>
      <c r="I49" s="25"/>
      <c r="J49" s="25"/>
      <c r="K49" s="25"/>
      <c r="L49" s="23"/>
      <c r="M49" s="23"/>
      <c r="N49" s="23"/>
      <c r="O49" s="23"/>
      <c r="P49" s="23"/>
      <c r="Q49" s="23"/>
      <c r="R49" s="23"/>
      <c r="S49" s="23"/>
      <c r="T49" s="23"/>
      <c r="U49" s="23"/>
      <c r="V49" s="23"/>
      <c r="W49" s="23"/>
      <c r="X49" s="23"/>
      <c r="Y49" s="23"/>
    </row>
    <row r="50" spans="1:25" ht="15">
      <c r="A50" s="22"/>
      <c r="B50" s="15" t="s">
        <v>18</v>
      </c>
      <c r="C50" s="72" t="str">
        <f>[1]Sheet1!C27</f>
        <v>Lake Karrinyup</v>
      </c>
      <c r="D50" s="66"/>
      <c r="E50" s="66"/>
      <c r="F50" s="64"/>
      <c r="G50" s="16" t="s">
        <v>18</v>
      </c>
      <c r="H50" s="73" t="str">
        <f>[1]Sheet1!E27</f>
        <v>Mount Lawley</v>
      </c>
      <c r="I50" s="66"/>
      <c r="J50" s="66"/>
      <c r="K50" s="64"/>
      <c r="L50" s="23"/>
      <c r="M50" s="23"/>
      <c r="N50" s="23"/>
      <c r="O50" s="23"/>
      <c r="P50" s="23"/>
      <c r="Q50" s="23"/>
      <c r="R50" s="23"/>
      <c r="S50" s="23"/>
      <c r="T50" s="23"/>
      <c r="U50" s="23"/>
      <c r="V50" s="23"/>
      <c r="W50" s="23"/>
      <c r="X50" s="23"/>
      <c r="Y50" s="23"/>
    </row>
    <row r="51" spans="1:25" ht="15">
      <c r="A51" s="22"/>
      <c r="B51" s="85" t="s">
        <v>19</v>
      </c>
      <c r="C51" s="88" t="s">
        <v>20</v>
      </c>
      <c r="D51" s="75"/>
      <c r="E51" s="76"/>
      <c r="F51" s="85" t="s">
        <v>21</v>
      </c>
      <c r="G51" s="89" t="s">
        <v>19</v>
      </c>
      <c r="H51" s="74" t="s">
        <v>20</v>
      </c>
      <c r="I51" s="75"/>
      <c r="J51" s="76"/>
      <c r="K51" s="89" t="s">
        <v>21</v>
      </c>
      <c r="L51" s="17"/>
      <c r="M51" s="17"/>
      <c r="N51" s="17"/>
      <c r="O51" s="17"/>
      <c r="P51" s="17"/>
      <c r="Q51" s="17"/>
      <c r="R51" s="17"/>
      <c r="S51" s="17"/>
      <c r="T51" s="17"/>
      <c r="U51" s="17"/>
      <c r="V51" s="17"/>
      <c r="W51" s="17"/>
      <c r="X51" s="17"/>
      <c r="Y51" s="17"/>
    </row>
    <row r="52" spans="1:25" ht="15">
      <c r="A52" s="14"/>
      <c r="B52" s="86"/>
      <c r="C52" s="77"/>
      <c r="D52" s="78"/>
      <c r="E52" s="79"/>
      <c r="F52" s="86"/>
      <c r="G52" s="86"/>
      <c r="H52" s="77"/>
      <c r="I52" s="78"/>
      <c r="J52" s="79"/>
      <c r="K52" s="86"/>
      <c r="L52" s="17"/>
      <c r="M52" s="17"/>
      <c r="N52" s="17"/>
      <c r="O52" s="17"/>
      <c r="P52" s="17"/>
      <c r="Q52" s="17"/>
      <c r="R52" s="17"/>
      <c r="S52" s="17"/>
      <c r="T52" s="17"/>
      <c r="U52" s="17"/>
      <c r="V52" s="17"/>
      <c r="W52" s="17"/>
      <c r="X52" s="17"/>
      <c r="Y52" s="17"/>
    </row>
    <row r="53" spans="1:25" ht="15">
      <c r="A53" s="14"/>
      <c r="B53" s="87"/>
      <c r="C53" s="80"/>
      <c r="D53" s="81"/>
      <c r="E53" s="82"/>
      <c r="F53" s="87"/>
      <c r="G53" s="87"/>
      <c r="H53" s="80"/>
      <c r="I53" s="81"/>
      <c r="J53" s="82"/>
      <c r="K53" s="87"/>
      <c r="L53" s="17"/>
      <c r="M53" s="17"/>
      <c r="N53" s="17"/>
      <c r="O53" s="17"/>
      <c r="P53" s="17"/>
      <c r="Q53" s="17"/>
      <c r="R53" s="17"/>
      <c r="S53" s="17"/>
      <c r="T53" s="17"/>
      <c r="U53" s="17"/>
      <c r="V53" s="17"/>
      <c r="W53" s="17"/>
      <c r="X53" s="17"/>
      <c r="Y53" s="17"/>
    </row>
    <row r="54" spans="1:25" ht="15">
      <c r="A54" s="14"/>
      <c r="B54" s="15">
        <v>1</v>
      </c>
      <c r="C54" s="83" t="s">
        <v>228</v>
      </c>
      <c r="D54" s="66"/>
      <c r="E54" s="64"/>
      <c r="F54" s="18" t="s">
        <v>31</v>
      </c>
      <c r="G54" s="16">
        <v>1</v>
      </c>
      <c r="H54" s="83" t="s">
        <v>248</v>
      </c>
      <c r="I54" s="66"/>
      <c r="J54" s="64"/>
      <c r="K54" s="18" t="s">
        <v>31</v>
      </c>
      <c r="L54" s="17"/>
      <c r="M54" s="17"/>
      <c r="N54" s="17"/>
      <c r="O54" s="17"/>
      <c r="P54" s="17"/>
      <c r="Q54" s="17"/>
      <c r="R54" s="17"/>
      <c r="S54" s="17"/>
      <c r="T54" s="17"/>
      <c r="U54" s="17"/>
      <c r="V54" s="17"/>
      <c r="W54" s="17"/>
      <c r="X54" s="17"/>
      <c r="Y54" s="17"/>
    </row>
    <row r="55" spans="1:25" ht="15">
      <c r="A55" s="14"/>
      <c r="B55" s="15">
        <v>2</v>
      </c>
      <c r="C55" s="83" t="s">
        <v>226</v>
      </c>
      <c r="D55" s="66"/>
      <c r="E55" s="64"/>
      <c r="F55" s="18"/>
      <c r="G55" s="28">
        <v>2</v>
      </c>
      <c r="H55" s="83" t="s">
        <v>240</v>
      </c>
      <c r="I55" s="66"/>
      <c r="J55" s="64"/>
      <c r="K55" s="18" t="s">
        <v>38</v>
      </c>
      <c r="L55" s="19"/>
      <c r="M55" s="19"/>
      <c r="N55" s="19"/>
      <c r="O55" s="19"/>
      <c r="P55" s="19"/>
      <c r="Q55" s="19"/>
      <c r="R55" s="19"/>
      <c r="S55" s="19"/>
      <c r="T55" s="19"/>
      <c r="U55" s="19"/>
      <c r="V55" s="19"/>
      <c r="W55" s="19"/>
      <c r="X55" s="19"/>
      <c r="Y55" s="19"/>
    </row>
    <row r="56" spans="1:25" ht="15">
      <c r="A56" s="14"/>
      <c r="B56" s="15">
        <v>3</v>
      </c>
      <c r="C56" s="95" t="s">
        <v>251</v>
      </c>
      <c r="D56" s="78"/>
      <c r="E56" s="78"/>
      <c r="F56" s="18" t="s">
        <v>125</v>
      </c>
      <c r="G56" s="28">
        <v>3</v>
      </c>
      <c r="H56" s="83" t="s">
        <v>265</v>
      </c>
      <c r="I56" s="66"/>
      <c r="J56" s="64"/>
      <c r="K56" s="18"/>
      <c r="L56" s="19"/>
      <c r="M56" s="19"/>
      <c r="N56" s="19"/>
      <c r="O56" s="19"/>
      <c r="P56" s="19"/>
      <c r="Q56" s="19"/>
      <c r="R56" s="19"/>
      <c r="S56" s="19"/>
      <c r="T56" s="19"/>
      <c r="U56" s="19"/>
      <c r="V56" s="19"/>
      <c r="W56" s="19"/>
      <c r="X56" s="19"/>
      <c r="Y56" s="19"/>
    </row>
    <row r="57" spans="1:25" ht="15">
      <c r="A57" s="14"/>
      <c r="B57" s="15">
        <v>4</v>
      </c>
      <c r="C57" s="83" t="s">
        <v>253</v>
      </c>
      <c r="D57" s="66"/>
      <c r="E57" s="64"/>
      <c r="F57" s="18" t="s">
        <v>41</v>
      </c>
      <c r="G57" s="28">
        <v>4</v>
      </c>
      <c r="H57" s="83" t="s">
        <v>245</v>
      </c>
      <c r="I57" s="66"/>
      <c r="J57" s="64"/>
      <c r="K57" s="18"/>
      <c r="L57" s="19"/>
      <c r="M57" s="19"/>
      <c r="N57" s="19"/>
      <c r="O57" s="19"/>
      <c r="P57" s="19"/>
      <c r="Q57" s="19"/>
      <c r="R57" s="19"/>
      <c r="S57" s="19"/>
      <c r="T57" s="19"/>
      <c r="U57" s="19"/>
      <c r="V57" s="19"/>
      <c r="W57" s="19"/>
      <c r="X57" s="19"/>
      <c r="Y57" s="19"/>
    </row>
    <row r="58" spans="1:25" ht="15">
      <c r="A58" s="14"/>
      <c r="B58" s="15">
        <v>5</v>
      </c>
      <c r="C58" s="83" t="s">
        <v>259</v>
      </c>
      <c r="D58" s="66"/>
      <c r="E58" s="64"/>
      <c r="F58" s="18" t="s">
        <v>125</v>
      </c>
      <c r="G58" s="28">
        <v>5</v>
      </c>
      <c r="H58" s="83" t="s">
        <v>264</v>
      </c>
      <c r="I58" s="66"/>
      <c r="J58" s="64"/>
      <c r="K58" s="18"/>
      <c r="L58" s="19"/>
      <c r="M58" s="19"/>
      <c r="N58" s="19"/>
      <c r="O58" s="19"/>
      <c r="P58" s="19"/>
      <c r="Q58" s="19"/>
      <c r="R58" s="19"/>
      <c r="S58" s="19"/>
      <c r="T58" s="19"/>
      <c r="U58" s="19"/>
      <c r="V58" s="19"/>
      <c r="W58" s="19"/>
      <c r="X58" s="19"/>
      <c r="Y58" s="19"/>
    </row>
    <row r="59" spans="1:25" ht="15">
      <c r="A59" s="14"/>
      <c r="B59" s="72" t="str">
        <f>"TOTAL MATCHES WON BY : "&amp;C50</f>
        <v>TOTAL MATCHES WON BY : Lake Karrinyup</v>
      </c>
      <c r="C59" s="66"/>
      <c r="D59" s="66"/>
      <c r="E59" s="64"/>
      <c r="F59" s="20">
        <f>COUNTA(F54:F58)-0.5*COUNTIF(F54:F58,"Sq*")-COUNTIF(F54:F58,"TBA")</f>
        <v>3.5</v>
      </c>
      <c r="G59" s="92" t="str">
        <f>"TOTAL MATCHES WON BY : "&amp;H50</f>
        <v>TOTAL MATCHES WON BY : Mount Lawley</v>
      </c>
      <c r="H59" s="66"/>
      <c r="I59" s="66"/>
      <c r="J59" s="64"/>
      <c r="K59" s="20">
        <f>COUNTA(K54:K58)-0.5*COUNTIF(K54:K58,"Sq*")-COUNTIF(K54:K58,"TBA")</f>
        <v>1.5</v>
      </c>
      <c r="L59" s="19"/>
      <c r="M59" s="19"/>
      <c r="N59" s="19"/>
      <c r="O59" s="19"/>
      <c r="P59" s="19"/>
      <c r="Q59" s="19"/>
      <c r="R59" s="19"/>
      <c r="S59" s="19"/>
      <c r="T59" s="19"/>
      <c r="U59" s="19"/>
      <c r="V59" s="19"/>
      <c r="W59" s="19"/>
      <c r="X59" s="19"/>
      <c r="Y59" s="19"/>
    </row>
    <row r="60" spans="1:25" ht="15">
      <c r="A60" s="14"/>
      <c r="B60" s="90" t="s">
        <v>42</v>
      </c>
      <c r="C60" s="66"/>
      <c r="D60" s="66"/>
      <c r="E60" s="66"/>
      <c r="F60" s="64"/>
      <c r="G60" s="91" t="str">
        <f>IF(F59+K59&lt;4,"",IF(F59=K59,"HALVED",IF(F59&gt;K59,C50,H50)))</f>
        <v>Lake Karrinyup</v>
      </c>
      <c r="H60" s="66"/>
      <c r="I60" s="66"/>
      <c r="J60" s="66"/>
      <c r="K60" s="64"/>
      <c r="L60" s="21"/>
      <c r="M60" s="21"/>
      <c r="N60" s="21" t="str">
        <f>IF(F59+K59=0,"",C50)</f>
        <v>Lake Karrinyup</v>
      </c>
      <c r="O60" s="21">
        <f>F59</f>
        <v>3.5</v>
      </c>
      <c r="P60" s="21" t="str">
        <f>IF(F59+K59=0,"",H50)</f>
        <v>Mount Lawley</v>
      </c>
      <c r="Q60" s="21">
        <f>K59</f>
        <v>1.5</v>
      </c>
      <c r="R60" s="21" t="str">
        <f>G60</f>
        <v>Lake Karrinyup</v>
      </c>
      <c r="S60" s="21" t="str">
        <f>IF(R60="HALVED",C50,"")</f>
        <v/>
      </c>
      <c r="T60" s="21" t="str">
        <f>IF(R60="HALVED",H50,"")</f>
        <v/>
      </c>
      <c r="U60" s="21"/>
      <c r="V60" s="21"/>
      <c r="W60" s="21"/>
      <c r="X60" s="21"/>
      <c r="Y60" s="21"/>
    </row>
    <row r="61" spans="1:25" ht="15">
      <c r="A61" s="14"/>
      <c r="B61" s="24"/>
      <c r="C61" s="24"/>
      <c r="D61" s="24"/>
      <c r="E61" s="24"/>
      <c r="F61" s="24"/>
      <c r="G61" s="25"/>
      <c r="H61" s="25"/>
      <c r="I61" s="25"/>
      <c r="J61" s="25"/>
      <c r="K61" s="25"/>
      <c r="L61" s="23"/>
      <c r="M61" s="23"/>
      <c r="N61" s="23"/>
      <c r="O61" s="23"/>
      <c r="P61" s="23"/>
      <c r="Q61" s="23"/>
      <c r="R61" s="23"/>
      <c r="S61" s="23"/>
      <c r="T61" s="23"/>
      <c r="U61" s="23"/>
      <c r="V61" s="23"/>
      <c r="W61" s="23"/>
      <c r="X61" s="23"/>
      <c r="Y61" s="23"/>
    </row>
    <row r="62" spans="1:25" ht="15">
      <c r="A62" s="14"/>
      <c r="B62" s="100"/>
      <c r="C62" s="100"/>
      <c r="D62" s="100"/>
      <c r="E62" s="100"/>
      <c r="F62" s="99"/>
      <c r="G62" s="100"/>
      <c r="H62" s="100"/>
      <c r="I62" s="100"/>
      <c r="J62" s="100"/>
      <c r="K62" s="99"/>
      <c r="L62" s="23"/>
      <c r="M62" s="23"/>
      <c r="N62" s="23"/>
      <c r="O62" s="23"/>
      <c r="P62" s="23"/>
      <c r="Q62" s="23"/>
      <c r="R62" s="23"/>
      <c r="S62" s="23"/>
      <c r="T62" s="23"/>
      <c r="U62" s="23"/>
      <c r="V62" s="23"/>
      <c r="W62" s="23"/>
      <c r="X62" s="23"/>
      <c r="Y62" s="23"/>
    </row>
    <row r="63" spans="1:25" ht="15">
      <c r="A63" s="14"/>
      <c r="B63" s="84" t="str">
        <f>[1]Sheet1!A18</f>
        <v>ROUND THREE</v>
      </c>
      <c r="C63" s="66"/>
      <c r="D63" s="70" t="str">
        <f>[1]Sheet1!B18</f>
        <v>SUNDAY 11 MAY</v>
      </c>
      <c r="E63" s="66"/>
      <c r="F63" s="66"/>
      <c r="G63" s="71" t="str">
        <f>[1]Sheet1!C18</f>
        <v>Mount Lawley GC</v>
      </c>
      <c r="H63" s="66"/>
      <c r="I63" s="66"/>
      <c r="J63" s="66"/>
      <c r="K63" s="64"/>
      <c r="L63" s="21"/>
      <c r="M63" s="21"/>
      <c r="N63" s="21"/>
      <c r="O63" s="21"/>
      <c r="P63" s="21"/>
      <c r="Q63" s="21"/>
      <c r="R63" s="21"/>
      <c r="S63" s="21"/>
      <c r="T63" s="21"/>
      <c r="U63" s="21"/>
      <c r="V63" s="21"/>
      <c r="W63" s="21"/>
      <c r="X63" s="21"/>
      <c r="Y63" s="21" t="s">
        <v>0</v>
      </c>
    </row>
    <row r="64" spans="1:25" ht="15" customHeight="1">
      <c r="A64" s="22"/>
      <c r="B64" s="15" t="s">
        <v>18</v>
      </c>
      <c r="C64" s="72" t="str">
        <f>[1]Sheet1!C20</f>
        <v>Royal Perth</v>
      </c>
      <c r="D64" s="66"/>
      <c r="E64" s="66"/>
      <c r="F64" s="64"/>
      <c r="G64" s="16" t="s">
        <v>18</v>
      </c>
      <c r="H64" s="73" t="str">
        <f>[1]Sheet1!E20</f>
        <v>Lake Karrinyup</v>
      </c>
      <c r="I64" s="66"/>
      <c r="J64" s="66"/>
      <c r="K64" s="64"/>
      <c r="L64" s="13"/>
      <c r="M64" s="13"/>
      <c r="N64" s="13"/>
      <c r="O64" s="13"/>
      <c r="P64" s="13"/>
      <c r="Q64" s="13"/>
      <c r="R64" s="13"/>
      <c r="S64" s="13"/>
      <c r="T64" s="13"/>
      <c r="U64" s="13"/>
      <c r="V64" s="13"/>
      <c r="W64" s="13"/>
      <c r="X64" s="13"/>
      <c r="Y64" s="13"/>
    </row>
    <row r="65" spans="1:25" ht="14.25" customHeight="1">
      <c r="A65" s="14"/>
      <c r="B65" s="85" t="s">
        <v>19</v>
      </c>
      <c r="C65" s="88" t="s">
        <v>20</v>
      </c>
      <c r="D65" s="75"/>
      <c r="E65" s="76"/>
      <c r="F65" s="85" t="s">
        <v>21</v>
      </c>
      <c r="G65" s="89" t="s">
        <v>19</v>
      </c>
      <c r="H65" s="74" t="s">
        <v>20</v>
      </c>
      <c r="I65" s="75"/>
      <c r="J65" s="76"/>
      <c r="K65" s="89" t="s">
        <v>21</v>
      </c>
      <c r="L65" s="17"/>
      <c r="M65" s="17"/>
      <c r="N65" s="17"/>
      <c r="O65" s="17"/>
      <c r="P65" s="17"/>
      <c r="Q65" s="17"/>
      <c r="R65" s="17"/>
      <c r="S65" s="17"/>
      <c r="T65" s="17"/>
      <c r="U65" s="17"/>
      <c r="V65" s="17"/>
      <c r="W65" s="17"/>
      <c r="X65" s="17"/>
      <c r="Y65" s="17"/>
    </row>
    <row r="66" spans="1:25" ht="14.25" customHeight="1">
      <c r="A66" s="14"/>
      <c r="B66" s="86"/>
      <c r="C66" s="77"/>
      <c r="D66" s="78"/>
      <c r="E66" s="79"/>
      <c r="F66" s="86"/>
      <c r="G66" s="86"/>
      <c r="H66" s="77"/>
      <c r="I66" s="78"/>
      <c r="J66" s="79"/>
      <c r="K66" s="86"/>
      <c r="L66" s="17"/>
      <c r="M66" s="17"/>
      <c r="N66" s="17"/>
      <c r="O66" s="17"/>
      <c r="P66" s="17"/>
      <c r="Q66" s="17"/>
      <c r="R66" s="17"/>
      <c r="S66" s="17"/>
      <c r="T66" s="17"/>
      <c r="U66" s="17"/>
      <c r="V66" s="17"/>
      <c r="W66" s="17"/>
      <c r="X66" s="17"/>
      <c r="Y66" s="17"/>
    </row>
    <row r="67" spans="1:25" ht="14.25" customHeight="1">
      <c r="A67" s="14"/>
      <c r="B67" s="87"/>
      <c r="C67" s="80"/>
      <c r="D67" s="81"/>
      <c r="E67" s="82"/>
      <c r="F67" s="87"/>
      <c r="G67" s="87"/>
      <c r="H67" s="80"/>
      <c r="I67" s="81"/>
      <c r="J67" s="82"/>
      <c r="K67" s="87"/>
      <c r="L67" s="17"/>
      <c r="M67" s="17"/>
      <c r="N67" s="17"/>
      <c r="O67" s="17"/>
      <c r="P67" s="17"/>
      <c r="Q67" s="17"/>
      <c r="R67" s="17"/>
      <c r="S67" s="17"/>
      <c r="T67" s="17"/>
      <c r="U67" s="17"/>
      <c r="V67" s="17"/>
      <c r="W67" s="17"/>
      <c r="X67" s="17"/>
      <c r="Y67" s="17"/>
    </row>
    <row r="68" spans="1:25" ht="14.25" customHeight="1">
      <c r="A68" s="14"/>
      <c r="B68" s="15">
        <v>1</v>
      </c>
      <c r="C68" s="83" t="s">
        <v>244</v>
      </c>
      <c r="D68" s="66"/>
      <c r="E68" s="64"/>
      <c r="F68" s="18" t="s">
        <v>113</v>
      </c>
      <c r="G68" s="16">
        <v>1</v>
      </c>
      <c r="H68" s="83" t="s">
        <v>230</v>
      </c>
      <c r="I68" s="66"/>
      <c r="J68" s="64"/>
      <c r="K68" s="18"/>
      <c r="L68" s="17"/>
      <c r="M68" s="17"/>
      <c r="N68" s="17"/>
      <c r="O68" s="17"/>
      <c r="P68" s="17"/>
      <c r="Q68" s="17"/>
      <c r="R68" s="17"/>
      <c r="S68" s="17"/>
      <c r="T68" s="17"/>
      <c r="U68" s="17"/>
      <c r="V68" s="17"/>
      <c r="W68" s="17"/>
      <c r="X68" s="17"/>
      <c r="Y68" s="17"/>
    </row>
    <row r="69" spans="1:25" ht="14.25" customHeight="1">
      <c r="A69" s="14"/>
      <c r="B69" s="15">
        <v>2</v>
      </c>
      <c r="C69" s="83" t="s">
        <v>263</v>
      </c>
      <c r="D69" s="66"/>
      <c r="E69" s="64"/>
      <c r="F69" s="18"/>
      <c r="G69" s="28">
        <v>2</v>
      </c>
      <c r="H69" s="83" t="s">
        <v>262</v>
      </c>
      <c r="I69" s="66"/>
      <c r="J69" s="64"/>
      <c r="K69" s="18" t="s">
        <v>93</v>
      </c>
      <c r="L69" s="19"/>
      <c r="M69" s="19"/>
      <c r="N69" s="19"/>
      <c r="O69" s="19"/>
      <c r="P69" s="19"/>
      <c r="Q69" s="19"/>
      <c r="R69" s="19"/>
      <c r="S69" s="19"/>
      <c r="T69" s="19"/>
      <c r="U69" s="19"/>
      <c r="V69" s="19"/>
      <c r="W69" s="19"/>
      <c r="X69" s="19"/>
      <c r="Y69" s="19"/>
    </row>
    <row r="70" spans="1:25" ht="14.25" customHeight="1">
      <c r="A70" s="14"/>
      <c r="B70" s="15">
        <v>3</v>
      </c>
      <c r="C70" s="83" t="s">
        <v>243</v>
      </c>
      <c r="D70" s="66"/>
      <c r="E70" s="64"/>
      <c r="F70" s="18"/>
      <c r="G70" s="28">
        <v>3</v>
      </c>
      <c r="H70" s="83" t="s">
        <v>261</v>
      </c>
      <c r="I70" s="66"/>
      <c r="J70" s="64"/>
      <c r="K70" s="18" t="s">
        <v>52</v>
      </c>
      <c r="L70" s="19"/>
      <c r="M70" s="19"/>
      <c r="N70" s="19"/>
      <c r="O70" s="19"/>
      <c r="P70" s="19"/>
      <c r="Q70" s="19"/>
      <c r="R70" s="19"/>
      <c r="S70" s="19"/>
      <c r="T70" s="19"/>
      <c r="U70" s="19"/>
      <c r="V70" s="19"/>
      <c r="W70" s="19"/>
      <c r="X70" s="19"/>
      <c r="Y70" s="19"/>
    </row>
    <row r="71" spans="1:25" ht="14.25" customHeight="1">
      <c r="A71" s="14"/>
      <c r="B71" s="15">
        <v>4</v>
      </c>
      <c r="C71" s="83" t="s">
        <v>260</v>
      </c>
      <c r="D71" s="66"/>
      <c r="E71" s="64"/>
      <c r="F71" s="18"/>
      <c r="G71" s="28">
        <v>4</v>
      </c>
      <c r="H71" s="83" t="s">
        <v>251</v>
      </c>
      <c r="I71" s="66"/>
      <c r="J71" s="64"/>
      <c r="K71" s="18" t="s">
        <v>93</v>
      </c>
      <c r="L71" s="19"/>
      <c r="M71" s="19"/>
      <c r="N71" s="19"/>
      <c r="O71" s="19"/>
      <c r="P71" s="19"/>
      <c r="Q71" s="19"/>
      <c r="R71" s="19"/>
      <c r="S71" s="19"/>
      <c r="T71" s="19"/>
      <c r="U71" s="19"/>
      <c r="V71" s="19"/>
      <c r="W71" s="19"/>
      <c r="X71" s="19"/>
      <c r="Y71" s="19"/>
    </row>
    <row r="72" spans="1:25" ht="14.25" customHeight="1">
      <c r="A72" s="14"/>
      <c r="B72" s="15">
        <v>5</v>
      </c>
      <c r="C72" s="83" t="s">
        <v>242</v>
      </c>
      <c r="D72" s="66"/>
      <c r="E72" s="64"/>
      <c r="F72" s="18" t="s">
        <v>24</v>
      </c>
      <c r="G72" s="28">
        <v>5</v>
      </c>
      <c r="H72" s="83" t="s">
        <v>259</v>
      </c>
      <c r="I72" s="66"/>
      <c r="J72" s="64"/>
      <c r="K72" s="18"/>
      <c r="L72" s="19"/>
      <c r="M72" s="19"/>
      <c r="N72" s="19"/>
      <c r="O72" s="19"/>
      <c r="P72" s="19"/>
      <c r="Q72" s="19"/>
      <c r="R72" s="19"/>
      <c r="S72" s="19"/>
      <c r="T72" s="19"/>
      <c r="U72" s="19"/>
      <c r="V72" s="19"/>
      <c r="W72" s="19"/>
      <c r="X72" s="19"/>
      <c r="Y72" s="19"/>
    </row>
    <row r="73" spans="1:25" ht="14.25" customHeight="1">
      <c r="A73" s="14"/>
      <c r="B73" s="72" t="str">
        <f>"TOTAL MATCHES WON BY : "&amp;C64</f>
        <v>TOTAL MATCHES WON BY : Royal Perth</v>
      </c>
      <c r="C73" s="66"/>
      <c r="D73" s="66"/>
      <c r="E73" s="64"/>
      <c r="F73" s="20">
        <f>COUNTA(F68:F72)-0.5*COUNTIF(F68:F72,"Sq*")-COUNTIF(F68:F72,"TBA")</f>
        <v>2</v>
      </c>
      <c r="G73" s="92" t="str">
        <f>"TOTAL MATCHES WON BY : "&amp;H64</f>
        <v>TOTAL MATCHES WON BY : Lake Karrinyup</v>
      </c>
      <c r="H73" s="66"/>
      <c r="I73" s="66"/>
      <c r="J73" s="64"/>
      <c r="K73" s="20">
        <f>COUNTA(K68:K72)-0.5*COUNTIF(K68:K72,"Sq*")-COUNTIF(K68:K72,"TBA")</f>
        <v>3</v>
      </c>
      <c r="L73" s="19"/>
      <c r="M73" s="19"/>
      <c r="N73" s="19"/>
      <c r="O73" s="19"/>
      <c r="P73" s="19"/>
      <c r="Q73" s="19"/>
      <c r="R73" s="19"/>
      <c r="S73" s="19"/>
      <c r="T73" s="19"/>
      <c r="U73" s="19"/>
      <c r="V73" s="19"/>
      <c r="W73" s="19"/>
      <c r="X73" s="19"/>
      <c r="Y73" s="19"/>
    </row>
    <row r="74" spans="1:25" ht="14.25" customHeight="1">
      <c r="A74" s="14"/>
      <c r="B74" s="90" t="s">
        <v>42</v>
      </c>
      <c r="C74" s="66"/>
      <c r="D74" s="66"/>
      <c r="E74" s="66"/>
      <c r="F74" s="64"/>
      <c r="G74" s="91" t="str">
        <f>IF(F73+K73&lt;4,"",IF(F73=K73,"HALVED",IF(F73&gt;K73,C64,H64)))</f>
        <v>Lake Karrinyup</v>
      </c>
      <c r="H74" s="66"/>
      <c r="I74" s="66"/>
      <c r="J74" s="66"/>
      <c r="K74" s="64"/>
      <c r="L74" s="21"/>
      <c r="M74" s="21"/>
      <c r="N74" s="21" t="str">
        <f>IF(F73+K73=0,"",C64)</f>
        <v>Royal Perth</v>
      </c>
      <c r="O74" s="21">
        <f>F73</f>
        <v>2</v>
      </c>
      <c r="P74" s="21" t="str">
        <f>IF(F73+K73=0,"",H64)</f>
        <v>Lake Karrinyup</v>
      </c>
      <c r="Q74" s="21">
        <f>K73</f>
        <v>3</v>
      </c>
      <c r="R74" s="21" t="str">
        <f>G74</f>
        <v>Lake Karrinyup</v>
      </c>
      <c r="S74" s="21" t="str">
        <f>IF(R74="HALVED",C64,"")</f>
        <v/>
      </c>
      <c r="T74" s="21" t="str">
        <f>IF(R74="HALVED",H64,"")</f>
        <v/>
      </c>
      <c r="U74" s="21"/>
      <c r="V74" s="21"/>
      <c r="W74" s="21"/>
      <c r="X74" s="21"/>
      <c r="Y74" s="21"/>
    </row>
    <row r="75" spans="1:25" ht="14.25" customHeight="1">
      <c r="A75" s="22"/>
      <c r="B75" s="24"/>
      <c r="C75" s="24"/>
      <c r="D75" s="24"/>
      <c r="E75" s="24"/>
      <c r="F75" s="24"/>
      <c r="G75" s="25"/>
      <c r="H75" s="25"/>
      <c r="I75" s="25"/>
      <c r="J75" s="25"/>
      <c r="K75" s="25"/>
      <c r="L75" s="23"/>
      <c r="M75" s="23"/>
      <c r="N75" s="23"/>
      <c r="O75" s="23"/>
      <c r="P75" s="23"/>
      <c r="Q75" s="23"/>
      <c r="R75" s="23"/>
      <c r="S75" s="23"/>
      <c r="T75" s="23"/>
      <c r="U75" s="23"/>
      <c r="V75" s="23"/>
      <c r="W75" s="23"/>
      <c r="X75" s="23"/>
      <c r="Y75" s="23"/>
    </row>
    <row r="76" spans="1:25" ht="14.25" customHeight="1">
      <c r="A76" s="22"/>
      <c r="B76" s="15" t="s">
        <v>18</v>
      </c>
      <c r="C76" s="72" t="str">
        <f>[1]Sheet1!C21</f>
        <v>Lakelands</v>
      </c>
      <c r="D76" s="66"/>
      <c r="E76" s="66"/>
      <c r="F76" s="64"/>
      <c r="G76" s="16" t="s">
        <v>18</v>
      </c>
      <c r="H76" s="73" t="str">
        <f>[1]Sheet1!E21</f>
        <v>WAGC</v>
      </c>
      <c r="I76" s="66"/>
      <c r="J76" s="66"/>
      <c r="K76" s="64"/>
      <c r="L76" s="23"/>
      <c r="M76" s="23"/>
      <c r="N76" s="23"/>
      <c r="O76" s="23"/>
      <c r="P76" s="23"/>
      <c r="Q76" s="23"/>
      <c r="R76" s="23"/>
      <c r="S76" s="23"/>
      <c r="T76" s="23"/>
      <c r="U76" s="23"/>
      <c r="V76" s="23"/>
      <c r="W76" s="23"/>
      <c r="X76" s="23"/>
      <c r="Y76" s="23"/>
    </row>
    <row r="77" spans="1:25" ht="14.25" customHeight="1">
      <c r="A77" s="14"/>
      <c r="B77" s="85" t="s">
        <v>19</v>
      </c>
      <c r="C77" s="88" t="s">
        <v>20</v>
      </c>
      <c r="D77" s="75"/>
      <c r="E77" s="76"/>
      <c r="F77" s="85" t="s">
        <v>21</v>
      </c>
      <c r="G77" s="89" t="s">
        <v>19</v>
      </c>
      <c r="H77" s="74" t="s">
        <v>20</v>
      </c>
      <c r="I77" s="75"/>
      <c r="J77" s="76"/>
      <c r="K77" s="89" t="s">
        <v>21</v>
      </c>
      <c r="L77" s="17"/>
      <c r="M77" s="17"/>
      <c r="N77" s="17"/>
      <c r="O77" s="17"/>
      <c r="P77" s="17"/>
      <c r="Q77" s="17"/>
      <c r="R77" s="17"/>
      <c r="S77" s="17"/>
      <c r="T77" s="17"/>
      <c r="U77" s="17"/>
      <c r="V77" s="17"/>
      <c r="W77" s="17"/>
      <c r="X77" s="17"/>
      <c r="Y77" s="17"/>
    </row>
    <row r="78" spans="1:25" ht="14.25" customHeight="1">
      <c r="A78" s="14"/>
      <c r="B78" s="86"/>
      <c r="C78" s="77"/>
      <c r="D78" s="78"/>
      <c r="E78" s="79"/>
      <c r="F78" s="86"/>
      <c r="G78" s="86"/>
      <c r="H78" s="77"/>
      <c r="I78" s="78"/>
      <c r="J78" s="79"/>
      <c r="K78" s="86"/>
      <c r="L78" s="17"/>
      <c r="M78" s="17"/>
      <c r="N78" s="17"/>
      <c r="O78" s="17"/>
      <c r="P78" s="17"/>
      <c r="Q78" s="17"/>
      <c r="R78" s="17"/>
      <c r="S78" s="17"/>
      <c r="T78" s="17"/>
      <c r="U78" s="17"/>
      <c r="V78" s="17"/>
      <c r="W78" s="17"/>
      <c r="X78" s="17"/>
      <c r="Y78" s="17"/>
    </row>
    <row r="79" spans="1:25" ht="14.25" customHeight="1">
      <c r="A79" s="14"/>
      <c r="B79" s="87"/>
      <c r="C79" s="80"/>
      <c r="D79" s="81"/>
      <c r="E79" s="82"/>
      <c r="F79" s="87"/>
      <c r="G79" s="87"/>
      <c r="H79" s="80"/>
      <c r="I79" s="81"/>
      <c r="J79" s="82"/>
      <c r="K79" s="87"/>
      <c r="L79" s="17"/>
      <c r="M79" s="17"/>
      <c r="N79" s="17"/>
      <c r="O79" s="17"/>
      <c r="P79" s="17"/>
      <c r="Q79" s="17"/>
      <c r="R79" s="17"/>
      <c r="S79" s="17"/>
      <c r="T79" s="17"/>
      <c r="U79" s="17"/>
      <c r="V79" s="17"/>
      <c r="W79" s="17"/>
      <c r="X79" s="17"/>
      <c r="Y79" s="17"/>
    </row>
    <row r="80" spans="1:25" ht="14.25" customHeight="1">
      <c r="A80" s="14"/>
      <c r="B80" s="15">
        <v>1</v>
      </c>
      <c r="C80" s="83" t="s">
        <v>241</v>
      </c>
      <c r="D80" s="66"/>
      <c r="E80" s="64"/>
      <c r="F80" s="18"/>
      <c r="G80" s="16">
        <v>1</v>
      </c>
      <c r="H80" s="83" t="s">
        <v>231</v>
      </c>
      <c r="I80" s="66"/>
      <c r="J80" s="64"/>
      <c r="K80" s="18" t="s">
        <v>93</v>
      </c>
      <c r="L80" s="17"/>
      <c r="M80" s="17"/>
      <c r="N80" s="17"/>
      <c r="O80" s="17"/>
      <c r="P80" s="17"/>
      <c r="Q80" s="17"/>
      <c r="R80" s="17"/>
      <c r="S80" s="17"/>
      <c r="T80" s="17"/>
      <c r="U80" s="17"/>
      <c r="V80" s="17"/>
      <c r="W80" s="17"/>
      <c r="X80" s="17"/>
      <c r="Y80" s="17"/>
    </row>
    <row r="81" spans="1:25" ht="14.25" customHeight="1">
      <c r="A81" s="14"/>
      <c r="B81" s="15">
        <v>2</v>
      </c>
      <c r="C81" s="83" t="s">
        <v>258</v>
      </c>
      <c r="D81" s="66"/>
      <c r="E81" s="64"/>
      <c r="F81" s="18" t="s">
        <v>24</v>
      </c>
      <c r="G81" s="28">
        <v>2</v>
      </c>
      <c r="H81" s="83" t="s">
        <v>229</v>
      </c>
      <c r="I81" s="66"/>
      <c r="J81" s="64"/>
      <c r="K81" s="18"/>
      <c r="L81" s="19"/>
      <c r="M81" s="19"/>
      <c r="N81" s="19"/>
      <c r="O81" s="19"/>
      <c r="P81" s="19"/>
      <c r="Q81" s="19"/>
      <c r="R81" s="19"/>
      <c r="S81" s="19"/>
      <c r="T81" s="19"/>
      <c r="U81" s="19"/>
      <c r="V81" s="19"/>
      <c r="W81" s="19"/>
      <c r="X81" s="19"/>
      <c r="Y81" s="19"/>
    </row>
    <row r="82" spans="1:25" ht="14.25" customHeight="1">
      <c r="A82" s="14"/>
      <c r="B82" s="15">
        <v>3</v>
      </c>
      <c r="C82" s="83" t="s">
        <v>252</v>
      </c>
      <c r="D82" s="66"/>
      <c r="E82" s="64"/>
      <c r="F82" s="18"/>
      <c r="G82" s="28">
        <v>3</v>
      </c>
      <c r="H82" s="83" t="s">
        <v>225</v>
      </c>
      <c r="I82" s="66"/>
      <c r="J82" s="64"/>
      <c r="K82" s="18" t="s">
        <v>47</v>
      </c>
      <c r="L82" s="19"/>
      <c r="M82" s="19"/>
      <c r="N82" s="19"/>
      <c r="O82" s="19"/>
      <c r="P82" s="19"/>
      <c r="Q82" s="19"/>
      <c r="R82" s="19"/>
      <c r="S82" s="19"/>
      <c r="T82" s="19"/>
      <c r="U82" s="19"/>
      <c r="V82" s="19"/>
      <c r="W82" s="19"/>
      <c r="X82" s="19"/>
      <c r="Y82" s="19"/>
    </row>
    <row r="83" spans="1:25" ht="14.25" customHeight="1">
      <c r="A83" s="14"/>
      <c r="B83" s="15">
        <v>4</v>
      </c>
      <c r="C83" s="83" t="s">
        <v>257</v>
      </c>
      <c r="D83" s="66"/>
      <c r="E83" s="64"/>
      <c r="F83" s="18"/>
      <c r="G83" s="28">
        <v>4</v>
      </c>
      <c r="H83" s="83" t="s">
        <v>256</v>
      </c>
      <c r="I83" s="66"/>
      <c r="J83" s="64"/>
      <c r="K83" s="18" t="s">
        <v>38</v>
      </c>
      <c r="L83" s="19"/>
      <c r="M83" s="19"/>
      <c r="N83" s="19"/>
      <c r="O83" s="19"/>
      <c r="P83" s="19"/>
      <c r="Q83" s="19"/>
      <c r="R83" s="19"/>
      <c r="S83" s="19"/>
      <c r="T83" s="19"/>
      <c r="U83" s="19"/>
      <c r="V83" s="19"/>
      <c r="W83" s="19"/>
      <c r="X83" s="19"/>
      <c r="Y83" s="19"/>
    </row>
    <row r="84" spans="1:25" ht="14.25" customHeight="1">
      <c r="A84" s="14"/>
      <c r="B84" s="15">
        <v>5</v>
      </c>
      <c r="C84" s="83" t="s">
        <v>255</v>
      </c>
      <c r="D84" s="66"/>
      <c r="E84" s="64"/>
      <c r="F84" s="18"/>
      <c r="G84" s="28">
        <v>5</v>
      </c>
      <c r="H84" s="83" t="s">
        <v>254</v>
      </c>
      <c r="I84" s="66"/>
      <c r="J84" s="64"/>
      <c r="K84" s="18" t="s">
        <v>93</v>
      </c>
      <c r="L84" s="19"/>
      <c r="M84" s="19"/>
      <c r="N84" s="19"/>
      <c r="O84" s="19"/>
      <c r="P84" s="19"/>
      <c r="Q84" s="19"/>
      <c r="R84" s="19"/>
      <c r="S84" s="19"/>
      <c r="T84" s="19"/>
      <c r="U84" s="19"/>
      <c r="V84" s="19"/>
      <c r="W84" s="19"/>
      <c r="X84" s="19"/>
      <c r="Y84" s="19"/>
    </row>
    <row r="85" spans="1:25" ht="14.25" customHeight="1">
      <c r="A85" s="14"/>
      <c r="B85" s="72" t="str">
        <f>"TOTAL MATCHES WON BY : "&amp;C76</f>
        <v>TOTAL MATCHES WON BY : Lakelands</v>
      </c>
      <c r="C85" s="66"/>
      <c r="D85" s="66"/>
      <c r="E85" s="64"/>
      <c r="F85" s="20">
        <f>COUNTA(F80:F84)-0.5*COUNTIF(F80:F84,"Sq*")-COUNTIF(F80:F84,"TBA")</f>
        <v>1</v>
      </c>
      <c r="G85" s="92" t="str">
        <f>"TOTAL MATCHES WON BY : "&amp;H76</f>
        <v>TOTAL MATCHES WON BY : WAGC</v>
      </c>
      <c r="H85" s="66"/>
      <c r="I85" s="66"/>
      <c r="J85" s="64"/>
      <c r="K85" s="20">
        <f>COUNTA(K80:K84)-0.5*COUNTIF(K80:K84,"Sq*")-COUNTIF(K80:K84,"TBA")</f>
        <v>4</v>
      </c>
      <c r="L85" s="19"/>
      <c r="M85" s="19"/>
      <c r="N85" s="19"/>
      <c r="O85" s="19"/>
      <c r="P85" s="19"/>
      <c r="Q85" s="19"/>
      <c r="R85" s="19"/>
      <c r="S85" s="19"/>
      <c r="T85" s="19"/>
      <c r="U85" s="19"/>
      <c r="V85" s="19"/>
      <c r="W85" s="19"/>
      <c r="X85" s="19"/>
      <c r="Y85" s="19"/>
    </row>
    <row r="86" spans="1:25" ht="14.25" customHeight="1">
      <c r="A86" s="14"/>
      <c r="B86" s="90" t="s">
        <v>42</v>
      </c>
      <c r="C86" s="66"/>
      <c r="D86" s="66"/>
      <c r="E86" s="66"/>
      <c r="F86" s="64"/>
      <c r="G86" s="91" t="str">
        <f>IF(F85+K85&lt;4,"",IF(F85=K85,"HALVED",IF(F85&gt;K85,C76,H76)))</f>
        <v>WAGC</v>
      </c>
      <c r="H86" s="66"/>
      <c r="I86" s="66"/>
      <c r="J86" s="66"/>
      <c r="K86" s="64"/>
      <c r="L86" s="21"/>
      <c r="M86" s="21"/>
      <c r="N86" s="21" t="str">
        <f>IF(F85+K85=0,"",C76)</f>
        <v>Lakelands</v>
      </c>
      <c r="O86" s="21">
        <f>F85</f>
        <v>1</v>
      </c>
      <c r="P86" s="21" t="str">
        <f>IF(F85+K85=0,"",H76)</f>
        <v>WAGC</v>
      </c>
      <c r="Q86" s="21">
        <f>K85</f>
        <v>4</v>
      </c>
      <c r="R86" s="21" t="str">
        <f>G86</f>
        <v>WAGC</v>
      </c>
      <c r="S86" s="21" t="str">
        <f>IF(R86="HALVED",C76,"")</f>
        <v/>
      </c>
      <c r="T86" s="21" t="str">
        <f>IF(R86="HALVED",H76,"")</f>
        <v/>
      </c>
      <c r="U86" s="21"/>
      <c r="V86" s="21"/>
      <c r="W86" s="21"/>
      <c r="X86" s="21"/>
      <c r="Y86" s="21"/>
    </row>
    <row r="87" spans="1:25" ht="14.25" customHeight="1">
      <c r="A87" s="22"/>
      <c r="B87" s="24"/>
      <c r="C87" s="24"/>
      <c r="D87" s="24"/>
      <c r="E87" s="24"/>
      <c r="F87" s="24"/>
      <c r="G87" s="25"/>
      <c r="H87" s="25"/>
      <c r="I87" s="25"/>
      <c r="J87" s="25"/>
      <c r="K87" s="25"/>
      <c r="L87" s="23"/>
      <c r="M87" s="23"/>
      <c r="N87" s="23"/>
      <c r="O87" s="23"/>
      <c r="P87" s="23"/>
      <c r="Q87" s="23"/>
      <c r="R87" s="23"/>
      <c r="S87" s="23"/>
      <c r="T87" s="23"/>
      <c r="U87" s="23"/>
      <c r="V87" s="23"/>
      <c r="W87" s="23"/>
      <c r="X87" s="23"/>
      <c r="Y87" s="23"/>
    </row>
    <row r="88" spans="1:25" ht="15">
      <c r="A88" s="14"/>
      <c r="B88" s="22"/>
      <c r="C88" s="22"/>
      <c r="D88" s="22"/>
      <c r="E88" s="22"/>
      <c r="F88" s="22"/>
      <c r="G88" s="23"/>
      <c r="H88" s="23"/>
      <c r="I88" s="23"/>
      <c r="J88" s="23"/>
      <c r="K88" s="23"/>
      <c r="L88" s="23"/>
      <c r="M88" s="23"/>
      <c r="N88" s="23"/>
      <c r="O88" s="23"/>
      <c r="P88" s="23"/>
      <c r="Q88" s="23"/>
      <c r="R88" s="23"/>
      <c r="S88" s="23"/>
      <c r="T88" s="23"/>
      <c r="U88" s="23"/>
      <c r="V88" s="23"/>
      <c r="W88" s="23"/>
      <c r="X88" s="23"/>
      <c r="Y88" s="23"/>
    </row>
    <row r="89" spans="1:25" ht="15">
      <c r="A89" s="22"/>
      <c r="B89" s="84" t="str">
        <f>[1]Sheet1!A12</f>
        <v>ROUND TWO</v>
      </c>
      <c r="C89" s="66"/>
      <c r="D89" s="70" t="str">
        <f>[1]Sheet1!B12</f>
        <v>SUNDAY 4 MAY</v>
      </c>
      <c r="E89" s="66"/>
      <c r="F89" s="66"/>
      <c r="G89" s="71" t="str">
        <f>[1]Sheet1!C12</f>
        <v>Western Australian GC</v>
      </c>
      <c r="H89" s="66"/>
      <c r="I89" s="66"/>
      <c r="J89" s="66"/>
      <c r="K89" s="64"/>
      <c r="L89" s="23"/>
      <c r="M89" s="23"/>
      <c r="N89" s="23"/>
      <c r="O89" s="23"/>
      <c r="P89" s="23"/>
      <c r="Q89" s="23"/>
      <c r="R89" s="23"/>
      <c r="S89" s="23"/>
      <c r="T89" s="23"/>
      <c r="U89" s="23"/>
      <c r="V89" s="23"/>
      <c r="W89" s="23"/>
      <c r="X89" s="23"/>
      <c r="Y89" s="23"/>
    </row>
    <row r="90" spans="1:25" ht="18" customHeight="1">
      <c r="A90" s="14"/>
      <c r="B90" s="15" t="s">
        <v>18</v>
      </c>
      <c r="C90" s="72" t="str">
        <f>[1]Sheet1!C14</f>
        <v>Lake Karrinyup</v>
      </c>
      <c r="D90" s="66"/>
      <c r="E90" s="66"/>
      <c r="F90" s="64"/>
      <c r="G90" s="16" t="s">
        <v>18</v>
      </c>
      <c r="H90" s="73" t="str">
        <f>[1]Sheet1!E14</f>
        <v>Lakelands</v>
      </c>
      <c r="I90" s="66"/>
      <c r="J90" s="66"/>
      <c r="K90" s="64"/>
      <c r="L90" s="13"/>
      <c r="M90" s="13"/>
      <c r="N90" s="13"/>
      <c r="O90" s="13"/>
      <c r="P90" s="13"/>
      <c r="Q90" s="13"/>
      <c r="R90" s="13"/>
      <c r="S90" s="13"/>
      <c r="T90" s="13"/>
      <c r="U90" s="13"/>
      <c r="V90" s="13"/>
      <c r="W90" s="13"/>
      <c r="X90" s="13"/>
      <c r="Y90" s="13"/>
    </row>
    <row r="91" spans="1:25" ht="15">
      <c r="A91" s="14"/>
      <c r="B91" s="85" t="s">
        <v>19</v>
      </c>
      <c r="C91" s="88" t="s">
        <v>20</v>
      </c>
      <c r="D91" s="75"/>
      <c r="E91" s="76"/>
      <c r="F91" s="85" t="s">
        <v>21</v>
      </c>
      <c r="G91" s="89" t="s">
        <v>19</v>
      </c>
      <c r="H91" s="74" t="s">
        <v>20</v>
      </c>
      <c r="I91" s="75"/>
      <c r="J91" s="76"/>
      <c r="K91" s="89" t="s">
        <v>21</v>
      </c>
      <c r="L91" s="17"/>
      <c r="M91" s="17"/>
      <c r="N91" s="17"/>
      <c r="O91" s="17"/>
      <c r="P91" s="17"/>
      <c r="Q91" s="17"/>
      <c r="R91" s="17"/>
      <c r="S91" s="17"/>
      <c r="T91" s="17"/>
      <c r="U91" s="17"/>
      <c r="V91" s="17"/>
      <c r="W91" s="17"/>
      <c r="X91" s="17"/>
      <c r="Y91" s="17"/>
    </row>
    <row r="92" spans="1:25" ht="15">
      <c r="A92" s="14"/>
      <c r="B92" s="86"/>
      <c r="C92" s="77"/>
      <c r="D92" s="78"/>
      <c r="E92" s="79"/>
      <c r="F92" s="86"/>
      <c r="G92" s="86"/>
      <c r="H92" s="77"/>
      <c r="I92" s="78"/>
      <c r="J92" s="79"/>
      <c r="K92" s="86"/>
      <c r="L92" s="17"/>
      <c r="M92" s="17"/>
      <c r="N92" s="17"/>
      <c r="O92" s="17"/>
      <c r="P92" s="17"/>
      <c r="Q92" s="17"/>
      <c r="R92" s="17"/>
      <c r="S92" s="17"/>
      <c r="T92" s="17"/>
      <c r="U92" s="17"/>
      <c r="V92" s="17"/>
      <c r="W92" s="17"/>
      <c r="X92" s="17"/>
      <c r="Y92" s="17"/>
    </row>
    <row r="93" spans="1:25" ht="15">
      <c r="A93" s="14"/>
      <c r="B93" s="87"/>
      <c r="C93" s="80"/>
      <c r="D93" s="81"/>
      <c r="E93" s="82"/>
      <c r="F93" s="87"/>
      <c r="G93" s="87"/>
      <c r="H93" s="80"/>
      <c r="I93" s="81"/>
      <c r="J93" s="82"/>
      <c r="K93" s="87"/>
      <c r="L93" s="17"/>
      <c r="M93" s="17"/>
      <c r="N93" s="17"/>
      <c r="O93" s="17"/>
      <c r="P93" s="17"/>
      <c r="Q93" s="17"/>
      <c r="R93" s="17"/>
      <c r="S93" s="17"/>
      <c r="T93" s="17"/>
      <c r="U93" s="17"/>
      <c r="V93" s="17"/>
      <c r="W93" s="17"/>
      <c r="X93" s="17"/>
      <c r="Y93" s="17"/>
    </row>
    <row r="94" spans="1:25" ht="15">
      <c r="A94" s="14"/>
      <c r="B94" s="15">
        <v>1</v>
      </c>
      <c r="C94" s="83" t="s">
        <v>228</v>
      </c>
      <c r="D94" s="66"/>
      <c r="E94" s="64"/>
      <c r="F94" s="18" t="s">
        <v>125</v>
      </c>
      <c r="G94" s="16">
        <v>1</v>
      </c>
      <c r="H94" s="83" t="s">
        <v>241</v>
      </c>
      <c r="I94" s="66"/>
      <c r="J94" s="64"/>
      <c r="K94" s="18"/>
      <c r="L94" s="17"/>
      <c r="M94" s="17"/>
      <c r="N94" s="17"/>
      <c r="O94" s="17"/>
      <c r="P94" s="17"/>
      <c r="Q94" s="17"/>
      <c r="R94" s="17"/>
      <c r="S94" s="17"/>
      <c r="T94" s="17"/>
      <c r="U94" s="17"/>
      <c r="V94" s="17"/>
      <c r="W94" s="17"/>
      <c r="X94" s="17"/>
      <c r="Y94" s="17"/>
    </row>
    <row r="95" spans="1:25" ht="15">
      <c r="A95" s="14"/>
      <c r="B95" s="15">
        <v>2</v>
      </c>
      <c r="C95" s="83" t="s">
        <v>253</v>
      </c>
      <c r="D95" s="66"/>
      <c r="E95" s="64"/>
      <c r="F95" s="18"/>
      <c r="G95" s="28">
        <v>2</v>
      </c>
      <c r="H95" s="83" t="s">
        <v>252</v>
      </c>
      <c r="I95" s="66"/>
      <c r="J95" s="64"/>
      <c r="K95" s="18" t="s">
        <v>52</v>
      </c>
      <c r="L95" s="19"/>
      <c r="M95" s="19"/>
      <c r="N95" s="19"/>
      <c r="O95" s="19"/>
      <c r="P95" s="19"/>
      <c r="Q95" s="19"/>
      <c r="R95" s="19"/>
      <c r="S95" s="19"/>
      <c r="T95" s="19"/>
      <c r="U95" s="19"/>
      <c r="V95" s="19"/>
      <c r="W95" s="19"/>
      <c r="X95" s="19"/>
      <c r="Y95" s="19"/>
    </row>
    <row r="96" spans="1:25" ht="15">
      <c r="A96" s="14"/>
      <c r="B96" s="15">
        <v>3</v>
      </c>
      <c r="C96" s="83" t="s">
        <v>251</v>
      </c>
      <c r="D96" s="66"/>
      <c r="E96" s="64"/>
      <c r="F96" s="18" t="s">
        <v>47</v>
      </c>
      <c r="G96" s="28">
        <v>3</v>
      </c>
      <c r="H96" s="83" t="s">
        <v>237</v>
      </c>
      <c r="I96" s="66"/>
      <c r="J96" s="64"/>
      <c r="K96" s="18"/>
      <c r="L96" s="19"/>
      <c r="M96" s="19"/>
      <c r="N96" s="19"/>
      <c r="O96" s="19"/>
      <c r="P96" s="19"/>
      <c r="Q96" s="19"/>
      <c r="R96" s="19"/>
      <c r="S96" s="19"/>
      <c r="T96" s="19"/>
      <c r="U96" s="19"/>
      <c r="V96" s="19"/>
      <c r="W96" s="19"/>
      <c r="X96" s="19"/>
      <c r="Y96" s="19"/>
    </row>
    <row r="97" spans="1:25" ht="15">
      <c r="A97" s="14"/>
      <c r="B97" s="15">
        <v>4</v>
      </c>
      <c r="C97" s="83" t="s">
        <v>250</v>
      </c>
      <c r="D97" s="66"/>
      <c r="E97" s="64"/>
      <c r="F97" s="18" t="s">
        <v>34</v>
      </c>
      <c r="G97" s="28">
        <v>4</v>
      </c>
      <c r="H97" s="83" t="s">
        <v>249</v>
      </c>
      <c r="I97" s="66"/>
      <c r="J97" s="64"/>
      <c r="K97" s="18"/>
      <c r="L97" s="19"/>
      <c r="M97" s="19"/>
      <c r="N97" s="19"/>
      <c r="O97" s="19"/>
      <c r="P97" s="19"/>
      <c r="Q97" s="19"/>
      <c r="R97" s="19"/>
      <c r="S97" s="19"/>
      <c r="T97" s="19"/>
      <c r="U97" s="19"/>
      <c r="V97" s="19"/>
      <c r="W97" s="19"/>
      <c r="X97" s="19"/>
      <c r="Y97" s="19"/>
    </row>
    <row r="98" spans="1:25" ht="15">
      <c r="A98" s="14"/>
      <c r="B98" s="15">
        <v>5</v>
      </c>
      <c r="C98" s="83" t="s">
        <v>222</v>
      </c>
      <c r="D98" s="66"/>
      <c r="E98" s="64"/>
      <c r="F98" s="18" t="s">
        <v>78</v>
      </c>
      <c r="G98" s="28">
        <v>5</v>
      </c>
      <c r="H98" s="83" t="s">
        <v>235</v>
      </c>
      <c r="I98" s="66"/>
      <c r="J98" s="64"/>
      <c r="K98" s="18"/>
      <c r="L98" s="19"/>
      <c r="M98" s="19"/>
      <c r="N98" s="19"/>
      <c r="O98" s="19"/>
      <c r="P98" s="19"/>
      <c r="Q98" s="19"/>
      <c r="R98" s="19"/>
      <c r="S98" s="19"/>
      <c r="T98" s="19"/>
      <c r="U98" s="19"/>
      <c r="V98" s="19"/>
      <c r="W98" s="19"/>
      <c r="X98" s="19"/>
      <c r="Y98" s="19"/>
    </row>
    <row r="99" spans="1:25" ht="15">
      <c r="A99" s="14"/>
      <c r="B99" s="72" t="str">
        <f>"TOTAL MATCHES WON BY : "&amp;C90</f>
        <v>TOTAL MATCHES WON BY : Lake Karrinyup</v>
      </c>
      <c r="C99" s="66"/>
      <c r="D99" s="66"/>
      <c r="E99" s="64"/>
      <c r="F99" s="20">
        <f>COUNTA(F94:F98)-0.5*COUNTIF(F94:F98,"Sq*")-COUNTIF(F94:F98,"TBA")</f>
        <v>4</v>
      </c>
      <c r="G99" s="92" t="str">
        <f>"TOTAL MATCHES WON BY : "&amp;H90</f>
        <v>TOTAL MATCHES WON BY : Lakelands</v>
      </c>
      <c r="H99" s="66"/>
      <c r="I99" s="66"/>
      <c r="J99" s="64"/>
      <c r="K99" s="20">
        <f>COUNTA(K94:K98)-0.5*COUNTIF(K94:K98,"Sq*")-COUNTIF(K94:K98,"TBA")</f>
        <v>1</v>
      </c>
      <c r="L99" s="19"/>
      <c r="M99" s="19"/>
      <c r="N99" s="19"/>
      <c r="O99" s="19"/>
      <c r="P99" s="19"/>
      <c r="Q99" s="19"/>
      <c r="R99" s="19"/>
      <c r="S99" s="19"/>
      <c r="T99" s="19"/>
      <c r="U99" s="19"/>
      <c r="V99" s="19"/>
      <c r="W99" s="19"/>
      <c r="X99" s="19"/>
      <c r="Y99" s="19"/>
    </row>
    <row r="100" spans="1:25" ht="15">
      <c r="A100" s="22"/>
      <c r="B100" s="90" t="s">
        <v>42</v>
      </c>
      <c r="C100" s="66"/>
      <c r="D100" s="66"/>
      <c r="E100" s="66"/>
      <c r="F100" s="64"/>
      <c r="G100" s="91" t="str">
        <f>IF(F99+K99&lt;4,"",IF(F99=K99,"HALVED",IF(F99&gt;K99,C90,H90)))</f>
        <v>Lake Karrinyup</v>
      </c>
      <c r="H100" s="66"/>
      <c r="I100" s="66"/>
      <c r="J100" s="66"/>
      <c r="K100" s="64"/>
      <c r="L100" s="21"/>
      <c r="M100" s="21"/>
      <c r="N100" s="21" t="str">
        <f>IF(F99+K99=0,"",C90)</f>
        <v>Lake Karrinyup</v>
      </c>
      <c r="O100" s="21">
        <f>F99</f>
        <v>4</v>
      </c>
      <c r="P100" s="21" t="str">
        <f>IF(F99+K99=0,"",H90)</f>
        <v>Lakelands</v>
      </c>
      <c r="Q100" s="21">
        <f>K99</f>
        <v>1</v>
      </c>
      <c r="R100" s="21" t="str">
        <f>G100</f>
        <v>Lake Karrinyup</v>
      </c>
      <c r="S100" s="21" t="str">
        <f>IF(R100="HALVED",C90,"")</f>
        <v/>
      </c>
      <c r="T100" s="21" t="str">
        <f>IF(R100="HALVED",H90,"")</f>
        <v/>
      </c>
      <c r="U100" s="21"/>
      <c r="V100" s="21"/>
      <c r="W100" s="21"/>
      <c r="X100" s="21"/>
      <c r="Y100" s="21"/>
    </row>
    <row r="101" spans="1:25" ht="15">
      <c r="A101" s="22"/>
      <c r="B101" s="24"/>
      <c r="C101" s="24"/>
      <c r="D101" s="24"/>
      <c r="E101" s="24"/>
      <c r="F101" s="24"/>
      <c r="G101" s="25"/>
      <c r="H101" s="25"/>
      <c r="I101" s="25"/>
      <c r="J101" s="25"/>
      <c r="K101" s="25"/>
      <c r="L101" s="23"/>
      <c r="M101" s="23"/>
      <c r="N101" s="23"/>
      <c r="O101" s="23"/>
      <c r="P101" s="23"/>
      <c r="Q101" s="23"/>
      <c r="R101" s="23"/>
      <c r="S101" s="23"/>
      <c r="T101" s="23"/>
      <c r="U101" s="23"/>
      <c r="V101" s="23"/>
      <c r="W101" s="23"/>
      <c r="X101" s="23"/>
      <c r="Y101" s="23"/>
    </row>
    <row r="102" spans="1:25" ht="15">
      <c r="A102" s="22"/>
      <c r="B102" s="15" t="s">
        <v>18</v>
      </c>
      <c r="C102" s="72" t="str">
        <f>[1]Sheet1!C15</f>
        <v>Mount Lawley</v>
      </c>
      <c r="D102" s="66"/>
      <c r="E102" s="66"/>
      <c r="F102" s="64"/>
      <c r="G102" s="16" t="s">
        <v>18</v>
      </c>
      <c r="H102" s="73" t="str">
        <f>[1]Sheet1!E15</f>
        <v>Royal Perth</v>
      </c>
      <c r="I102" s="66"/>
      <c r="J102" s="66"/>
      <c r="K102" s="64"/>
      <c r="L102" s="23"/>
      <c r="M102" s="23"/>
      <c r="N102" s="23"/>
      <c r="O102" s="23"/>
      <c r="P102" s="23"/>
      <c r="Q102" s="23"/>
      <c r="R102" s="23"/>
      <c r="S102" s="23"/>
      <c r="T102" s="23"/>
      <c r="U102" s="23"/>
      <c r="V102" s="23"/>
      <c r="W102" s="23"/>
      <c r="X102" s="23"/>
      <c r="Y102" s="23"/>
    </row>
    <row r="103" spans="1:25" ht="15">
      <c r="A103" s="22"/>
      <c r="B103" s="85" t="s">
        <v>19</v>
      </c>
      <c r="C103" s="88" t="s">
        <v>20</v>
      </c>
      <c r="D103" s="75"/>
      <c r="E103" s="76"/>
      <c r="F103" s="85" t="s">
        <v>21</v>
      </c>
      <c r="G103" s="89" t="s">
        <v>19</v>
      </c>
      <c r="H103" s="74" t="s">
        <v>20</v>
      </c>
      <c r="I103" s="75"/>
      <c r="J103" s="76"/>
      <c r="K103" s="89" t="s">
        <v>21</v>
      </c>
      <c r="L103" s="17"/>
      <c r="M103" s="17"/>
      <c r="N103" s="17"/>
      <c r="O103" s="17"/>
      <c r="P103" s="17"/>
      <c r="Q103" s="17"/>
      <c r="R103" s="17"/>
      <c r="S103" s="17"/>
      <c r="T103" s="17"/>
      <c r="U103" s="17"/>
      <c r="V103" s="17"/>
      <c r="W103" s="17"/>
      <c r="X103" s="17"/>
      <c r="Y103" s="17"/>
    </row>
    <row r="104" spans="1:25" ht="15">
      <c r="A104" s="22"/>
      <c r="B104" s="86"/>
      <c r="C104" s="77"/>
      <c r="D104" s="78"/>
      <c r="E104" s="79"/>
      <c r="F104" s="86"/>
      <c r="G104" s="86"/>
      <c r="H104" s="77"/>
      <c r="I104" s="78"/>
      <c r="J104" s="79"/>
      <c r="K104" s="86"/>
      <c r="L104" s="17"/>
      <c r="M104" s="17"/>
      <c r="N104" s="17"/>
      <c r="O104" s="17"/>
      <c r="P104" s="17"/>
      <c r="Q104" s="17"/>
      <c r="R104" s="17"/>
      <c r="S104" s="17"/>
      <c r="T104" s="17"/>
      <c r="U104" s="17"/>
      <c r="V104" s="17"/>
      <c r="W104" s="17"/>
      <c r="X104" s="17"/>
      <c r="Y104" s="17"/>
    </row>
    <row r="105" spans="1:25" ht="15">
      <c r="A105" s="22"/>
      <c r="B105" s="87"/>
      <c r="C105" s="80"/>
      <c r="D105" s="81"/>
      <c r="E105" s="82"/>
      <c r="F105" s="87"/>
      <c r="G105" s="87"/>
      <c r="H105" s="80"/>
      <c r="I105" s="81"/>
      <c r="J105" s="82"/>
      <c r="K105" s="87"/>
      <c r="L105" s="17"/>
      <c r="M105" s="17"/>
      <c r="N105" s="17"/>
      <c r="O105" s="17"/>
      <c r="P105" s="17"/>
      <c r="Q105" s="17"/>
      <c r="R105" s="17"/>
      <c r="S105" s="17"/>
      <c r="T105" s="17"/>
      <c r="U105" s="17"/>
      <c r="V105" s="17"/>
      <c r="W105" s="17"/>
      <c r="X105" s="17"/>
      <c r="Y105" s="17"/>
    </row>
    <row r="106" spans="1:25" ht="15">
      <c r="A106" s="22"/>
      <c r="B106" s="15">
        <v>1</v>
      </c>
      <c r="C106" s="83" t="s">
        <v>248</v>
      </c>
      <c r="D106" s="66"/>
      <c r="E106" s="64"/>
      <c r="F106" s="18"/>
      <c r="G106" s="16">
        <v>1</v>
      </c>
      <c r="H106" s="83" t="s">
        <v>247</v>
      </c>
      <c r="I106" s="66"/>
      <c r="J106" s="64"/>
      <c r="K106" s="18" t="s">
        <v>24</v>
      </c>
      <c r="L106" s="17"/>
      <c r="M106" s="17"/>
      <c r="N106" s="17"/>
      <c r="O106" s="17"/>
      <c r="P106" s="17"/>
      <c r="Q106" s="17"/>
      <c r="R106" s="17"/>
      <c r="S106" s="17"/>
      <c r="T106" s="17"/>
      <c r="U106" s="17"/>
      <c r="V106" s="17"/>
      <c r="W106" s="17"/>
      <c r="X106" s="17"/>
      <c r="Y106" s="17"/>
    </row>
    <row r="107" spans="1:25" ht="15">
      <c r="A107" s="22"/>
      <c r="B107" s="15">
        <v>2</v>
      </c>
      <c r="C107" s="83" t="s">
        <v>240</v>
      </c>
      <c r="D107" s="66"/>
      <c r="E107" s="64"/>
      <c r="F107" s="18"/>
      <c r="G107" s="28">
        <v>2</v>
      </c>
      <c r="H107" s="83" t="s">
        <v>246</v>
      </c>
      <c r="I107" s="66"/>
      <c r="J107" s="64"/>
      <c r="K107" s="18" t="s">
        <v>52</v>
      </c>
      <c r="L107" s="19"/>
      <c r="M107" s="19"/>
      <c r="N107" s="19"/>
      <c r="O107" s="19"/>
      <c r="P107" s="19"/>
      <c r="Q107" s="19"/>
      <c r="R107" s="19"/>
      <c r="S107" s="19"/>
      <c r="T107" s="19"/>
      <c r="U107" s="19"/>
      <c r="V107" s="19"/>
      <c r="W107" s="19"/>
      <c r="X107" s="19"/>
      <c r="Y107" s="19"/>
    </row>
    <row r="108" spans="1:25" ht="15">
      <c r="A108" s="22"/>
      <c r="B108" s="15">
        <v>3</v>
      </c>
      <c r="C108" s="83" t="s">
        <v>245</v>
      </c>
      <c r="D108" s="66"/>
      <c r="E108" s="64"/>
      <c r="F108" s="18" t="s">
        <v>24</v>
      </c>
      <c r="G108" s="28">
        <v>3</v>
      </c>
      <c r="H108" s="83" t="s">
        <v>244</v>
      </c>
      <c r="I108" s="66"/>
      <c r="J108" s="64"/>
      <c r="K108" s="18"/>
      <c r="L108" s="19"/>
      <c r="M108" s="19"/>
      <c r="N108" s="19"/>
      <c r="O108" s="19"/>
      <c r="P108" s="19"/>
      <c r="Q108" s="19"/>
      <c r="R108" s="19"/>
      <c r="S108" s="19"/>
      <c r="T108" s="19"/>
      <c r="U108" s="19"/>
      <c r="V108" s="19"/>
      <c r="W108" s="19"/>
      <c r="X108" s="19"/>
      <c r="Y108" s="19"/>
    </row>
    <row r="109" spans="1:25" ht="15">
      <c r="A109" s="22"/>
      <c r="B109" s="15">
        <v>4</v>
      </c>
      <c r="C109" s="83" t="s">
        <v>234</v>
      </c>
      <c r="D109" s="66"/>
      <c r="E109" s="64"/>
      <c r="F109" s="18"/>
      <c r="G109" s="28">
        <v>4</v>
      </c>
      <c r="H109" s="83" t="s">
        <v>243</v>
      </c>
      <c r="I109" s="66"/>
      <c r="J109" s="64"/>
      <c r="K109" s="18" t="s">
        <v>147</v>
      </c>
      <c r="L109" s="19"/>
      <c r="M109" s="19"/>
      <c r="N109" s="19"/>
      <c r="O109" s="19"/>
      <c r="P109" s="19"/>
      <c r="Q109" s="19"/>
      <c r="R109" s="19"/>
      <c r="S109" s="19"/>
      <c r="T109" s="19"/>
      <c r="U109" s="19"/>
      <c r="V109" s="19"/>
      <c r="W109" s="19"/>
      <c r="X109" s="19"/>
      <c r="Y109" s="19"/>
    </row>
    <row r="110" spans="1:25" ht="15">
      <c r="A110" s="22"/>
      <c r="B110" s="15">
        <v>5</v>
      </c>
      <c r="C110" s="83" t="s">
        <v>232</v>
      </c>
      <c r="D110" s="66"/>
      <c r="E110" s="64"/>
      <c r="F110" s="18"/>
      <c r="G110" s="28">
        <v>5</v>
      </c>
      <c r="H110" s="83" t="s">
        <v>242</v>
      </c>
      <c r="I110" s="66"/>
      <c r="J110" s="64"/>
      <c r="K110" s="18" t="s">
        <v>52</v>
      </c>
      <c r="L110" s="19"/>
      <c r="M110" s="19"/>
      <c r="N110" s="19"/>
      <c r="O110" s="19"/>
      <c r="P110" s="19"/>
      <c r="Q110" s="19"/>
      <c r="R110" s="19"/>
      <c r="S110" s="19"/>
      <c r="T110" s="19"/>
      <c r="U110" s="19"/>
      <c r="V110" s="19"/>
      <c r="W110" s="19"/>
      <c r="X110" s="19"/>
      <c r="Y110" s="19"/>
    </row>
    <row r="111" spans="1:25" ht="15">
      <c r="A111" s="22"/>
      <c r="B111" s="72" t="str">
        <f>"TOTAL MATCHES WON BY : "&amp;C102</f>
        <v>TOTAL MATCHES WON BY : Mount Lawley</v>
      </c>
      <c r="C111" s="66"/>
      <c r="D111" s="66"/>
      <c r="E111" s="64"/>
      <c r="F111" s="20">
        <f>COUNTA(F106:F110)-0.5*COUNTIF(F106:F110,"Sq*")-COUNTIF(F106:F110,"TBA")</f>
        <v>1</v>
      </c>
      <c r="G111" s="92" t="str">
        <f>"TOTAL MATCHES WON BY : "&amp;H102</f>
        <v>TOTAL MATCHES WON BY : Royal Perth</v>
      </c>
      <c r="H111" s="66"/>
      <c r="I111" s="66"/>
      <c r="J111" s="64"/>
      <c r="K111" s="20">
        <f>COUNTA(K106:K110)-0.5*COUNTIF(K106:K110,"Sq*")-COUNTIF(K106:K110,"TBA")</f>
        <v>4</v>
      </c>
      <c r="L111" s="19"/>
      <c r="M111" s="19"/>
      <c r="N111" s="19"/>
      <c r="O111" s="19"/>
      <c r="P111" s="19"/>
      <c r="Q111" s="19"/>
      <c r="R111" s="19"/>
      <c r="S111" s="19"/>
      <c r="T111" s="19"/>
      <c r="U111" s="19"/>
      <c r="V111" s="19"/>
      <c r="W111" s="19"/>
      <c r="X111" s="19"/>
      <c r="Y111" s="19"/>
    </row>
    <row r="112" spans="1:25" ht="15">
      <c r="A112" s="22"/>
      <c r="B112" s="90" t="s">
        <v>42</v>
      </c>
      <c r="C112" s="66"/>
      <c r="D112" s="66"/>
      <c r="E112" s="66"/>
      <c r="F112" s="64"/>
      <c r="G112" s="91" t="str">
        <f>IF(F111+K111&lt;4,"",IF(F111=K111,"HALVED",IF(F111&gt;K111,C102,H102)))</f>
        <v>Royal Perth</v>
      </c>
      <c r="H112" s="66"/>
      <c r="I112" s="66"/>
      <c r="J112" s="66"/>
      <c r="K112" s="64"/>
      <c r="L112" s="21"/>
      <c r="M112" s="21"/>
      <c r="N112" s="21" t="str">
        <f>IF(F111+K111=0,"",C102)</f>
        <v>Mount Lawley</v>
      </c>
      <c r="O112" s="21">
        <f>F111</f>
        <v>1</v>
      </c>
      <c r="P112" s="21" t="str">
        <f>IF(F111+K111=0,"",H102)</f>
        <v>Royal Perth</v>
      </c>
      <c r="Q112" s="21">
        <f>K111</f>
        <v>4</v>
      </c>
      <c r="R112" s="21" t="str">
        <f>G112</f>
        <v>Royal Perth</v>
      </c>
      <c r="S112" s="21" t="str">
        <f>IF(R112="HALVED",C102,"")</f>
        <v/>
      </c>
      <c r="T112" s="21" t="str">
        <f>IF(R112="HALVED",H102,"")</f>
        <v/>
      </c>
      <c r="U112" s="21"/>
      <c r="V112" s="21"/>
      <c r="W112" s="21"/>
      <c r="X112" s="21"/>
      <c r="Y112" s="21"/>
    </row>
    <row r="113" spans="1:25" ht="15">
      <c r="A113" s="22"/>
      <c r="B113" s="24"/>
      <c r="C113" s="24"/>
      <c r="D113" s="24"/>
      <c r="E113" s="24"/>
      <c r="F113" s="24"/>
      <c r="G113" s="25"/>
      <c r="H113" s="25"/>
      <c r="I113" s="25"/>
      <c r="J113" s="25"/>
      <c r="K113" s="25"/>
      <c r="L113" s="23"/>
      <c r="M113" s="23"/>
      <c r="N113" s="23"/>
      <c r="O113" s="23"/>
      <c r="P113" s="23"/>
      <c r="Q113" s="23"/>
      <c r="R113" s="23"/>
      <c r="S113" s="23"/>
      <c r="T113" s="23"/>
      <c r="U113" s="23"/>
      <c r="V113" s="23"/>
      <c r="W113" s="23"/>
      <c r="X113" s="23"/>
      <c r="Y113" s="23"/>
    </row>
    <row r="114" spans="1:25" ht="15">
      <c r="A114" s="22"/>
      <c r="B114" s="24"/>
      <c r="C114" s="24"/>
      <c r="D114" s="24"/>
      <c r="E114" s="24"/>
      <c r="F114" s="24"/>
      <c r="G114" s="25"/>
      <c r="H114" s="25"/>
      <c r="I114" s="25"/>
      <c r="J114" s="25"/>
      <c r="K114" s="25"/>
      <c r="L114" s="23"/>
      <c r="M114" s="23"/>
      <c r="N114" s="23"/>
      <c r="O114" s="23"/>
      <c r="P114" s="23"/>
      <c r="Q114" s="23"/>
      <c r="R114" s="23"/>
      <c r="S114" s="23"/>
      <c r="T114" s="23"/>
      <c r="U114" s="23"/>
      <c r="V114" s="23"/>
      <c r="W114" s="23"/>
      <c r="X114" s="23"/>
      <c r="Y114" s="23"/>
    </row>
    <row r="115" spans="1:25" ht="15">
      <c r="A115" s="22"/>
      <c r="B115" s="84" t="str">
        <f>[1]Sheet1!A6</f>
        <v>ROUND ONE</v>
      </c>
      <c r="C115" s="66"/>
      <c r="D115" s="70" t="str">
        <f>[1]Sheet1!B6</f>
        <v>SUNDAY 27 APRIL</v>
      </c>
      <c r="E115" s="66"/>
      <c r="F115" s="66"/>
      <c r="G115" s="71" t="str">
        <f>[1]Sheet1!C6</f>
        <v>Royal Perth GC</v>
      </c>
      <c r="H115" s="66"/>
      <c r="I115" s="66"/>
      <c r="J115" s="66"/>
      <c r="K115" s="64"/>
      <c r="L115" s="23"/>
      <c r="M115" s="23"/>
      <c r="N115" s="23"/>
      <c r="O115" s="23"/>
      <c r="P115" s="23"/>
      <c r="Q115" s="23"/>
      <c r="R115" s="23"/>
      <c r="S115" s="23"/>
      <c r="T115" s="23"/>
      <c r="U115" s="23"/>
      <c r="V115" s="23"/>
      <c r="W115" s="23"/>
      <c r="X115" s="23"/>
      <c r="Y115" s="23"/>
    </row>
    <row r="116" spans="1:25" ht="19.5" customHeight="1">
      <c r="A116" s="22"/>
      <c r="B116" s="15" t="s">
        <v>18</v>
      </c>
      <c r="C116" s="72" t="str">
        <f>[1]Sheet1!C8</f>
        <v>Lakelands</v>
      </c>
      <c r="D116" s="66"/>
      <c r="E116" s="66"/>
      <c r="F116" s="64"/>
      <c r="G116" s="16" t="s">
        <v>18</v>
      </c>
      <c r="H116" s="73" t="str">
        <f>[1]Sheet1!E8</f>
        <v>Mount Lawley</v>
      </c>
      <c r="I116" s="66"/>
      <c r="J116" s="66"/>
      <c r="K116" s="64"/>
      <c r="L116" s="13"/>
      <c r="M116" s="13"/>
      <c r="N116" s="13"/>
      <c r="O116" s="13"/>
      <c r="P116" s="13"/>
      <c r="Q116" s="13"/>
      <c r="R116" s="13"/>
      <c r="S116" s="13"/>
      <c r="T116" s="13"/>
      <c r="U116" s="13"/>
      <c r="V116" s="13"/>
      <c r="W116" s="13"/>
      <c r="X116" s="13"/>
      <c r="Y116" s="13"/>
    </row>
    <row r="117" spans="1:25" ht="15">
      <c r="A117" s="22"/>
      <c r="B117" s="85" t="s">
        <v>19</v>
      </c>
      <c r="C117" s="88" t="s">
        <v>20</v>
      </c>
      <c r="D117" s="75"/>
      <c r="E117" s="76"/>
      <c r="F117" s="85" t="s">
        <v>21</v>
      </c>
      <c r="G117" s="89" t="s">
        <v>19</v>
      </c>
      <c r="H117" s="74" t="s">
        <v>20</v>
      </c>
      <c r="I117" s="75"/>
      <c r="J117" s="76"/>
      <c r="K117" s="89" t="s">
        <v>21</v>
      </c>
      <c r="L117" s="17"/>
      <c r="M117" s="17"/>
      <c r="N117" s="17"/>
      <c r="O117" s="17"/>
      <c r="P117" s="17"/>
      <c r="Q117" s="17"/>
      <c r="R117" s="17"/>
      <c r="S117" s="17"/>
      <c r="T117" s="17"/>
      <c r="U117" s="17"/>
      <c r="V117" s="17"/>
      <c r="W117" s="17"/>
      <c r="X117" s="17"/>
      <c r="Y117" s="17"/>
    </row>
    <row r="118" spans="1:25" ht="15">
      <c r="A118" s="22"/>
      <c r="B118" s="86"/>
      <c r="C118" s="77"/>
      <c r="D118" s="78"/>
      <c r="E118" s="79"/>
      <c r="F118" s="86"/>
      <c r="G118" s="86"/>
      <c r="H118" s="77"/>
      <c r="I118" s="78"/>
      <c r="J118" s="79"/>
      <c r="K118" s="86"/>
      <c r="L118" s="17"/>
      <c r="M118" s="17"/>
      <c r="N118" s="17"/>
      <c r="O118" s="17"/>
      <c r="P118" s="17"/>
      <c r="Q118" s="17"/>
      <c r="R118" s="17"/>
      <c r="S118" s="17"/>
      <c r="T118" s="17"/>
      <c r="U118" s="17"/>
      <c r="V118" s="17"/>
      <c r="W118" s="17"/>
      <c r="X118" s="17"/>
      <c r="Y118" s="17"/>
    </row>
    <row r="119" spans="1:25" ht="15">
      <c r="A119" s="22"/>
      <c r="B119" s="87"/>
      <c r="C119" s="80"/>
      <c r="D119" s="81"/>
      <c r="E119" s="82"/>
      <c r="F119" s="87"/>
      <c r="G119" s="87"/>
      <c r="H119" s="80"/>
      <c r="I119" s="81"/>
      <c r="J119" s="82"/>
      <c r="K119" s="87"/>
      <c r="L119" s="17"/>
      <c r="M119" s="17"/>
      <c r="N119" s="17"/>
      <c r="O119" s="17"/>
      <c r="P119" s="17"/>
      <c r="Q119" s="17"/>
      <c r="R119" s="17"/>
      <c r="S119" s="17"/>
      <c r="T119" s="17"/>
      <c r="U119" s="17"/>
      <c r="V119" s="17"/>
      <c r="W119" s="17"/>
      <c r="X119" s="17"/>
      <c r="Y119" s="17"/>
    </row>
    <row r="120" spans="1:25" ht="15">
      <c r="A120" s="22"/>
      <c r="B120" s="15">
        <v>1</v>
      </c>
      <c r="C120" s="83" t="s">
        <v>241</v>
      </c>
      <c r="D120" s="66"/>
      <c r="E120" s="64"/>
      <c r="F120" s="18"/>
      <c r="G120" s="16">
        <v>1</v>
      </c>
      <c r="H120" s="83" t="s">
        <v>240</v>
      </c>
      <c r="I120" s="66"/>
      <c r="J120" s="64"/>
      <c r="K120" s="18" t="s">
        <v>78</v>
      </c>
      <c r="L120" s="17"/>
      <c r="M120" s="17"/>
      <c r="N120" s="17"/>
      <c r="O120" s="17"/>
      <c r="P120" s="17"/>
      <c r="Q120" s="17"/>
      <c r="R120" s="17"/>
      <c r="S120" s="17"/>
      <c r="T120" s="17"/>
      <c r="U120" s="17"/>
      <c r="V120" s="17"/>
      <c r="W120" s="17"/>
      <c r="X120" s="17"/>
      <c r="Y120" s="17"/>
    </row>
    <row r="121" spans="1:25" ht="15">
      <c r="A121" s="22"/>
      <c r="B121" s="15">
        <v>2</v>
      </c>
      <c r="C121" s="83" t="s">
        <v>239</v>
      </c>
      <c r="D121" s="66"/>
      <c r="E121" s="64"/>
      <c r="F121" s="18" t="s">
        <v>47</v>
      </c>
      <c r="G121" s="28">
        <v>2</v>
      </c>
      <c r="H121" s="83" t="s">
        <v>238</v>
      </c>
      <c r="I121" s="66"/>
      <c r="J121" s="64"/>
      <c r="K121" s="18"/>
      <c r="L121" s="19"/>
      <c r="M121" s="19"/>
      <c r="N121" s="19"/>
      <c r="O121" s="19"/>
      <c r="P121" s="19"/>
      <c r="Q121" s="19"/>
      <c r="R121" s="19"/>
      <c r="S121" s="19"/>
      <c r="T121" s="19"/>
      <c r="U121" s="19"/>
      <c r="V121" s="19"/>
      <c r="W121" s="19"/>
      <c r="X121" s="19"/>
      <c r="Y121" s="19"/>
    </row>
    <row r="122" spans="1:25" ht="15">
      <c r="A122" s="22"/>
      <c r="B122" s="15">
        <v>3</v>
      </c>
      <c r="C122" s="83" t="s">
        <v>237</v>
      </c>
      <c r="D122" s="66"/>
      <c r="E122" s="64"/>
      <c r="F122" s="18" t="s">
        <v>27</v>
      </c>
      <c r="G122" s="28">
        <v>3</v>
      </c>
      <c r="H122" s="83" t="s">
        <v>236</v>
      </c>
      <c r="I122" s="66"/>
      <c r="J122" s="64"/>
      <c r="K122" s="18"/>
      <c r="L122" s="19"/>
      <c r="M122" s="19"/>
      <c r="N122" s="19"/>
      <c r="O122" s="19"/>
      <c r="P122" s="19"/>
      <c r="Q122" s="19"/>
      <c r="R122" s="19"/>
      <c r="S122" s="19"/>
      <c r="T122" s="19"/>
      <c r="U122" s="19"/>
      <c r="V122" s="19"/>
      <c r="W122" s="19"/>
      <c r="X122" s="19"/>
      <c r="Y122" s="19"/>
    </row>
    <row r="123" spans="1:25" ht="15">
      <c r="A123" s="22"/>
      <c r="B123" s="15">
        <v>4</v>
      </c>
      <c r="C123" s="83" t="s">
        <v>235</v>
      </c>
      <c r="D123" s="66"/>
      <c r="E123" s="64"/>
      <c r="F123" s="18"/>
      <c r="G123" s="28">
        <v>4</v>
      </c>
      <c r="H123" s="83" t="s">
        <v>234</v>
      </c>
      <c r="I123" s="66"/>
      <c r="J123" s="64"/>
      <c r="K123" s="18" t="s">
        <v>24</v>
      </c>
      <c r="L123" s="19"/>
      <c r="M123" s="19"/>
      <c r="N123" s="19"/>
      <c r="O123" s="19"/>
      <c r="P123" s="19"/>
      <c r="Q123" s="19"/>
      <c r="R123" s="19"/>
      <c r="S123" s="19"/>
      <c r="T123" s="19"/>
      <c r="U123" s="19"/>
      <c r="V123" s="19"/>
      <c r="W123" s="19"/>
      <c r="X123" s="19"/>
      <c r="Y123" s="19"/>
    </row>
    <row r="124" spans="1:25" ht="15">
      <c r="A124" s="22"/>
      <c r="B124" s="15">
        <v>5</v>
      </c>
      <c r="C124" s="83" t="s">
        <v>233</v>
      </c>
      <c r="D124" s="66"/>
      <c r="E124" s="64"/>
      <c r="F124" s="18"/>
      <c r="G124" s="28">
        <v>5</v>
      </c>
      <c r="H124" s="83" t="s">
        <v>232</v>
      </c>
      <c r="I124" s="66"/>
      <c r="J124" s="64"/>
      <c r="K124" s="18" t="s">
        <v>93</v>
      </c>
      <c r="L124" s="19"/>
      <c r="M124" s="19"/>
      <c r="N124" s="19"/>
      <c r="O124" s="19"/>
      <c r="P124" s="19"/>
      <c r="Q124" s="19"/>
      <c r="R124" s="19"/>
      <c r="S124" s="19"/>
      <c r="T124" s="19"/>
      <c r="U124" s="19"/>
      <c r="V124" s="19"/>
      <c r="W124" s="19"/>
      <c r="X124" s="19"/>
      <c r="Y124" s="19"/>
    </row>
    <row r="125" spans="1:25" ht="15">
      <c r="A125" s="22"/>
      <c r="B125" s="72" t="str">
        <f>"TOTAL MATCHES WON BY : "&amp;C116</f>
        <v>TOTAL MATCHES WON BY : Lakelands</v>
      </c>
      <c r="C125" s="66"/>
      <c r="D125" s="66"/>
      <c r="E125" s="64"/>
      <c r="F125" s="20">
        <f>COUNTA(F120:F124)-0.5*COUNTIF(F120:F124,"Sq*")-COUNTIF(F120:F124,"TBA")</f>
        <v>2</v>
      </c>
      <c r="G125" s="92" t="str">
        <f>"TOTAL MATCHES WON BY : "&amp;H116</f>
        <v>TOTAL MATCHES WON BY : Mount Lawley</v>
      </c>
      <c r="H125" s="66"/>
      <c r="I125" s="66"/>
      <c r="J125" s="64"/>
      <c r="K125" s="20">
        <f>COUNTA(K120:K124)-0.5*COUNTIF(K120:K124,"Sq*")-COUNTIF(K120:K124,"TBA")</f>
        <v>3</v>
      </c>
      <c r="L125" s="19"/>
      <c r="M125" s="19"/>
      <c r="N125" s="19"/>
      <c r="O125" s="19"/>
      <c r="P125" s="19"/>
      <c r="Q125" s="19"/>
      <c r="R125" s="19"/>
      <c r="S125" s="19"/>
      <c r="T125" s="19"/>
      <c r="U125" s="19"/>
      <c r="V125" s="19"/>
      <c r="W125" s="19"/>
      <c r="X125" s="19"/>
      <c r="Y125" s="19"/>
    </row>
    <row r="126" spans="1:25" ht="15">
      <c r="A126" s="22"/>
      <c r="B126" s="90" t="s">
        <v>42</v>
      </c>
      <c r="C126" s="66"/>
      <c r="D126" s="66"/>
      <c r="E126" s="66"/>
      <c r="F126" s="64"/>
      <c r="G126" s="91" t="str">
        <f>IF(F125+K125&lt;4,"",IF(F125=K125,"HALVED",IF(F125&gt;K125,C116,H116)))</f>
        <v>Mount Lawley</v>
      </c>
      <c r="H126" s="66"/>
      <c r="I126" s="66"/>
      <c r="J126" s="66"/>
      <c r="K126" s="64"/>
      <c r="L126" s="21"/>
      <c r="M126" s="21"/>
      <c r="N126" s="21" t="str">
        <f>IF(F125+K125=0,"",C116)</f>
        <v>Lakelands</v>
      </c>
      <c r="O126" s="21">
        <f>F125</f>
        <v>2</v>
      </c>
      <c r="P126" s="21" t="str">
        <f>IF(F125+K125=0,"",H116)</f>
        <v>Mount Lawley</v>
      </c>
      <c r="Q126" s="21">
        <f>K125</f>
        <v>3</v>
      </c>
      <c r="R126" s="21" t="str">
        <f>G126</f>
        <v>Mount Lawley</v>
      </c>
      <c r="S126" s="21" t="str">
        <f>IF(R126="HALVED",C116,"")</f>
        <v/>
      </c>
      <c r="T126" s="21" t="str">
        <f>IF(R126="HALVED",H116,"")</f>
        <v/>
      </c>
      <c r="U126" s="21"/>
      <c r="V126" s="21"/>
      <c r="W126" s="21"/>
      <c r="X126" s="21"/>
      <c r="Y126" s="21"/>
    </row>
    <row r="127" spans="1:25" ht="15">
      <c r="A127" s="22"/>
      <c r="B127" s="24"/>
      <c r="C127" s="24"/>
      <c r="D127" s="24"/>
      <c r="E127" s="24"/>
      <c r="F127" s="24"/>
      <c r="G127" s="25"/>
      <c r="H127" s="25"/>
      <c r="I127" s="25"/>
      <c r="J127" s="25"/>
      <c r="K127" s="25"/>
      <c r="L127" s="23"/>
      <c r="M127" s="23"/>
      <c r="N127" s="23"/>
      <c r="O127" s="23"/>
      <c r="P127" s="23"/>
      <c r="Q127" s="23"/>
      <c r="R127" s="23"/>
      <c r="S127" s="23"/>
      <c r="T127" s="23"/>
      <c r="U127" s="23"/>
      <c r="V127" s="23"/>
      <c r="W127" s="23"/>
      <c r="X127" s="23"/>
      <c r="Y127" s="23"/>
    </row>
    <row r="128" spans="1:25" ht="15">
      <c r="A128" s="22"/>
      <c r="B128" s="15" t="s">
        <v>18</v>
      </c>
      <c r="C128" s="72" t="str">
        <f>[1]Sheet1!C9</f>
        <v>WAGC</v>
      </c>
      <c r="D128" s="66"/>
      <c r="E128" s="66"/>
      <c r="F128" s="64"/>
      <c r="G128" s="16" t="s">
        <v>18</v>
      </c>
      <c r="H128" s="73" t="str">
        <f>[1]Sheet1!E9</f>
        <v>Lake Karrinyup</v>
      </c>
      <c r="I128" s="66"/>
      <c r="J128" s="66"/>
      <c r="K128" s="64"/>
      <c r="L128" s="23"/>
      <c r="M128" s="23"/>
      <c r="N128" s="23"/>
      <c r="O128" s="23"/>
      <c r="P128" s="23"/>
      <c r="Q128" s="23"/>
      <c r="R128" s="23"/>
      <c r="S128" s="23"/>
      <c r="T128" s="23"/>
      <c r="U128" s="23"/>
      <c r="V128" s="23"/>
      <c r="W128" s="23"/>
      <c r="X128" s="23"/>
      <c r="Y128" s="23"/>
    </row>
    <row r="129" spans="1:25" ht="15">
      <c r="A129" s="22"/>
      <c r="B129" s="85" t="s">
        <v>19</v>
      </c>
      <c r="C129" s="88" t="s">
        <v>20</v>
      </c>
      <c r="D129" s="75"/>
      <c r="E129" s="76"/>
      <c r="F129" s="85" t="s">
        <v>21</v>
      </c>
      <c r="G129" s="89" t="s">
        <v>19</v>
      </c>
      <c r="H129" s="74" t="s">
        <v>20</v>
      </c>
      <c r="I129" s="75"/>
      <c r="J129" s="76"/>
      <c r="K129" s="89" t="s">
        <v>21</v>
      </c>
      <c r="L129" s="17"/>
      <c r="M129" s="17"/>
      <c r="N129" s="17"/>
      <c r="O129" s="17"/>
      <c r="P129" s="17"/>
      <c r="Q129" s="17"/>
      <c r="R129" s="17"/>
      <c r="S129" s="17"/>
      <c r="T129" s="17"/>
      <c r="U129" s="17"/>
      <c r="V129" s="17"/>
      <c r="W129" s="17"/>
      <c r="X129" s="17"/>
      <c r="Y129" s="17"/>
    </row>
    <row r="130" spans="1:25" ht="15">
      <c r="A130" s="22"/>
      <c r="B130" s="86"/>
      <c r="C130" s="77"/>
      <c r="D130" s="78"/>
      <c r="E130" s="79"/>
      <c r="F130" s="86"/>
      <c r="G130" s="86"/>
      <c r="H130" s="77"/>
      <c r="I130" s="78"/>
      <c r="J130" s="79"/>
      <c r="K130" s="86"/>
      <c r="L130" s="17"/>
      <c r="M130" s="17"/>
      <c r="N130" s="17"/>
      <c r="O130" s="17"/>
      <c r="P130" s="17"/>
      <c r="Q130" s="17"/>
      <c r="R130" s="17"/>
      <c r="S130" s="17"/>
      <c r="T130" s="17"/>
      <c r="U130" s="17"/>
      <c r="V130" s="17"/>
      <c r="W130" s="17"/>
      <c r="X130" s="17"/>
      <c r="Y130" s="17"/>
    </row>
    <row r="131" spans="1:25" ht="15">
      <c r="A131" s="22"/>
      <c r="B131" s="87"/>
      <c r="C131" s="80"/>
      <c r="D131" s="81"/>
      <c r="E131" s="82"/>
      <c r="F131" s="87"/>
      <c r="G131" s="87"/>
      <c r="H131" s="80"/>
      <c r="I131" s="81"/>
      <c r="J131" s="82"/>
      <c r="K131" s="87"/>
      <c r="L131" s="17"/>
      <c r="M131" s="17"/>
      <c r="N131" s="17"/>
      <c r="O131" s="17"/>
      <c r="P131" s="17"/>
      <c r="Q131" s="17"/>
      <c r="R131" s="17"/>
      <c r="S131" s="17"/>
      <c r="T131" s="17"/>
      <c r="U131" s="17"/>
      <c r="V131" s="17"/>
      <c r="W131" s="17"/>
      <c r="X131" s="17"/>
      <c r="Y131" s="17"/>
    </row>
    <row r="132" spans="1:25" ht="15">
      <c r="A132" s="22"/>
      <c r="B132" s="15">
        <v>1</v>
      </c>
      <c r="C132" s="83" t="s">
        <v>231</v>
      </c>
      <c r="D132" s="66"/>
      <c r="E132" s="64"/>
      <c r="F132" s="18"/>
      <c r="G132" s="16">
        <v>1</v>
      </c>
      <c r="H132" s="83" t="s">
        <v>230</v>
      </c>
      <c r="I132" s="66"/>
      <c r="J132" s="64"/>
      <c r="K132" s="18" t="s">
        <v>24</v>
      </c>
      <c r="L132" s="17"/>
      <c r="M132" s="17"/>
      <c r="N132" s="17"/>
      <c r="O132" s="17"/>
      <c r="P132" s="17"/>
      <c r="Q132" s="17"/>
      <c r="R132" s="17"/>
      <c r="S132" s="17"/>
      <c r="T132" s="17"/>
      <c r="U132" s="17"/>
      <c r="V132" s="17"/>
      <c r="W132" s="17"/>
      <c r="X132" s="17"/>
      <c r="Y132" s="17"/>
    </row>
    <row r="133" spans="1:25" ht="15">
      <c r="A133" s="22"/>
      <c r="B133" s="15">
        <v>2</v>
      </c>
      <c r="C133" s="83" t="s">
        <v>229</v>
      </c>
      <c r="D133" s="66"/>
      <c r="E133" s="64"/>
      <c r="F133" s="18" t="s">
        <v>41</v>
      </c>
      <c r="G133" s="28">
        <v>2</v>
      </c>
      <c r="H133" s="83" t="s">
        <v>228</v>
      </c>
      <c r="I133" s="66"/>
      <c r="J133" s="64"/>
      <c r="K133" s="18"/>
      <c r="L133" s="19"/>
      <c r="M133" s="19"/>
      <c r="N133" s="19"/>
      <c r="O133" s="19"/>
      <c r="P133" s="19"/>
      <c r="Q133" s="19"/>
      <c r="R133" s="19"/>
      <c r="S133" s="19"/>
      <c r="T133" s="19"/>
      <c r="U133" s="19"/>
      <c r="V133" s="19"/>
      <c r="W133" s="19"/>
      <c r="X133" s="19"/>
      <c r="Y133" s="19"/>
    </row>
    <row r="134" spans="1:25" ht="15">
      <c r="A134" s="22"/>
      <c r="B134" s="15">
        <v>3</v>
      </c>
      <c r="C134" s="83" t="s">
        <v>227</v>
      </c>
      <c r="D134" s="66"/>
      <c r="E134" s="64"/>
      <c r="F134" s="18" t="s">
        <v>27</v>
      </c>
      <c r="G134" s="28">
        <v>3</v>
      </c>
      <c r="H134" s="83" t="s">
        <v>226</v>
      </c>
      <c r="I134" s="66"/>
      <c r="J134" s="64"/>
      <c r="K134" s="18"/>
      <c r="L134" s="19"/>
      <c r="M134" s="19"/>
      <c r="N134" s="19"/>
      <c r="O134" s="19"/>
      <c r="P134" s="19"/>
      <c r="Q134" s="19"/>
      <c r="R134" s="19"/>
      <c r="S134" s="19"/>
      <c r="T134" s="19"/>
      <c r="U134" s="19"/>
      <c r="V134" s="19"/>
      <c r="W134" s="19"/>
      <c r="X134" s="19"/>
      <c r="Y134" s="19"/>
    </row>
    <row r="135" spans="1:25" ht="15">
      <c r="A135" s="22"/>
      <c r="B135" s="15">
        <v>4</v>
      </c>
      <c r="C135" s="83" t="s">
        <v>225</v>
      </c>
      <c r="D135" s="66"/>
      <c r="E135" s="64"/>
      <c r="F135" s="18" t="s">
        <v>38</v>
      </c>
      <c r="G135" s="28">
        <v>4</v>
      </c>
      <c r="H135" s="83" t="s">
        <v>224</v>
      </c>
      <c r="I135" s="66"/>
      <c r="J135" s="64"/>
      <c r="K135" s="18"/>
      <c r="L135" s="19"/>
      <c r="M135" s="19"/>
      <c r="N135" s="19"/>
      <c r="O135" s="19"/>
      <c r="P135" s="19"/>
      <c r="Q135" s="19"/>
      <c r="R135" s="19"/>
      <c r="S135" s="19"/>
      <c r="T135" s="19"/>
      <c r="U135" s="19"/>
      <c r="V135" s="19"/>
      <c r="W135" s="19"/>
      <c r="X135" s="19"/>
      <c r="Y135" s="19"/>
    </row>
    <row r="136" spans="1:25" ht="15">
      <c r="A136" s="22"/>
      <c r="B136" s="15">
        <v>5</v>
      </c>
      <c r="C136" s="83" t="s">
        <v>223</v>
      </c>
      <c r="D136" s="66"/>
      <c r="E136" s="64"/>
      <c r="F136" s="18"/>
      <c r="G136" s="28">
        <v>5</v>
      </c>
      <c r="H136" s="83" t="s">
        <v>222</v>
      </c>
      <c r="I136" s="66"/>
      <c r="J136" s="64"/>
      <c r="K136" s="18" t="s">
        <v>27</v>
      </c>
      <c r="L136" s="19"/>
      <c r="M136" s="19"/>
      <c r="N136" s="19"/>
      <c r="O136" s="19"/>
      <c r="P136" s="19"/>
      <c r="Q136" s="19"/>
      <c r="R136" s="19"/>
      <c r="S136" s="19"/>
      <c r="T136" s="19"/>
      <c r="U136" s="19"/>
      <c r="V136" s="19"/>
      <c r="W136" s="19"/>
      <c r="X136" s="19"/>
      <c r="Y136" s="19"/>
    </row>
    <row r="137" spans="1:25" ht="15">
      <c r="A137" s="22"/>
      <c r="B137" s="72" t="str">
        <f>"TOTAL MATCHES WON BY : "&amp;C128</f>
        <v>TOTAL MATCHES WON BY : WAGC</v>
      </c>
      <c r="C137" s="66"/>
      <c r="D137" s="66"/>
      <c r="E137" s="64"/>
      <c r="F137" s="20">
        <f>COUNTA(F132:F136)-0.5*COUNTIF(F132:F136,"Sq*")-COUNTIF(F132:F136,"TBA")</f>
        <v>3</v>
      </c>
      <c r="G137" s="92" t="str">
        <f>"TOTAL MATCHES WON BY : "&amp;H128</f>
        <v>TOTAL MATCHES WON BY : Lake Karrinyup</v>
      </c>
      <c r="H137" s="66"/>
      <c r="I137" s="66"/>
      <c r="J137" s="64"/>
      <c r="K137" s="20">
        <f>COUNTA(K132:K136)-0.5*COUNTIF(K132:K136,"Sq*")-COUNTIF(K132:K136,"TBA")</f>
        <v>2</v>
      </c>
      <c r="L137" s="19"/>
      <c r="M137" s="19"/>
      <c r="N137" s="19"/>
      <c r="O137" s="19"/>
      <c r="P137" s="19"/>
      <c r="Q137" s="19"/>
      <c r="R137" s="19"/>
      <c r="S137" s="19"/>
      <c r="T137" s="19"/>
      <c r="U137" s="19"/>
      <c r="V137" s="19"/>
      <c r="W137" s="19"/>
      <c r="X137" s="19"/>
      <c r="Y137" s="19"/>
    </row>
    <row r="138" spans="1:25" ht="15">
      <c r="A138" s="22"/>
      <c r="B138" s="90" t="s">
        <v>42</v>
      </c>
      <c r="C138" s="66"/>
      <c r="D138" s="66"/>
      <c r="E138" s="66"/>
      <c r="F138" s="64"/>
      <c r="G138" s="91" t="str">
        <f>IF(F137+K137&lt;4,"",IF(F137=K137,"HALVED",IF(F137&gt;K137,C128,H128)))</f>
        <v>WAGC</v>
      </c>
      <c r="H138" s="66"/>
      <c r="I138" s="66"/>
      <c r="J138" s="66"/>
      <c r="K138" s="64"/>
      <c r="L138" s="21"/>
      <c r="M138" s="21"/>
      <c r="N138" s="21" t="str">
        <f>IF(F137+K137=0,"",C128)</f>
        <v>WAGC</v>
      </c>
      <c r="O138" s="21">
        <f>F137</f>
        <v>3</v>
      </c>
      <c r="P138" s="21" t="str">
        <f>IF(F137+K137=0,"",H128)</f>
        <v>Lake Karrinyup</v>
      </c>
      <c r="Q138" s="21">
        <f>K137</f>
        <v>2</v>
      </c>
      <c r="R138" s="21" t="str">
        <f>G138</f>
        <v>WAGC</v>
      </c>
      <c r="S138" s="21" t="str">
        <f>IF(R138="HALVED",C128,"")</f>
        <v/>
      </c>
      <c r="T138" s="21" t="str">
        <f>IF(R138="HALVED",H128,"")</f>
        <v/>
      </c>
      <c r="U138" s="21"/>
      <c r="V138" s="21"/>
      <c r="W138" s="21"/>
      <c r="X138" s="21"/>
      <c r="Y138" s="21"/>
    </row>
    <row r="139" spans="1:25" ht="15">
      <c r="A139" s="22"/>
      <c r="B139" s="24"/>
      <c r="C139" s="24"/>
      <c r="D139" s="24"/>
      <c r="E139" s="24"/>
      <c r="F139" s="24"/>
      <c r="G139" s="25"/>
      <c r="H139" s="25"/>
      <c r="I139" s="25"/>
      <c r="J139" s="25"/>
      <c r="K139" s="25"/>
      <c r="L139" s="23"/>
      <c r="M139" s="23"/>
      <c r="N139" s="23"/>
      <c r="O139" s="23"/>
      <c r="P139" s="23"/>
      <c r="Q139" s="23"/>
      <c r="R139" s="23"/>
      <c r="S139" s="23"/>
      <c r="T139" s="23"/>
      <c r="U139" s="23"/>
      <c r="V139" s="23"/>
      <c r="W139" s="23"/>
      <c r="X139" s="23"/>
      <c r="Y139" s="23"/>
    </row>
    <row r="140" spans="1:25" ht="15">
      <c r="A140" s="22"/>
      <c r="B140" s="22"/>
      <c r="C140" s="22"/>
      <c r="D140" s="22"/>
      <c r="E140" s="22"/>
      <c r="F140" s="22"/>
      <c r="G140" s="23"/>
      <c r="H140" s="23"/>
      <c r="I140" s="23"/>
      <c r="J140" s="23"/>
      <c r="K140" s="23"/>
      <c r="L140" s="23"/>
      <c r="M140" s="23"/>
      <c r="N140" s="23"/>
      <c r="O140" s="23"/>
      <c r="P140" s="23"/>
      <c r="Q140" s="23"/>
      <c r="R140" s="23"/>
      <c r="S140" s="23"/>
      <c r="T140" s="23"/>
      <c r="U140" s="23"/>
      <c r="V140" s="23"/>
      <c r="W140" s="23"/>
      <c r="X140" s="23"/>
      <c r="Y140" s="23"/>
    </row>
    <row r="141" spans="1:25" ht="15">
      <c r="A141" s="22"/>
      <c r="B141" s="22"/>
      <c r="C141" s="22"/>
      <c r="D141" s="22"/>
      <c r="E141" s="22"/>
      <c r="F141" s="22"/>
      <c r="G141" s="23"/>
      <c r="H141" s="23"/>
      <c r="I141" s="23"/>
      <c r="J141" s="23"/>
      <c r="K141" s="23"/>
      <c r="L141" s="23"/>
      <c r="M141" s="23"/>
      <c r="N141" s="23"/>
      <c r="O141" s="23"/>
      <c r="P141" s="23"/>
      <c r="Q141" s="23"/>
      <c r="R141" s="23"/>
      <c r="S141" s="23"/>
      <c r="T141" s="23"/>
      <c r="U141" s="23"/>
      <c r="V141" s="23"/>
      <c r="W141" s="23"/>
      <c r="X141" s="23"/>
      <c r="Y141" s="23"/>
    </row>
    <row r="142" spans="1:25" ht="15">
      <c r="A142" s="22"/>
      <c r="B142" s="22"/>
      <c r="C142" s="22"/>
      <c r="D142" s="22"/>
      <c r="E142" s="22"/>
      <c r="F142" s="22"/>
      <c r="G142" s="23"/>
      <c r="H142" s="23"/>
      <c r="I142" s="23"/>
      <c r="J142" s="23"/>
      <c r="K142" s="23"/>
      <c r="L142" s="23"/>
      <c r="M142" s="23"/>
      <c r="N142" s="23"/>
      <c r="O142" s="23"/>
      <c r="P142" s="23"/>
      <c r="Q142" s="23"/>
      <c r="R142" s="23"/>
      <c r="S142" s="23"/>
      <c r="T142" s="23"/>
      <c r="U142" s="23"/>
      <c r="V142" s="23"/>
      <c r="W142" s="23"/>
      <c r="X142" s="23"/>
      <c r="Y142" s="23"/>
    </row>
    <row r="143" spans="1:25" ht="15">
      <c r="A143" s="22"/>
      <c r="B143" s="22"/>
      <c r="C143" s="22"/>
      <c r="D143" s="22"/>
      <c r="E143" s="22"/>
      <c r="F143" s="22"/>
      <c r="G143" s="23"/>
      <c r="H143" s="23"/>
      <c r="I143" s="23"/>
      <c r="J143" s="23"/>
      <c r="K143" s="23"/>
      <c r="L143" s="23"/>
      <c r="M143" s="23"/>
      <c r="N143" s="23"/>
      <c r="O143" s="23"/>
      <c r="P143" s="23"/>
      <c r="Q143" s="23"/>
      <c r="R143" s="23"/>
      <c r="S143" s="23"/>
      <c r="T143" s="23"/>
      <c r="U143" s="23"/>
      <c r="V143" s="23"/>
      <c r="W143" s="23"/>
      <c r="X143" s="23"/>
      <c r="Y143" s="23"/>
    </row>
    <row r="144" spans="1:25" ht="15">
      <c r="A144" s="22"/>
      <c r="B144" s="22"/>
      <c r="C144" s="22"/>
      <c r="D144" s="22"/>
      <c r="E144" s="22"/>
      <c r="F144" s="22"/>
      <c r="G144" s="23"/>
      <c r="H144" s="23"/>
      <c r="I144" s="23"/>
      <c r="J144" s="23"/>
      <c r="K144" s="23"/>
      <c r="L144" s="23"/>
      <c r="M144" s="23"/>
      <c r="N144" s="23"/>
      <c r="O144" s="23"/>
      <c r="P144" s="23"/>
      <c r="Q144" s="23"/>
      <c r="R144" s="23"/>
      <c r="S144" s="23"/>
      <c r="T144" s="23"/>
      <c r="U144" s="23"/>
      <c r="V144" s="23"/>
      <c r="W144" s="23"/>
      <c r="X144" s="23"/>
      <c r="Y144" s="23"/>
    </row>
    <row r="145" spans="1:25" ht="15">
      <c r="A145" s="22"/>
      <c r="B145" s="22"/>
      <c r="C145" s="22"/>
      <c r="D145" s="22"/>
      <c r="E145" s="22"/>
      <c r="F145" s="22"/>
      <c r="G145" s="23"/>
      <c r="H145" s="23"/>
      <c r="I145" s="23"/>
      <c r="J145" s="23"/>
      <c r="K145" s="23"/>
      <c r="L145" s="23"/>
      <c r="M145" s="23"/>
      <c r="N145" s="23"/>
      <c r="O145" s="23"/>
      <c r="P145" s="23"/>
      <c r="Q145" s="23"/>
      <c r="R145" s="23"/>
      <c r="S145" s="23"/>
      <c r="T145" s="23"/>
      <c r="U145" s="23"/>
      <c r="V145" s="23"/>
      <c r="W145" s="23"/>
      <c r="X145" s="23"/>
      <c r="Y145" s="23"/>
    </row>
    <row r="146" spans="1:25" ht="15">
      <c r="A146" s="22"/>
      <c r="B146" s="22"/>
      <c r="C146" s="22"/>
      <c r="D146" s="22"/>
      <c r="E146" s="22"/>
      <c r="F146" s="22"/>
      <c r="G146" s="23"/>
      <c r="H146" s="23"/>
      <c r="I146" s="23"/>
      <c r="J146" s="23"/>
      <c r="K146" s="23"/>
      <c r="L146" s="23"/>
      <c r="M146" s="23"/>
      <c r="N146" s="23"/>
      <c r="O146" s="23"/>
      <c r="P146" s="23"/>
      <c r="Q146" s="23"/>
      <c r="R146" s="23"/>
      <c r="S146" s="23"/>
      <c r="T146" s="23"/>
      <c r="U146" s="23"/>
      <c r="V146" s="23"/>
      <c r="W146" s="23"/>
      <c r="X146" s="23"/>
      <c r="Y146" s="23"/>
    </row>
    <row r="147" spans="1:25" ht="15">
      <c r="A147" s="22"/>
      <c r="B147" s="22"/>
      <c r="C147" s="22"/>
      <c r="D147" s="22"/>
      <c r="E147" s="22"/>
      <c r="F147" s="22"/>
      <c r="G147" s="23"/>
      <c r="H147" s="23"/>
      <c r="I147" s="23"/>
      <c r="J147" s="23"/>
      <c r="K147" s="23"/>
      <c r="L147" s="23"/>
      <c r="M147" s="23"/>
      <c r="N147" s="23"/>
      <c r="O147" s="23"/>
      <c r="P147" s="23"/>
      <c r="Q147" s="23"/>
      <c r="R147" s="23"/>
      <c r="S147" s="23"/>
      <c r="T147" s="23"/>
      <c r="U147" s="23"/>
      <c r="V147" s="23"/>
      <c r="W147" s="23"/>
      <c r="X147" s="23"/>
      <c r="Y147" s="23"/>
    </row>
    <row r="148" spans="1:25" ht="15">
      <c r="A148" s="22"/>
      <c r="B148" s="22"/>
      <c r="C148" s="22"/>
      <c r="D148" s="22"/>
      <c r="E148" s="22"/>
      <c r="F148" s="22"/>
      <c r="G148" s="23"/>
      <c r="H148" s="23"/>
      <c r="I148" s="23"/>
      <c r="J148" s="23"/>
      <c r="K148" s="23"/>
      <c r="L148" s="23"/>
      <c r="M148" s="23"/>
      <c r="N148" s="23"/>
      <c r="O148" s="23"/>
      <c r="P148" s="23"/>
      <c r="Q148" s="23"/>
      <c r="R148" s="23"/>
      <c r="S148" s="23"/>
      <c r="T148" s="23"/>
      <c r="U148" s="23"/>
      <c r="V148" s="23"/>
      <c r="W148" s="23"/>
      <c r="X148" s="23"/>
      <c r="Y148" s="23"/>
    </row>
    <row r="149" spans="1:25" ht="15">
      <c r="A149" s="22"/>
      <c r="B149" s="22"/>
      <c r="C149" s="22"/>
      <c r="D149" s="22"/>
      <c r="E149" s="22"/>
      <c r="F149" s="22"/>
      <c r="G149" s="23"/>
      <c r="H149" s="23"/>
      <c r="I149" s="23"/>
      <c r="J149" s="23"/>
      <c r="K149" s="23"/>
      <c r="L149" s="23"/>
      <c r="M149" s="23"/>
      <c r="N149" s="23"/>
      <c r="O149" s="23"/>
      <c r="P149" s="23"/>
      <c r="Q149" s="23"/>
      <c r="R149" s="23"/>
      <c r="S149" s="23"/>
      <c r="T149" s="23"/>
      <c r="U149" s="23"/>
      <c r="V149" s="23"/>
      <c r="W149" s="23"/>
      <c r="X149" s="23"/>
      <c r="Y149" s="23"/>
    </row>
    <row r="150" spans="1:25" ht="15">
      <c r="A150" s="22"/>
      <c r="B150" s="22"/>
      <c r="C150" s="22"/>
      <c r="D150" s="22"/>
      <c r="E150" s="22"/>
      <c r="F150" s="22"/>
      <c r="G150" s="23"/>
      <c r="H150" s="23"/>
      <c r="I150" s="23"/>
      <c r="J150" s="23"/>
      <c r="K150" s="23"/>
      <c r="L150" s="23"/>
      <c r="M150" s="23"/>
      <c r="N150" s="23"/>
      <c r="O150" s="23"/>
      <c r="P150" s="23"/>
      <c r="Q150" s="23"/>
      <c r="R150" s="23"/>
      <c r="S150" s="23"/>
      <c r="T150" s="23"/>
      <c r="U150" s="23"/>
      <c r="V150" s="23"/>
      <c r="W150" s="23"/>
      <c r="X150" s="23"/>
      <c r="Y150" s="23"/>
    </row>
    <row r="151" spans="1:25" ht="15">
      <c r="A151" s="22"/>
      <c r="B151" s="22"/>
      <c r="C151" s="22"/>
      <c r="D151" s="22"/>
      <c r="E151" s="22"/>
      <c r="F151" s="22"/>
      <c r="G151" s="23"/>
      <c r="H151" s="23"/>
      <c r="I151" s="23"/>
      <c r="J151" s="23"/>
      <c r="K151" s="23"/>
      <c r="L151" s="23"/>
      <c r="M151" s="23"/>
      <c r="N151" s="23"/>
      <c r="O151" s="23"/>
      <c r="P151" s="23"/>
      <c r="Q151" s="23"/>
      <c r="R151" s="23"/>
      <c r="S151" s="23"/>
      <c r="T151" s="23"/>
      <c r="U151" s="23"/>
      <c r="V151" s="23"/>
      <c r="W151" s="23"/>
      <c r="X151" s="23"/>
      <c r="Y151" s="23"/>
    </row>
    <row r="152" spans="1:25" ht="15">
      <c r="A152" s="22"/>
      <c r="B152" s="22"/>
      <c r="C152" s="22"/>
      <c r="D152" s="22"/>
      <c r="E152" s="22"/>
      <c r="F152" s="22"/>
      <c r="G152" s="23"/>
      <c r="H152" s="23"/>
      <c r="I152" s="23"/>
      <c r="J152" s="23"/>
      <c r="K152" s="23"/>
      <c r="L152" s="23"/>
      <c r="M152" s="23"/>
      <c r="N152" s="23"/>
      <c r="O152" s="23"/>
      <c r="P152" s="23"/>
      <c r="Q152" s="23"/>
      <c r="R152" s="23"/>
      <c r="S152" s="23"/>
      <c r="T152" s="23"/>
      <c r="U152" s="23"/>
      <c r="V152" s="23"/>
      <c r="W152" s="23"/>
      <c r="X152" s="23"/>
      <c r="Y152" s="23"/>
    </row>
    <row r="153" spans="1:25" ht="15">
      <c r="A153" s="22"/>
      <c r="B153" s="22"/>
      <c r="C153" s="22"/>
      <c r="D153" s="22"/>
      <c r="E153" s="22"/>
      <c r="F153" s="22"/>
      <c r="G153" s="23"/>
      <c r="H153" s="23"/>
      <c r="I153" s="23"/>
      <c r="J153" s="23"/>
      <c r="K153" s="23"/>
      <c r="L153" s="23"/>
      <c r="M153" s="23"/>
      <c r="N153" s="23"/>
      <c r="O153" s="23"/>
      <c r="P153" s="23"/>
      <c r="Q153" s="23"/>
      <c r="R153" s="23"/>
      <c r="S153" s="23"/>
      <c r="T153" s="23"/>
      <c r="U153" s="23"/>
      <c r="V153" s="23"/>
      <c r="W153" s="23"/>
      <c r="X153" s="23"/>
      <c r="Y153" s="23"/>
    </row>
    <row r="154" spans="1:25" ht="15">
      <c r="A154" s="22"/>
      <c r="B154" s="22"/>
      <c r="C154" s="22"/>
      <c r="D154" s="22"/>
      <c r="E154" s="22"/>
      <c r="F154" s="22"/>
      <c r="G154" s="23"/>
      <c r="H154" s="23"/>
      <c r="I154" s="23"/>
      <c r="J154" s="23"/>
      <c r="K154" s="23"/>
      <c r="L154" s="23"/>
      <c r="M154" s="23"/>
      <c r="N154" s="23"/>
      <c r="O154" s="23"/>
      <c r="P154" s="23"/>
      <c r="Q154" s="23"/>
      <c r="R154" s="23"/>
      <c r="S154" s="23"/>
      <c r="T154" s="23"/>
      <c r="U154" s="23"/>
      <c r="V154" s="23"/>
      <c r="W154" s="23"/>
      <c r="X154" s="23"/>
      <c r="Y154" s="23"/>
    </row>
    <row r="155" spans="1:25" ht="15">
      <c r="A155" s="22"/>
      <c r="B155" s="22"/>
      <c r="C155" s="22"/>
      <c r="D155" s="22"/>
      <c r="E155" s="22"/>
      <c r="F155" s="22"/>
      <c r="G155" s="23"/>
      <c r="H155" s="23"/>
      <c r="I155" s="23"/>
      <c r="J155" s="23"/>
      <c r="K155" s="23"/>
      <c r="L155" s="23"/>
      <c r="M155" s="23"/>
      <c r="N155" s="23"/>
      <c r="O155" s="23"/>
      <c r="P155" s="23"/>
      <c r="Q155" s="23"/>
      <c r="R155" s="23"/>
      <c r="S155" s="23"/>
      <c r="T155" s="23"/>
      <c r="U155" s="23"/>
      <c r="V155" s="23"/>
      <c r="W155" s="23"/>
      <c r="X155" s="23"/>
      <c r="Y155" s="23"/>
    </row>
    <row r="156" spans="1:25" ht="15">
      <c r="A156" s="22"/>
      <c r="B156" s="22"/>
      <c r="C156" s="22"/>
      <c r="D156" s="22"/>
      <c r="E156" s="22"/>
      <c r="F156" s="22"/>
      <c r="G156" s="23"/>
      <c r="H156" s="23"/>
      <c r="I156" s="23"/>
      <c r="J156" s="23"/>
      <c r="K156" s="23"/>
      <c r="L156" s="23"/>
      <c r="M156" s="23"/>
      <c r="N156" s="23"/>
      <c r="O156" s="23"/>
      <c r="P156" s="23"/>
      <c r="Q156" s="23"/>
      <c r="R156" s="23"/>
      <c r="S156" s="23"/>
      <c r="T156" s="23"/>
      <c r="U156" s="23"/>
      <c r="V156" s="23"/>
      <c r="W156" s="23"/>
      <c r="X156" s="23"/>
      <c r="Y156" s="23"/>
    </row>
    <row r="157" spans="1:25" ht="15">
      <c r="A157" s="22"/>
      <c r="B157" s="22"/>
      <c r="C157" s="22"/>
      <c r="D157" s="22"/>
      <c r="E157" s="22"/>
      <c r="F157" s="22"/>
      <c r="G157" s="23"/>
      <c r="H157" s="23"/>
      <c r="I157" s="23"/>
      <c r="J157" s="23"/>
      <c r="K157" s="23"/>
      <c r="L157" s="23"/>
      <c r="M157" s="23"/>
      <c r="N157" s="23"/>
      <c r="O157" s="23"/>
      <c r="P157" s="23"/>
      <c r="Q157" s="23"/>
      <c r="R157" s="23"/>
      <c r="S157" s="23"/>
      <c r="T157" s="23"/>
      <c r="U157" s="23"/>
      <c r="V157" s="23"/>
      <c r="W157" s="23"/>
      <c r="X157" s="23"/>
      <c r="Y157" s="23"/>
    </row>
    <row r="158" spans="1:25" ht="15">
      <c r="A158" s="22"/>
      <c r="B158" s="22"/>
      <c r="C158" s="22"/>
      <c r="D158" s="22"/>
      <c r="E158" s="22"/>
      <c r="F158" s="22"/>
      <c r="G158" s="23"/>
      <c r="H158" s="23"/>
      <c r="I158" s="23"/>
      <c r="J158" s="23"/>
      <c r="K158" s="23"/>
      <c r="L158" s="23"/>
      <c r="M158" s="23"/>
      <c r="N158" s="23"/>
      <c r="O158" s="23"/>
      <c r="P158" s="23"/>
      <c r="Q158" s="23"/>
      <c r="R158" s="23"/>
      <c r="S158" s="23"/>
      <c r="T158" s="23"/>
      <c r="U158" s="23"/>
      <c r="V158" s="23"/>
      <c r="W158" s="23"/>
      <c r="X158" s="23"/>
      <c r="Y158" s="23"/>
    </row>
    <row r="159" spans="1:25" ht="15">
      <c r="A159" s="22"/>
      <c r="B159" s="22"/>
      <c r="C159" s="22"/>
      <c r="D159" s="22"/>
      <c r="E159" s="22"/>
      <c r="F159" s="22"/>
      <c r="G159" s="23"/>
      <c r="H159" s="23"/>
      <c r="I159" s="23"/>
      <c r="J159" s="23"/>
      <c r="K159" s="23"/>
      <c r="L159" s="23"/>
      <c r="M159" s="23"/>
      <c r="N159" s="23"/>
      <c r="O159" s="23"/>
      <c r="P159" s="23"/>
      <c r="Q159" s="23"/>
      <c r="R159" s="23"/>
      <c r="S159" s="23"/>
      <c r="T159" s="23"/>
      <c r="U159" s="23"/>
      <c r="V159" s="23"/>
      <c r="W159" s="23"/>
      <c r="X159" s="23"/>
      <c r="Y159" s="23"/>
    </row>
    <row r="160" spans="1:25" ht="15">
      <c r="A160" s="22"/>
      <c r="B160" s="22"/>
      <c r="C160" s="22"/>
      <c r="D160" s="22"/>
      <c r="E160" s="22"/>
      <c r="F160" s="22"/>
      <c r="G160" s="23"/>
      <c r="H160" s="23"/>
      <c r="I160" s="34"/>
      <c r="J160" s="34"/>
      <c r="K160" s="34"/>
      <c r="L160" s="23"/>
      <c r="M160" s="23"/>
      <c r="N160" s="23"/>
      <c r="O160" s="23"/>
      <c r="P160" s="23"/>
      <c r="Q160" s="23"/>
      <c r="R160" s="23"/>
      <c r="S160" s="23"/>
      <c r="T160" s="23"/>
      <c r="U160" s="23"/>
      <c r="V160" s="23"/>
      <c r="W160" s="23"/>
      <c r="X160" s="23"/>
      <c r="Y160" s="23"/>
    </row>
    <row r="161" spans="1:25" ht="15" hidden="1">
      <c r="A161" s="22"/>
      <c r="B161" s="22"/>
      <c r="C161" s="22" t="s">
        <v>31</v>
      </c>
      <c r="D161" s="22"/>
      <c r="E161" s="22"/>
      <c r="F161" s="22"/>
      <c r="G161" s="23"/>
      <c r="H161" s="23"/>
      <c r="I161" s="34"/>
      <c r="J161" s="34"/>
      <c r="K161" s="34"/>
      <c r="L161" s="23"/>
      <c r="M161" s="23"/>
      <c r="N161" s="23"/>
      <c r="O161" s="23"/>
      <c r="P161" s="23"/>
      <c r="Q161" s="23"/>
      <c r="R161" s="23"/>
      <c r="S161" s="23"/>
      <c r="T161" s="23"/>
      <c r="U161" s="23"/>
      <c r="V161" s="23"/>
      <c r="W161" s="23"/>
      <c r="X161" s="23"/>
      <c r="Y161" s="23"/>
    </row>
    <row r="162" spans="1:25" ht="15" hidden="1">
      <c r="A162" s="22"/>
      <c r="B162" s="22"/>
      <c r="C162" s="22" t="s">
        <v>172</v>
      </c>
      <c r="D162" s="22"/>
      <c r="E162" s="22"/>
      <c r="F162" s="22"/>
      <c r="G162" s="23"/>
      <c r="H162" s="23"/>
      <c r="I162" s="34"/>
      <c r="J162" s="34"/>
      <c r="K162" s="34"/>
      <c r="L162" s="23"/>
      <c r="M162" s="23"/>
      <c r="N162" s="23"/>
      <c r="O162" s="23"/>
      <c r="P162" s="23"/>
      <c r="Q162" s="23"/>
      <c r="R162" s="23"/>
      <c r="S162" s="23"/>
      <c r="T162" s="23"/>
      <c r="U162" s="23"/>
      <c r="V162" s="23"/>
      <c r="W162" s="23"/>
      <c r="X162" s="23"/>
      <c r="Y162" s="23"/>
    </row>
    <row r="163" spans="1:25" ht="15" hidden="1">
      <c r="A163" s="22"/>
      <c r="B163" s="22"/>
      <c r="C163" s="22" t="s">
        <v>24</v>
      </c>
      <c r="D163" s="22"/>
      <c r="E163" s="22"/>
      <c r="F163" s="22"/>
      <c r="G163" s="23"/>
      <c r="H163" s="23"/>
      <c r="I163" s="34"/>
      <c r="J163" s="34"/>
      <c r="K163" s="34"/>
      <c r="L163" s="23"/>
      <c r="M163" s="23"/>
      <c r="N163" s="23"/>
      <c r="O163" s="23"/>
      <c r="P163" s="23"/>
      <c r="Q163" s="23"/>
      <c r="R163" s="23"/>
      <c r="S163" s="23"/>
      <c r="T163" s="23"/>
      <c r="U163" s="23"/>
      <c r="V163" s="23"/>
      <c r="W163" s="23"/>
      <c r="X163" s="23"/>
      <c r="Y163" s="23"/>
    </row>
    <row r="164" spans="1:25" ht="15" hidden="1">
      <c r="A164" s="22"/>
      <c r="B164" s="22"/>
      <c r="C164" s="22" t="s">
        <v>113</v>
      </c>
      <c r="D164" s="22"/>
      <c r="E164" s="22"/>
      <c r="F164" s="22"/>
      <c r="G164" s="23"/>
      <c r="H164" s="23"/>
      <c r="I164" s="34"/>
      <c r="J164" s="34"/>
      <c r="K164" s="34"/>
      <c r="L164" s="23"/>
      <c r="M164" s="23"/>
      <c r="N164" s="23"/>
      <c r="O164" s="23"/>
      <c r="P164" s="23"/>
      <c r="Q164" s="23"/>
      <c r="R164" s="23"/>
      <c r="S164" s="23"/>
      <c r="T164" s="23"/>
      <c r="U164" s="23"/>
      <c r="V164" s="23"/>
      <c r="W164" s="23"/>
      <c r="X164" s="23"/>
      <c r="Y164" s="23"/>
    </row>
    <row r="165" spans="1:25" ht="15" hidden="1">
      <c r="A165" s="22"/>
      <c r="B165" s="22"/>
      <c r="C165" s="22" t="s">
        <v>47</v>
      </c>
      <c r="D165" s="22"/>
      <c r="E165" s="22"/>
      <c r="F165" s="22"/>
      <c r="G165" s="23"/>
      <c r="H165" s="23"/>
      <c r="I165" s="34"/>
      <c r="J165" s="34"/>
      <c r="K165" s="34"/>
      <c r="L165" s="23"/>
      <c r="M165" s="23"/>
      <c r="N165" s="23"/>
      <c r="O165" s="23"/>
      <c r="P165" s="23"/>
      <c r="Q165" s="23"/>
      <c r="R165" s="23"/>
      <c r="S165" s="23"/>
      <c r="T165" s="23"/>
      <c r="U165" s="23"/>
      <c r="V165" s="23"/>
      <c r="W165" s="23"/>
      <c r="X165" s="23"/>
      <c r="Y165" s="23"/>
    </row>
    <row r="166" spans="1:25" ht="15" hidden="1">
      <c r="A166" s="22"/>
      <c r="B166" s="22"/>
      <c r="C166" s="22" t="s">
        <v>27</v>
      </c>
      <c r="D166" s="22"/>
      <c r="E166" s="22"/>
      <c r="F166" s="22"/>
      <c r="G166" s="23"/>
      <c r="H166" s="23"/>
      <c r="I166" s="34"/>
      <c r="J166" s="34"/>
      <c r="K166" s="34"/>
      <c r="L166" s="23"/>
      <c r="M166" s="23"/>
      <c r="N166" s="23"/>
      <c r="O166" s="23"/>
      <c r="P166" s="23"/>
      <c r="Q166" s="23"/>
      <c r="R166" s="23"/>
      <c r="S166" s="23"/>
      <c r="T166" s="23"/>
      <c r="U166" s="23"/>
      <c r="V166" s="23"/>
      <c r="W166" s="23"/>
      <c r="X166" s="23"/>
      <c r="Y166" s="23"/>
    </row>
    <row r="167" spans="1:25" ht="15" hidden="1">
      <c r="A167" s="22"/>
      <c r="B167" s="22"/>
      <c r="C167" s="98" t="s">
        <v>38</v>
      </c>
      <c r="D167" s="97"/>
      <c r="E167" s="22"/>
      <c r="F167" s="22"/>
      <c r="G167" s="23"/>
      <c r="H167" s="23"/>
      <c r="I167" s="34"/>
      <c r="J167" s="34"/>
      <c r="K167" s="34"/>
      <c r="L167" s="23"/>
      <c r="M167" s="23"/>
      <c r="N167" s="23"/>
      <c r="O167" s="23"/>
      <c r="P167" s="23"/>
      <c r="Q167" s="23"/>
      <c r="R167" s="23"/>
      <c r="S167" s="23"/>
      <c r="T167" s="23"/>
      <c r="U167" s="23"/>
      <c r="V167" s="23"/>
      <c r="W167" s="23"/>
      <c r="X167" s="23"/>
      <c r="Y167" s="23"/>
    </row>
    <row r="168" spans="1:25" ht="15" hidden="1">
      <c r="A168" s="22"/>
      <c r="B168" s="22"/>
      <c r="C168" s="22" t="s">
        <v>52</v>
      </c>
      <c r="D168" s="22"/>
      <c r="E168" s="22"/>
      <c r="F168" s="22"/>
      <c r="G168" s="23"/>
      <c r="H168" s="23"/>
      <c r="I168" s="34"/>
      <c r="J168" s="34"/>
      <c r="K168" s="34"/>
      <c r="L168" s="23"/>
      <c r="M168" s="23"/>
      <c r="N168" s="23"/>
      <c r="O168" s="23"/>
      <c r="P168" s="23"/>
      <c r="Q168" s="23"/>
      <c r="R168" s="23"/>
      <c r="S168" s="23"/>
      <c r="T168" s="23"/>
      <c r="U168" s="23"/>
      <c r="V168" s="23"/>
      <c r="W168" s="23"/>
      <c r="X168" s="23"/>
      <c r="Y168" s="23"/>
    </row>
    <row r="169" spans="1:25" ht="15" hidden="1">
      <c r="A169" s="22"/>
      <c r="B169" s="22"/>
      <c r="C169" s="22" t="s">
        <v>125</v>
      </c>
      <c r="D169" s="22"/>
      <c r="E169" s="22"/>
      <c r="F169" s="22"/>
      <c r="G169" s="23"/>
      <c r="H169" s="23"/>
      <c r="I169" s="34"/>
      <c r="J169" s="34"/>
      <c r="K169" s="34"/>
      <c r="L169" s="23"/>
      <c r="M169" s="23"/>
      <c r="N169" s="23"/>
      <c r="O169" s="23"/>
      <c r="P169" s="23"/>
      <c r="Q169" s="23"/>
      <c r="R169" s="23"/>
      <c r="S169" s="23"/>
      <c r="T169" s="23"/>
      <c r="U169" s="23"/>
      <c r="V169" s="23"/>
      <c r="W169" s="23"/>
      <c r="X169" s="23"/>
      <c r="Y169" s="23"/>
    </row>
    <row r="170" spans="1:25" ht="15" hidden="1">
      <c r="A170" s="22"/>
      <c r="B170" s="22"/>
      <c r="C170" s="22" t="s">
        <v>34</v>
      </c>
      <c r="D170" s="22"/>
      <c r="E170" s="22"/>
      <c r="F170" s="22"/>
      <c r="G170" s="23"/>
      <c r="H170" s="23"/>
      <c r="I170" s="34"/>
      <c r="J170" s="34"/>
      <c r="K170" s="34"/>
      <c r="L170" s="23"/>
      <c r="M170" s="23"/>
      <c r="N170" s="23"/>
      <c r="O170" s="23"/>
      <c r="P170" s="23"/>
      <c r="Q170" s="23"/>
      <c r="R170" s="23"/>
      <c r="S170" s="23"/>
      <c r="T170" s="23"/>
      <c r="U170" s="23"/>
      <c r="V170" s="23"/>
      <c r="W170" s="23"/>
      <c r="X170" s="23"/>
      <c r="Y170" s="23"/>
    </row>
    <row r="171" spans="1:25" ht="15" hidden="1">
      <c r="A171" s="22"/>
      <c r="B171" s="22"/>
      <c r="C171" s="22" t="s">
        <v>66</v>
      </c>
      <c r="D171" s="22"/>
      <c r="E171" s="22"/>
      <c r="F171" s="22"/>
      <c r="G171" s="23"/>
      <c r="H171" s="23"/>
      <c r="I171" s="34"/>
      <c r="J171" s="34"/>
      <c r="K171" s="34"/>
      <c r="L171" s="23"/>
      <c r="M171" s="23"/>
      <c r="N171" s="23"/>
      <c r="O171" s="23"/>
      <c r="P171" s="23"/>
      <c r="Q171" s="23"/>
      <c r="R171" s="23"/>
      <c r="S171" s="23"/>
      <c r="T171" s="23"/>
      <c r="U171" s="23"/>
      <c r="V171" s="23"/>
      <c r="W171" s="23"/>
      <c r="X171" s="23"/>
      <c r="Y171" s="23"/>
    </row>
    <row r="172" spans="1:25" ht="15" hidden="1">
      <c r="A172" s="22"/>
      <c r="B172" s="22"/>
      <c r="C172" s="22" t="s">
        <v>41</v>
      </c>
      <c r="D172" s="22"/>
      <c r="E172" s="22"/>
      <c r="F172" s="22"/>
      <c r="G172" s="23"/>
      <c r="H172" s="23"/>
      <c r="I172" s="34"/>
      <c r="J172" s="34"/>
      <c r="K172" s="34"/>
      <c r="L172" s="23"/>
      <c r="M172" s="23"/>
      <c r="N172" s="23"/>
      <c r="O172" s="23"/>
      <c r="P172" s="23"/>
      <c r="Q172" s="23"/>
      <c r="R172" s="23"/>
      <c r="S172" s="23"/>
      <c r="T172" s="23"/>
      <c r="U172" s="23"/>
      <c r="V172" s="23"/>
      <c r="W172" s="23"/>
      <c r="X172" s="23"/>
      <c r="Y172" s="23"/>
    </row>
    <row r="173" spans="1:25" ht="15" hidden="1">
      <c r="A173" s="22"/>
      <c r="B173" s="22"/>
      <c r="C173" s="22" t="s">
        <v>93</v>
      </c>
      <c r="D173" s="22"/>
      <c r="E173" s="22"/>
      <c r="F173" s="22"/>
      <c r="G173" s="23"/>
      <c r="H173" s="23"/>
      <c r="I173" s="34"/>
      <c r="J173" s="34"/>
      <c r="K173" s="34"/>
      <c r="L173" s="23"/>
      <c r="M173" s="23"/>
      <c r="N173" s="23"/>
      <c r="O173" s="23"/>
      <c r="P173" s="23"/>
      <c r="Q173" s="23"/>
      <c r="R173" s="23"/>
      <c r="S173" s="23"/>
      <c r="T173" s="23"/>
      <c r="U173" s="23"/>
      <c r="V173" s="23"/>
      <c r="W173" s="23"/>
      <c r="X173" s="23"/>
      <c r="Y173" s="23"/>
    </row>
    <row r="174" spans="1:25" ht="15" hidden="1">
      <c r="A174" s="22"/>
      <c r="B174" s="22"/>
      <c r="C174" s="22" t="s">
        <v>78</v>
      </c>
      <c r="D174" s="22"/>
      <c r="E174" s="22"/>
      <c r="F174" s="22"/>
      <c r="G174" s="23"/>
      <c r="H174" s="23"/>
      <c r="I174" s="34"/>
      <c r="J174" s="34"/>
      <c r="K174" s="34"/>
      <c r="L174" s="23"/>
      <c r="M174" s="23"/>
      <c r="N174" s="23"/>
      <c r="O174" s="23"/>
      <c r="P174" s="23"/>
      <c r="Q174" s="23"/>
      <c r="R174" s="23"/>
      <c r="S174" s="23"/>
      <c r="T174" s="23"/>
      <c r="U174" s="23"/>
      <c r="V174" s="23"/>
      <c r="W174" s="23"/>
      <c r="X174" s="23"/>
      <c r="Y174" s="23"/>
    </row>
    <row r="175" spans="1:25" ht="15" hidden="1">
      <c r="A175" s="22"/>
      <c r="B175" s="22"/>
      <c r="C175" s="22" t="s">
        <v>85</v>
      </c>
      <c r="D175" s="22"/>
      <c r="E175" s="22"/>
      <c r="F175" s="22"/>
      <c r="G175" s="23"/>
      <c r="H175" s="23"/>
      <c r="I175" s="34"/>
      <c r="J175" s="34"/>
      <c r="K175" s="34"/>
      <c r="L175" s="23"/>
      <c r="M175" s="23"/>
      <c r="N175" s="23"/>
      <c r="O175" s="23"/>
      <c r="P175" s="23"/>
      <c r="Q175" s="23"/>
      <c r="R175" s="23"/>
      <c r="S175" s="23"/>
      <c r="T175" s="23"/>
      <c r="U175" s="23"/>
      <c r="V175" s="23"/>
      <c r="W175" s="23"/>
      <c r="X175" s="23"/>
      <c r="Y175" s="23"/>
    </row>
    <row r="176" spans="1:25" ht="15" hidden="1">
      <c r="A176" s="22"/>
      <c r="B176" s="22"/>
      <c r="C176" s="22" t="s">
        <v>147</v>
      </c>
      <c r="D176" s="22"/>
      <c r="E176" s="22"/>
      <c r="F176" s="22"/>
      <c r="G176" s="23"/>
      <c r="H176" s="23"/>
      <c r="I176" s="34"/>
      <c r="J176" s="34"/>
      <c r="K176" s="34"/>
      <c r="L176" s="23"/>
      <c r="M176" s="23"/>
      <c r="N176" s="23"/>
      <c r="O176" s="23"/>
      <c r="P176" s="23"/>
      <c r="Q176" s="23"/>
      <c r="R176" s="23"/>
      <c r="S176" s="23"/>
      <c r="T176" s="23"/>
      <c r="U176" s="23"/>
      <c r="V176" s="23"/>
      <c r="W176" s="23"/>
      <c r="X176" s="23"/>
      <c r="Y176" s="23"/>
    </row>
    <row r="177" spans="1:25" ht="15" hidden="1">
      <c r="A177" s="22"/>
      <c r="B177" s="22"/>
      <c r="C177" s="22" t="s">
        <v>106</v>
      </c>
      <c r="D177" s="22"/>
      <c r="E177" s="22"/>
      <c r="F177" s="22"/>
      <c r="G177" s="23"/>
      <c r="H177" s="23"/>
      <c r="I177" s="34"/>
      <c r="J177" s="34"/>
      <c r="K177" s="34"/>
      <c r="L177" s="23"/>
      <c r="M177" s="23"/>
      <c r="N177" s="23"/>
      <c r="O177" s="23"/>
      <c r="P177" s="23"/>
      <c r="Q177" s="23"/>
      <c r="R177" s="23"/>
      <c r="S177" s="23"/>
      <c r="T177" s="23"/>
      <c r="U177" s="23"/>
      <c r="V177" s="23"/>
      <c r="W177" s="23"/>
      <c r="X177" s="23"/>
      <c r="Y177" s="23"/>
    </row>
    <row r="178" spans="1:25" ht="15" hidden="1">
      <c r="A178" s="22"/>
      <c r="B178" s="22"/>
      <c r="C178" s="22" t="s">
        <v>120</v>
      </c>
      <c r="D178" s="22"/>
      <c r="E178" s="22"/>
      <c r="F178" s="22"/>
      <c r="G178" s="23"/>
      <c r="H178" s="23"/>
      <c r="I178" s="34"/>
      <c r="J178" s="34"/>
      <c r="K178" s="34"/>
      <c r="L178" s="23"/>
      <c r="M178" s="23"/>
      <c r="N178" s="23"/>
      <c r="O178" s="23"/>
      <c r="P178" s="23"/>
      <c r="Q178" s="23"/>
      <c r="R178" s="23"/>
      <c r="S178" s="23"/>
      <c r="T178" s="23"/>
      <c r="U178" s="23"/>
      <c r="V178" s="23"/>
      <c r="W178" s="23"/>
      <c r="X178" s="23"/>
      <c r="Y178" s="23"/>
    </row>
    <row r="179" spans="1:25" ht="15" hidden="1">
      <c r="A179" s="22"/>
      <c r="B179" s="22"/>
      <c r="C179" s="22" t="s">
        <v>57</v>
      </c>
      <c r="D179" s="22"/>
      <c r="E179" s="22"/>
      <c r="F179" s="22"/>
      <c r="G179" s="23"/>
      <c r="H179" s="23"/>
      <c r="I179" s="34"/>
      <c r="J179" s="34"/>
      <c r="K179" s="34"/>
      <c r="L179" s="23"/>
      <c r="M179" s="23"/>
      <c r="N179" s="23"/>
      <c r="O179" s="23"/>
      <c r="P179" s="23"/>
      <c r="Q179" s="23"/>
      <c r="R179" s="23"/>
      <c r="S179" s="23"/>
      <c r="T179" s="23"/>
      <c r="U179" s="23"/>
      <c r="V179" s="23"/>
      <c r="W179" s="23"/>
      <c r="X179" s="23"/>
      <c r="Y179" s="23"/>
    </row>
    <row r="180" spans="1:25" ht="15" hidden="1">
      <c r="A180" s="22"/>
      <c r="B180" s="22"/>
      <c r="C180" s="22" t="s">
        <v>173</v>
      </c>
      <c r="D180" s="22"/>
      <c r="E180" s="22"/>
      <c r="F180" s="22"/>
      <c r="G180" s="23"/>
      <c r="H180" s="23"/>
      <c r="I180" s="34"/>
      <c r="J180" s="34"/>
      <c r="K180" s="34"/>
      <c r="L180" s="23"/>
      <c r="M180" s="23"/>
      <c r="N180" s="23"/>
      <c r="O180" s="23"/>
      <c r="P180" s="23"/>
      <c r="Q180" s="23"/>
      <c r="R180" s="23"/>
      <c r="S180" s="23"/>
      <c r="T180" s="23"/>
      <c r="U180" s="23"/>
      <c r="V180" s="23"/>
      <c r="W180" s="23"/>
      <c r="X180" s="23"/>
      <c r="Y180" s="23"/>
    </row>
    <row r="181" spans="1:25" ht="15" hidden="1">
      <c r="A181" s="22"/>
      <c r="B181" s="22"/>
      <c r="C181" s="22" t="s">
        <v>174</v>
      </c>
      <c r="D181" s="22"/>
      <c r="E181" s="22"/>
      <c r="F181" s="22"/>
      <c r="G181" s="23"/>
      <c r="H181" s="23"/>
      <c r="I181" s="34"/>
      <c r="J181" s="34"/>
      <c r="K181" s="34"/>
      <c r="L181" s="23"/>
      <c r="M181" s="23"/>
      <c r="N181" s="23"/>
      <c r="O181" s="23"/>
      <c r="P181" s="23"/>
      <c r="Q181" s="23"/>
      <c r="R181" s="23"/>
      <c r="S181" s="23"/>
      <c r="T181" s="23"/>
      <c r="U181" s="23"/>
      <c r="V181" s="23"/>
      <c r="W181" s="23"/>
      <c r="X181" s="23"/>
      <c r="Y181" s="23"/>
    </row>
    <row r="182" spans="1:25" ht="15" hidden="1">
      <c r="A182" s="22"/>
      <c r="B182" s="22"/>
      <c r="C182" s="22" t="s">
        <v>175</v>
      </c>
      <c r="D182" s="22"/>
      <c r="E182" s="22"/>
      <c r="F182" s="22"/>
      <c r="G182" s="23"/>
      <c r="H182" s="23"/>
      <c r="I182" s="34"/>
      <c r="J182" s="34"/>
      <c r="K182" s="34"/>
      <c r="L182" s="23"/>
      <c r="M182" s="23"/>
      <c r="N182" s="23"/>
      <c r="O182" s="23"/>
      <c r="P182" s="23"/>
      <c r="Q182" s="23"/>
      <c r="R182" s="23"/>
      <c r="S182" s="23"/>
      <c r="T182" s="23"/>
      <c r="U182" s="23"/>
      <c r="V182" s="23"/>
      <c r="W182" s="23"/>
      <c r="X182" s="23"/>
      <c r="Y182" s="23"/>
    </row>
    <row r="183" spans="1:25" ht="15" hidden="1">
      <c r="A183" s="22"/>
      <c r="B183" s="22"/>
      <c r="C183" s="22" t="s">
        <v>176</v>
      </c>
      <c r="D183" s="22"/>
      <c r="E183" s="22"/>
      <c r="F183" s="22"/>
      <c r="G183" s="23"/>
      <c r="H183" s="23"/>
      <c r="I183" s="34"/>
      <c r="J183" s="34"/>
      <c r="K183" s="34"/>
      <c r="L183" s="23"/>
      <c r="M183" s="23"/>
      <c r="N183" s="23"/>
      <c r="O183" s="23"/>
      <c r="P183" s="23"/>
      <c r="Q183" s="23"/>
      <c r="R183" s="23"/>
      <c r="S183" s="23"/>
      <c r="T183" s="23"/>
      <c r="U183" s="23"/>
      <c r="V183" s="23"/>
      <c r="W183" s="23"/>
      <c r="X183" s="23"/>
      <c r="Y183" s="23"/>
    </row>
    <row r="184" spans="1:25" ht="15" hidden="1">
      <c r="A184" s="22"/>
      <c r="B184" s="22"/>
      <c r="C184" s="22" t="s">
        <v>177</v>
      </c>
      <c r="D184" s="22"/>
      <c r="E184" s="22"/>
      <c r="F184" s="22"/>
      <c r="G184" s="23"/>
      <c r="H184" s="23"/>
      <c r="I184" s="34"/>
      <c r="J184" s="34"/>
      <c r="K184" s="34"/>
      <c r="L184" s="23"/>
      <c r="M184" s="23"/>
      <c r="N184" s="23"/>
      <c r="O184" s="23"/>
      <c r="P184" s="23"/>
      <c r="Q184" s="23"/>
      <c r="R184" s="23"/>
      <c r="S184" s="23"/>
      <c r="T184" s="23"/>
      <c r="U184" s="23"/>
      <c r="V184" s="23"/>
      <c r="W184" s="23"/>
      <c r="X184" s="23"/>
      <c r="Y184" s="23"/>
    </row>
    <row r="185" spans="1:25" ht="15" hidden="1">
      <c r="A185" s="22"/>
      <c r="B185" s="22"/>
      <c r="C185" s="22" t="s">
        <v>178</v>
      </c>
      <c r="D185" s="22"/>
      <c r="E185" s="22"/>
      <c r="F185" s="22"/>
      <c r="G185" s="23"/>
      <c r="H185" s="23"/>
      <c r="I185" s="34"/>
      <c r="J185" s="34"/>
      <c r="K185" s="34"/>
      <c r="L185" s="23"/>
      <c r="M185" s="23"/>
      <c r="N185" s="23"/>
      <c r="O185" s="23"/>
      <c r="P185" s="23"/>
      <c r="Q185" s="23"/>
      <c r="R185" s="23"/>
      <c r="S185" s="23"/>
      <c r="T185" s="23"/>
      <c r="U185" s="23"/>
      <c r="V185" s="23"/>
      <c r="W185" s="23"/>
      <c r="X185" s="23"/>
      <c r="Y185" s="23"/>
    </row>
    <row r="186" spans="1:25" ht="15" hidden="1">
      <c r="A186" s="22"/>
      <c r="B186" s="22"/>
      <c r="C186" s="22" t="s">
        <v>179</v>
      </c>
      <c r="D186" s="22"/>
      <c r="E186" s="22"/>
      <c r="F186" s="22"/>
      <c r="G186" s="23"/>
      <c r="H186" s="23"/>
      <c r="I186" s="34"/>
      <c r="J186" s="34"/>
      <c r="K186" s="34"/>
      <c r="L186" s="23"/>
      <c r="M186" s="23"/>
      <c r="N186" s="23"/>
      <c r="O186" s="23"/>
      <c r="P186" s="23"/>
      <c r="Q186" s="23"/>
      <c r="R186" s="23"/>
      <c r="S186" s="23"/>
      <c r="T186" s="23"/>
      <c r="U186" s="23"/>
      <c r="V186" s="23"/>
      <c r="W186" s="23"/>
      <c r="X186" s="23"/>
      <c r="Y186" s="23"/>
    </row>
    <row r="187" spans="1:25" ht="15" hidden="1">
      <c r="A187" s="22"/>
      <c r="B187" s="22"/>
      <c r="C187" s="22" t="s">
        <v>180</v>
      </c>
      <c r="D187" s="22"/>
      <c r="E187" s="22"/>
      <c r="F187" s="22"/>
      <c r="G187" s="23"/>
      <c r="H187" s="23"/>
      <c r="I187" s="34"/>
      <c r="J187" s="34"/>
      <c r="K187" s="34"/>
      <c r="L187" s="23"/>
      <c r="M187" s="23"/>
      <c r="N187" s="23"/>
      <c r="O187" s="23"/>
      <c r="P187" s="23"/>
      <c r="Q187" s="23"/>
      <c r="R187" s="23"/>
      <c r="S187" s="23"/>
      <c r="T187" s="23"/>
      <c r="U187" s="23"/>
      <c r="V187" s="23"/>
      <c r="W187" s="23"/>
      <c r="X187" s="23"/>
      <c r="Y187" s="23"/>
    </row>
    <row r="188" spans="1:25" ht="15" hidden="1">
      <c r="A188" s="22"/>
      <c r="B188" s="22"/>
      <c r="C188" s="22" t="s">
        <v>181</v>
      </c>
      <c r="D188" s="22"/>
      <c r="E188" s="22"/>
      <c r="F188" s="22"/>
      <c r="G188" s="23"/>
      <c r="H188" s="23"/>
      <c r="I188" s="34"/>
      <c r="J188" s="34"/>
      <c r="K188" s="34"/>
      <c r="L188" s="23"/>
      <c r="M188" s="23"/>
      <c r="N188" s="23"/>
      <c r="O188" s="23"/>
      <c r="P188" s="23"/>
      <c r="Q188" s="23"/>
      <c r="R188" s="23"/>
      <c r="S188" s="23"/>
      <c r="T188" s="23"/>
      <c r="U188" s="23"/>
      <c r="V188" s="23"/>
      <c r="W188" s="23"/>
      <c r="X188" s="23"/>
      <c r="Y188" s="23"/>
    </row>
    <row r="189" spans="1:25" ht="15" hidden="1">
      <c r="A189" s="22"/>
      <c r="B189" s="22"/>
      <c r="C189" s="22" t="s">
        <v>182</v>
      </c>
      <c r="D189" s="22"/>
      <c r="E189" s="22"/>
      <c r="F189" s="22"/>
      <c r="G189" s="23"/>
      <c r="H189" s="23"/>
      <c r="I189" s="34"/>
      <c r="J189" s="34"/>
      <c r="K189" s="34"/>
      <c r="L189" s="23"/>
      <c r="M189" s="23"/>
      <c r="N189" s="23"/>
      <c r="O189" s="23"/>
      <c r="P189" s="23"/>
      <c r="Q189" s="23"/>
      <c r="R189" s="23"/>
      <c r="S189" s="23"/>
      <c r="T189" s="23"/>
      <c r="U189" s="23"/>
      <c r="V189" s="23"/>
      <c r="W189" s="23"/>
      <c r="X189" s="23"/>
      <c r="Y189" s="23"/>
    </row>
    <row r="190" spans="1:25" ht="15" hidden="1">
      <c r="A190" s="22"/>
      <c r="B190" s="22"/>
      <c r="C190" s="22" t="s">
        <v>183</v>
      </c>
      <c r="D190" s="22"/>
      <c r="E190" s="22"/>
      <c r="F190" s="22"/>
      <c r="G190" s="23"/>
      <c r="H190" s="23"/>
      <c r="I190" s="34"/>
      <c r="J190" s="34"/>
      <c r="K190" s="34"/>
      <c r="L190" s="23"/>
      <c r="M190" s="23"/>
      <c r="N190" s="23"/>
      <c r="O190" s="23"/>
      <c r="P190" s="23"/>
      <c r="Q190" s="23"/>
      <c r="R190" s="23"/>
      <c r="S190" s="23"/>
      <c r="T190" s="23"/>
      <c r="U190" s="23"/>
      <c r="V190" s="23"/>
      <c r="W190" s="23"/>
      <c r="X190" s="23"/>
      <c r="Y190" s="23"/>
    </row>
    <row r="191" spans="1:25" ht="15" hidden="1">
      <c r="A191" s="22"/>
      <c r="B191" s="22"/>
      <c r="C191" s="22" t="s">
        <v>184</v>
      </c>
      <c r="D191" s="22"/>
      <c r="E191" s="22"/>
      <c r="F191" s="22"/>
      <c r="G191" s="23"/>
      <c r="H191" s="23"/>
      <c r="I191" s="34"/>
      <c r="J191" s="34"/>
      <c r="K191" s="34"/>
      <c r="L191" s="23"/>
      <c r="M191" s="23"/>
      <c r="N191" s="23"/>
      <c r="O191" s="23"/>
      <c r="P191" s="23"/>
      <c r="Q191" s="23"/>
      <c r="R191" s="23"/>
      <c r="S191" s="23"/>
      <c r="T191" s="23"/>
      <c r="U191" s="23"/>
      <c r="V191" s="23"/>
      <c r="W191" s="23"/>
      <c r="X191" s="23"/>
      <c r="Y191" s="23"/>
    </row>
    <row r="192" spans="1:25" ht="15" hidden="1">
      <c r="A192" s="22"/>
      <c r="B192" s="22"/>
      <c r="C192" s="22" t="s">
        <v>185</v>
      </c>
      <c r="D192" s="22"/>
      <c r="E192" s="22"/>
      <c r="F192" s="22"/>
      <c r="G192" s="23"/>
      <c r="H192" s="23"/>
      <c r="I192" s="34"/>
      <c r="J192" s="34"/>
      <c r="K192" s="34"/>
      <c r="L192" s="23"/>
      <c r="M192" s="23"/>
      <c r="N192" s="23"/>
      <c r="O192" s="23"/>
      <c r="P192" s="23"/>
      <c r="Q192" s="23"/>
      <c r="R192" s="23"/>
      <c r="S192" s="23"/>
      <c r="T192" s="23"/>
      <c r="U192" s="23"/>
      <c r="V192" s="23"/>
      <c r="W192" s="23"/>
      <c r="X192" s="23"/>
      <c r="Y192" s="23"/>
    </row>
    <row r="193" spans="1:25" ht="15" hidden="1">
      <c r="A193" s="22"/>
      <c r="B193" s="22"/>
      <c r="C193" s="22" t="s">
        <v>186</v>
      </c>
      <c r="D193" s="22"/>
      <c r="E193" s="22"/>
      <c r="F193" s="22"/>
      <c r="G193" s="23"/>
      <c r="H193" s="23"/>
      <c r="I193" s="34"/>
      <c r="J193" s="34"/>
      <c r="K193" s="34"/>
      <c r="L193" s="23"/>
      <c r="M193" s="23"/>
      <c r="N193" s="23"/>
      <c r="O193" s="23"/>
      <c r="P193" s="23"/>
      <c r="Q193" s="23"/>
      <c r="R193" s="23"/>
      <c r="S193" s="23"/>
      <c r="T193" s="23"/>
      <c r="U193" s="23"/>
      <c r="V193" s="23"/>
      <c r="W193" s="23"/>
      <c r="X193" s="23"/>
      <c r="Y193" s="23"/>
    </row>
    <row r="194" spans="1:25" ht="15" hidden="1">
      <c r="A194" s="22"/>
      <c r="B194" s="22"/>
      <c r="C194" s="22" t="s">
        <v>187</v>
      </c>
      <c r="D194" s="22"/>
      <c r="E194" s="22"/>
      <c r="F194" s="22"/>
      <c r="G194" s="23"/>
      <c r="H194" s="23"/>
      <c r="I194" s="34"/>
      <c r="J194" s="34"/>
      <c r="K194" s="34"/>
      <c r="L194" s="23"/>
      <c r="M194" s="23"/>
      <c r="N194" s="23"/>
      <c r="O194" s="23"/>
      <c r="P194" s="23"/>
      <c r="Q194" s="23"/>
      <c r="R194" s="23"/>
      <c r="S194" s="23"/>
      <c r="T194" s="23"/>
      <c r="U194" s="23"/>
      <c r="V194" s="23"/>
      <c r="W194" s="23"/>
      <c r="X194" s="23"/>
      <c r="Y194" s="23"/>
    </row>
    <row r="195" spans="1:25" ht="15" hidden="1">
      <c r="A195" s="22"/>
      <c r="B195" s="22"/>
      <c r="C195" s="22"/>
      <c r="D195" s="22"/>
      <c r="E195" s="22"/>
      <c r="F195" s="22"/>
      <c r="G195" s="23"/>
      <c r="H195" s="23"/>
      <c r="I195" s="34"/>
      <c r="J195" s="34"/>
      <c r="K195" s="34"/>
      <c r="L195" s="23"/>
      <c r="M195" s="23"/>
      <c r="N195" s="23"/>
      <c r="O195" s="23"/>
      <c r="P195" s="23"/>
      <c r="Q195" s="23"/>
      <c r="R195" s="23"/>
      <c r="S195" s="23"/>
      <c r="T195" s="23"/>
      <c r="U195" s="23"/>
      <c r="V195" s="23"/>
      <c r="W195" s="23"/>
      <c r="X195" s="23"/>
      <c r="Y195" s="23"/>
    </row>
    <row r="196" spans="1:25" ht="15" hidden="1">
      <c r="A196" s="22"/>
      <c r="B196" s="22"/>
      <c r="C196" s="22"/>
      <c r="D196" s="22"/>
      <c r="E196" s="22"/>
      <c r="F196" s="22"/>
      <c r="G196" s="23"/>
      <c r="H196" s="23"/>
      <c r="I196" s="34"/>
      <c r="J196" s="34"/>
      <c r="K196" s="34"/>
      <c r="L196" s="23"/>
      <c r="M196" s="23"/>
      <c r="N196" s="23"/>
      <c r="O196" s="23"/>
      <c r="P196" s="23"/>
      <c r="Q196" s="23"/>
      <c r="R196" s="23"/>
      <c r="S196" s="23"/>
      <c r="T196" s="23"/>
      <c r="U196" s="23"/>
      <c r="V196" s="23"/>
      <c r="W196" s="23"/>
      <c r="X196" s="23"/>
      <c r="Y196" s="23"/>
    </row>
    <row r="197" spans="1:25" ht="15" hidden="1">
      <c r="A197" s="22"/>
      <c r="B197" s="22"/>
      <c r="C197" s="22"/>
      <c r="D197" s="22"/>
      <c r="E197" s="22"/>
      <c r="F197" s="22"/>
      <c r="G197" s="23"/>
      <c r="H197" s="23"/>
      <c r="I197" s="34"/>
      <c r="J197" s="34"/>
      <c r="K197" s="34"/>
      <c r="L197" s="23"/>
      <c r="M197" s="23"/>
      <c r="N197" s="23"/>
      <c r="O197" s="23"/>
      <c r="P197" s="23"/>
      <c r="Q197" s="23"/>
      <c r="R197" s="23"/>
      <c r="S197" s="23"/>
      <c r="T197" s="23"/>
      <c r="U197" s="23"/>
      <c r="V197" s="23"/>
      <c r="W197" s="23"/>
      <c r="X197" s="23"/>
      <c r="Y197" s="23"/>
    </row>
    <row r="198" spans="1:25" ht="15">
      <c r="A198" s="22"/>
      <c r="B198" s="22"/>
      <c r="C198" s="22"/>
      <c r="D198" s="22"/>
      <c r="E198" s="22"/>
      <c r="F198" s="22"/>
      <c r="G198" s="23"/>
      <c r="H198" s="23"/>
      <c r="I198" s="34"/>
      <c r="J198" s="34"/>
      <c r="K198" s="34"/>
      <c r="L198" s="23"/>
      <c r="M198" s="23"/>
      <c r="N198" s="23"/>
      <c r="O198" s="23"/>
      <c r="P198" s="23"/>
      <c r="Q198" s="23"/>
      <c r="R198" s="23"/>
      <c r="S198" s="23"/>
      <c r="T198" s="23"/>
      <c r="U198" s="23"/>
      <c r="V198" s="23"/>
      <c r="W198" s="23"/>
      <c r="X198" s="23"/>
      <c r="Y198" s="23"/>
    </row>
    <row r="199" spans="1:25" ht="15">
      <c r="A199" s="22"/>
      <c r="B199" s="22"/>
      <c r="C199" s="22"/>
      <c r="D199" s="22"/>
      <c r="E199" s="22"/>
      <c r="F199" s="22"/>
      <c r="G199" s="23"/>
      <c r="H199" s="23"/>
      <c r="I199" s="34"/>
      <c r="J199" s="34"/>
      <c r="K199" s="34"/>
      <c r="L199" s="23"/>
      <c r="M199" s="23"/>
      <c r="N199" s="23"/>
      <c r="O199" s="23"/>
      <c r="P199" s="23"/>
      <c r="Q199" s="23"/>
      <c r="R199" s="23"/>
      <c r="S199" s="23"/>
      <c r="T199" s="23"/>
      <c r="U199" s="23"/>
      <c r="V199" s="23"/>
      <c r="W199" s="23"/>
      <c r="X199" s="23"/>
      <c r="Y199" s="23"/>
    </row>
    <row r="200" spans="1:25" ht="15">
      <c r="A200" s="22"/>
      <c r="B200" s="22"/>
      <c r="C200" s="22"/>
      <c r="D200" s="22"/>
      <c r="E200" s="22"/>
      <c r="F200" s="22"/>
      <c r="G200" s="23"/>
      <c r="H200" s="23"/>
      <c r="I200" s="34"/>
      <c r="J200" s="34"/>
      <c r="K200" s="34"/>
      <c r="L200" s="23"/>
      <c r="M200" s="23"/>
      <c r="N200" s="23"/>
      <c r="O200" s="23"/>
      <c r="P200" s="23"/>
      <c r="Q200" s="23"/>
      <c r="R200" s="23"/>
      <c r="S200" s="23"/>
      <c r="T200" s="23"/>
      <c r="U200" s="23"/>
      <c r="V200" s="23"/>
      <c r="W200" s="23"/>
      <c r="X200" s="23"/>
      <c r="Y200" s="23"/>
    </row>
    <row r="201" spans="1:25" ht="15">
      <c r="A201" s="22"/>
      <c r="B201" s="22"/>
      <c r="C201" s="22"/>
      <c r="D201" s="22"/>
      <c r="E201" s="22"/>
      <c r="F201" s="22"/>
      <c r="G201" s="23"/>
      <c r="H201" s="23"/>
      <c r="I201" s="34"/>
      <c r="J201" s="34"/>
      <c r="K201" s="34"/>
      <c r="L201" s="23"/>
      <c r="M201" s="23"/>
      <c r="N201" s="23"/>
      <c r="O201" s="23"/>
      <c r="P201" s="23"/>
      <c r="Q201" s="23"/>
      <c r="R201" s="23"/>
      <c r="S201" s="23"/>
      <c r="T201" s="23"/>
      <c r="U201" s="23"/>
      <c r="V201" s="23"/>
      <c r="W201" s="23"/>
      <c r="X201" s="23"/>
      <c r="Y201" s="23"/>
    </row>
    <row r="202" spans="1:25" ht="15">
      <c r="A202" s="22"/>
      <c r="B202" s="22"/>
      <c r="C202" s="22"/>
      <c r="D202" s="22"/>
      <c r="E202" s="22"/>
      <c r="F202" s="22"/>
      <c r="G202" s="23"/>
      <c r="H202" s="23"/>
      <c r="I202" s="34"/>
      <c r="J202" s="34"/>
      <c r="K202" s="34"/>
      <c r="L202" s="23"/>
      <c r="M202" s="23"/>
      <c r="N202" s="23"/>
      <c r="O202" s="23"/>
      <c r="P202" s="23"/>
      <c r="Q202" s="23"/>
      <c r="R202" s="23"/>
      <c r="S202" s="23"/>
      <c r="T202" s="23"/>
      <c r="U202" s="23"/>
      <c r="V202" s="23"/>
      <c r="W202" s="23"/>
      <c r="X202" s="23"/>
      <c r="Y202" s="23"/>
    </row>
    <row r="203" spans="1:25" ht="15">
      <c r="A203" s="22"/>
      <c r="B203" s="22"/>
      <c r="C203" s="22"/>
      <c r="D203" s="22"/>
      <c r="E203" s="22"/>
      <c r="F203" s="22"/>
      <c r="G203" s="23"/>
      <c r="H203" s="23"/>
      <c r="I203" s="34"/>
      <c r="J203" s="34"/>
      <c r="K203" s="34"/>
      <c r="L203" s="23"/>
      <c r="M203" s="23"/>
      <c r="N203" s="23"/>
      <c r="O203" s="23"/>
      <c r="P203" s="23"/>
      <c r="Q203" s="23"/>
      <c r="R203" s="23"/>
      <c r="S203" s="23"/>
      <c r="T203" s="23"/>
      <c r="U203" s="23"/>
      <c r="V203" s="23"/>
      <c r="W203" s="23"/>
      <c r="X203" s="23"/>
      <c r="Y203" s="23"/>
    </row>
    <row r="204" spans="1:25" ht="15">
      <c r="A204" s="22"/>
      <c r="B204" s="22"/>
      <c r="C204" s="22"/>
      <c r="D204" s="22"/>
      <c r="E204" s="22"/>
      <c r="F204" s="22"/>
      <c r="G204" s="23"/>
      <c r="H204" s="23"/>
      <c r="I204" s="34"/>
      <c r="J204" s="34"/>
      <c r="K204" s="34"/>
      <c r="L204" s="23"/>
      <c r="M204" s="23"/>
      <c r="N204" s="23"/>
      <c r="O204" s="23"/>
      <c r="P204" s="23"/>
      <c r="Q204" s="23"/>
      <c r="R204" s="23"/>
      <c r="S204" s="23"/>
      <c r="T204" s="23"/>
      <c r="U204" s="23"/>
      <c r="V204" s="23"/>
      <c r="W204" s="23"/>
      <c r="X204" s="23"/>
      <c r="Y204" s="23"/>
    </row>
    <row r="205" spans="1:25" ht="15">
      <c r="A205" s="22"/>
      <c r="B205" s="22"/>
      <c r="C205" s="22"/>
      <c r="D205" s="22"/>
      <c r="E205" s="22"/>
      <c r="F205" s="22"/>
      <c r="G205" s="23"/>
      <c r="H205" s="23"/>
      <c r="I205" s="34"/>
      <c r="J205" s="34"/>
      <c r="K205" s="34"/>
      <c r="L205" s="23"/>
      <c r="M205" s="23"/>
      <c r="N205" s="23"/>
      <c r="O205" s="23"/>
      <c r="P205" s="23"/>
      <c r="Q205" s="23"/>
      <c r="R205" s="23"/>
      <c r="S205" s="23"/>
      <c r="T205" s="23"/>
      <c r="U205" s="23"/>
      <c r="V205" s="23"/>
      <c r="W205" s="23"/>
      <c r="X205" s="23"/>
      <c r="Y205" s="23"/>
    </row>
    <row r="206" spans="1:25" ht="15">
      <c r="A206" s="22"/>
      <c r="B206" s="22"/>
      <c r="C206" s="22"/>
      <c r="D206" s="22"/>
      <c r="E206" s="22"/>
      <c r="F206" s="22"/>
      <c r="G206" s="23"/>
      <c r="H206" s="23"/>
      <c r="I206" s="34"/>
      <c r="J206" s="34"/>
      <c r="K206" s="34"/>
      <c r="L206" s="23"/>
      <c r="M206" s="23"/>
      <c r="N206" s="23"/>
      <c r="O206" s="23"/>
      <c r="P206" s="23"/>
      <c r="Q206" s="23"/>
      <c r="R206" s="23"/>
      <c r="S206" s="23"/>
      <c r="T206" s="23"/>
      <c r="U206" s="23"/>
      <c r="V206" s="23"/>
      <c r="W206" s="23"/>
      <c r="X206" s="23"/>
      <c r="Y206" s="23"/>
    </row>
    <row r="207" spans="1:25" ht="15">
      <c r="A207" s="22"/>
      <c r="B207" s="22"/>
      <c r="C207" s="22"/>
      <c r="D207" s="22"/>
      <c r="E207" s="22"/>
      <c r="F207" s="22"/>
      <c r="G207" s="23"/>
      <c r="H207" s="23"/>
      <c r="I207" s="34"/>
      <c r="J207" s="34"/>
      <c r="K207" s="34"/>
      <c r="L207" s="23"/>
      <c r="M207" s="23"/>
      <c r="N207" s="23"/>
      <c r="O207" s="23"/>
      <c r="P207" s="23"/>
      <c r="Q207" s="23"/>
      <c r="R207" s="23"/>
      <c r="S207" s="23"/>
      <c r="T207" s="23"/>
      <c r="U207" s="23"/>
      <c r="V207" s="23"/>
      <c r="W207" s="23"/>
      <c r="X207" s="23"/>
      <c r="Y207" s="23"/>
    </row>
    <row r="208" spans="1:25" ht="15">
      <c r="A208" s="22"/>
      <c r="B208" s="22"/>
      <c r="C208" s="22"/>
      <c r="D208" s="22"/>
      <c r="E208" s="22"/>
      <c r="F208" s="22"/>
      <c r="G208" s="23"/>
      <c r="H208" s="23"/>
      <c r="I208" s="34"/>
      <c r="J208" s="34"/>
      <c r="K208" s="34"/>
      <c r="L208" s="23"/>
      <c r="M208" s="23"/>
      <c r="N208" s="23"/>
      <c r="O208" s="23"/>
      <c r="P208" s="23"/>
      <c r="Q208" s="23"/>
      <c r="R208" s="23"/>
      <c r="S208" s="23"/>
      <c r="T208" s="23"/>
      <c r="U208" s="23"/>
      <c r="V208" s="23"/>
      <c r="W208" s="23"/>
      <c r="X208" s="23"/>
      <c r="Y208" s="23"/>
    </row>
    <row r="209" spans="1:25" ht="15">
      <c r="A209" s="22"/>
      <c r="B209" s="22"/>
      <c r="C209" s="22"/>
      <c r="D209" s="22"/>
      <c r="E209" s="22"/>
      <c r="F209" s="22"/>
      <c r="G209" s="23"/>
      <c r="H209" s="23"/>
      <c r="I209" s="34"/>
      <c r="J209" s="34"/>
      <c r="K209" s="34"/>
      <c r="L209" s="23"/>
      <c r="M209" s="23"/>
      <c r="N209" s="23"/>
      <c r="O209" s="23"/>
      <c r="P209" s="23"/>
      <c r="Q209" s="23"/>
      <c r="R209" s="23"/>
      <c r="S209" s="23"/>
      <c r="T209" s="23"/>
      <c r="U209" s="23"/>
      <c r="V209" s="23"/>
      <c r="W209" s="23"/>
      <c r="X209" s="23"/>
      <c r="Y209" s="23"/>
    </row>
    <row r="210" spans="1:25" ht="15">
      <c r="A210" s="22"/>
      <c r="B210" s="22"/>
      <c r="C210" s="22"/>
      <c r="D210" s="22"/>
      <c r="E210" s="22"/>
      <c r="F210" s="22"/>
      <c r="G210" s="23"/>
      <c r="H210" s="23"/>
      <c r="I210" s="34"/>
      <c r="J210" s="34"/>
      <c r="K210" s="34"/>
      <c r="L210" s="23"/>
      <c r="M210" s="23"/>
      <c r="N210" s="23"/>
      <c r="O210" s="23"/>
      <c r="P210" s="23"/>
      <c r="Q210" s="23"/>
      <c r="R210" s="23"/>
      <c r="S210" s="23"/>
      <c r="T210" s="23"/>
      <c r="U210" s="23"/>
      <c r="V210" s="23"/>
      <c r="W210" s="23"/>
      <c r="X210" s="23"/>
      <c r="Y210" s="23"/>
    </row>
    <row r="211" spans="1:25" ht="15">
      <c r="A211" s="22"/>
      <c r="B211" s="22"/>
      <c r="C211" s="22"/>
      <c r="D211" s="22"/>
      <c r="E211" s="22"/>
      <c r="F211" s="22"/>
      <c r="G211" s="23"/>
      <c r="H211" s="23"/>
      <c r="I211" s="34"/>
      <c r="J211" s="34"/>
      <c r="K211" s="34"/>
      <c r="L211" s="23"/>
      <c r="M211" s="23"/>
      <c r="N211" s="23"/>
      <c r="O211" s="23"/>
      <c r="P211" s="23"/>
      <c r="Q211" s="23"/>
      <c r="R211" s="23"/>
      <c r="S211" s="23"/>
      <c r="T211" s="23"/>
      <c r="U211" s="23"/>
      <c r="V211" s="23"/>
      <c r="W211" s="23"/>
      <c r="X211" s="23"/>
      <c r="Y211" s="23"/>
    </row>
    <row r="212" spans="1:25" ht="15">
      <c r="A212" s="22"/>
      <c r="B212" s="22"/>
      <c r="C212" s="22"/>
      <c r="D212" s="22"/>
      <c r="E212" s="22"/>
      <c r="F212" s="22"/>
      <c r="G212" s="23"/>
      <c r="H212" s="23"/>
      <c r="I212" s="34"/>
      <c r="J212" s="34"/>
      <c r="K212" s="34"/>
      <c r="L212" s="23"/>
      <c r="M212" s="23"/>
      <c r="N212" s="23"/>
      <c r="O212" s="23"/>
      <c r="P212" s="23"/>
      <c r="Q212" s="23"/>
      <c r="R212" s="23"/>
      <c r="S212" s="23"/>
      <c r="T212" s="23"/>
      <c r="U212" s="23"/>
      <c r="V212" s="23"/>
      <c r="W212" s="23"/>
      <c r="X212" s="23"/>
      <c r="Y212" s="23"/>
    </row>
    <row r="213" spans="1:25" ht="15">
      <c r="A213" s="22"/>
      <c r="B213" s="22"/>
      <c r="C213" s="22"/>
      <c r="D213" s="22"/>
      <c r="E213" s="22"/>
      <c r="F213" s="22"/>
      <c r="G213" s="23"/>
      <c r="H213" s="23"/>
      <c r="I213" s="34"/>
      <c r="J213" s="34"/>
      <c r="K213" s="34"/>
      <c r="L213" s="23"/>
      <c r="M213" s="23"/>
      <c r="N213" s="23"/>
      <c r="O213" s="23"/>
      <c r="P213" s="23"/>
      <c r="Q213" s="23"/>
      <c r="R213" s="23"/>
      <c r="S213" s="23"/>
      <c r="T213" s="23"/>
      <c r="U213" s="23"/>
      <c r="V213" s="23"/>
      <c r="W213" s="23"/>
      <c r="X213" s="23"/>
      <c r="Y213" s="23"/>
    </row>
    <row r="214" spans="1:25" ht="15">
      <c r="A214" s="22"/>
      <c r="B214" s="22"/>
      <c r="C214" s="22"/>
      <c r="D214" s="22"/>
      <c r="E214" s="22"/>
      <c r="F214" s="22"/>
      <c r="G214" s="23"/>
      <c r="H214" s="23"/>
      <c r="I214" s="34"/>
      <c r="J214" s="34"/>
      <c r="K214" s="34"/>
      <c r="L214" s="23"/>
      <c r="M214" s="23"/>
      <c r="N214" s="23"/>
      <c r="O214" s="23"/>
      <c r="P214" s="23"/>
      <c r="Q214" s="23"/>
      <c r="R214" s="23"/>
      <c r="S214" s="23"/>
      <c r="T214" s="23"/>
      <c r="U214" s="23"/>
      <c r="V214" s="23"/>
      <c r="W214" s="23"/>
      <c r="X214" s="23"/>
      <c r="Y214" s="23"/>
    </row>
    <row r="215" spans="1:25" ht="15">
      <c r="A215" s="22"/>
      <c r="B215" s="22"/>
      <c r="C215" s="22"/>
      <c r="D215" s="22"/>
      <c r="E215" s="22"/>
      <c r="F215" s="22"/>
      <c r="G215" s="23"/>
      <c r="H215" s="23"/>
      <c r="I215" s="34"/>
      <c r="J215" s="34"/>
      <c r="K215" s="34"/>
      <c r="L215" s="23"/>
      <c r="M215" s="23"/>
      <c r="N215" s="23"/>
      <c r="O215" s="23"/>
      <c r="P215" s="23"/>
      <c r="Q215" s="23"/>
      <c r="R215" s="23"/>
      <c r="S215" s="23"/>
      <c r="T215" s="23"/>
      <c r="U215" s="23"/>
      <c r="V215" s="23"/>
      <c r="W215" s="23"/>
      <c r="X215" s="23"/>
      <c r="Y215" s="23"/>
    </row>
    <row r="216" spans="1:25" ht="15">
      <c r="A216" s="22"/>
      <c r="B216" s="22"/>
      <c r="C216" s="22"/>
      <c r="D216" s="22"/>
      <c r="E216" s="22"/>
      <c r="F216" s="22"/>
      <c r="G216" s="23"/>
      <c r="H216" s="23"/>
      <c r="I216" s="34"/>
      <c r="J216" s="34"/>
      <c r="K216" s="34"/>
      <c r="L216" s="23"/>
      <c r="M216" s="23"/>
      <c r="N216" s="23"/>
      <c r="O216" s="23"/>
      <c r="P216" s="23"/>
      <c r="Q216" s="23"/>
      <c r="R216" s="23"/>
      <c r="S216" s="23"/>
      <c r="T216" s="23"/>
      <c r="U216" s="23"/>
      <c r="V216" s="23"/>
      <c r="W216" s="23"/>
      <c r="X216" s="23"/>
      <c r="Y216" s="23"/>
    </row>
    <row r="217" spans="1:25" ht="15">
      <c r="A217" s="22"/>
      <c r="B217" s="22"/>
      <c r="C217" s="22"/>
      <c r="D217" s="22"/>
      <c r="E217" s="22"/>
      <c r="F217" s="22"/>
      <c r="G217" s="23"/>
      <c r="H217" s="23"/>
      <c r="I217" s="34"/>
      <c r="J217" s="34"/>
      <c r="K217" s="34"/>
      <c r="L217" s="23"/>
      <c r="M217" s="23"/>
      <c r="N217" s="23"/>
      <c r="O217" s="23"/>
      <c r="P217" s="23"/>
      <c r="Q217" s="23"/>
      <c r="R217" s="23"/>
      <c r="S217" s="23"/>
      <c r="T217" s="23"/>
      <c r="U217" s="23"/>
      <c r="V217" s="23"/>
      <c r="W217" s="23"/>
      <c r="X217" s="23"/>
      <c r="Y217" s="23"/>
    </row>
    <row r="218" spans="1:25" ht="15">
      <c r="A218" s="22"/>
      <c r="B218" s="22"/>
      <c r="C218" s="22"/>
      <c r="D218" s="22"/>
      <c r="E218" s="22"/>
      <c r="F218" s="22"/>
      <c r="G218" s="23"/>
      <c r="H218" s="23"/>
      <c r="I218" s="34"/>
      <c r="J218" s="34"/>
      <c r="K218" s="34"/>
      <c r="L218" s="23"/>
      <c r="M218" s="23"/>
      <c r="N218" s="23"/>
      <c r="O218" s="23"/>
      <c r="P218" s="23"/>
      <c r="Q218" s="23"/>
      <c r="R218" s="23"/>
      <c r="S218" s="23"/>
      <c r="T218" s="23"/>
      <c r="U218" s="23"/>
      <c r="V218" s="23"/>
      <c r="W218" s="23"/>
      <c r="X218" s="23"/>
      <c r="Y218" s="23"/>
    </row>
    <row r="219" spans="1:25" ht="15">
      <c r="A219" s="22"/>
      <c r="B219" s="22"/>
      <c r="C219" s="22"/>
      <c r="D219" s="22"/>
      <c r="E219" s="22"/>
      <c r="F219" s="22"/>
      <c r="G219" s="23"/>
      <c r="H219" s="23"/>
      <c r="I219" s="34"/>
      <c r="J219" s="34"/>
      <c r="K219" s="34"/>
      <c r="L219" s="23"/>
      <c r="M219" s="23"/>
      <c r="N219" s="23"/>
      <c r="O219" s="23"/>
      <c r="P219" s="23"/>
      <c r="Q219" s="23"/>
      <c r="R219" s="23"/>
      <c r="S219" s="23"/>
      <c r="T219" s="23"/>
      <c r="U219" s="23"/>
      <c r="V219" s="23"/>
      <c r="W219" s="23"/>
      <c r="X219" s="23"/>
      <c r="Y219" s="23"/>
    </row>
    <row r="220" spans="1:25" ht="15">
      <c r="A220" s="22"/>
      <c r="B220" s="22"/>
      <c r="C220" s="22"/>
      <c r="D220" s="22"/>
      <c r="E220" s="22"/>
      <c r="F220" s="22"/>
      <c r="G220" s="23"/>
      <c r="H220" s="23"/>
      <c r="I220" s="34"/>
      <c r="J220" s="34"/>
      <c r="K220" s="34"/>
      <c r="L220" s="23"/>
      <c r="M220" s="23"/>
      <c r="N220" s="23"/>
      <c r="O220" s="23"/>
      <c r="P220" s="23"/>
      <c r="Q220" s="23"/>
      <c r="R220" s="23"/>
      <c r="S220" s="23"/>
      <c r="T220" s="23"/>
      <c r="U220" s="23"/>
      <c r="V220" s="23"/>
      <c r="W220" s="23"/>
      <c r="X220" s="23"/>
      <c r="Y220" s="23"/>
    </row>
    <row r="221" spans="1:25" ht="15">
      <c r="A221" s="22"/>
      <c r="B221" s="22"/>
      <c r="C221" s="22"/>
      <c r="D221" s="22"/>
      <c r="E221" s="22"/>
      <c r="F221" s="22"/>
      <c r="G221" s="23"/>
      <c r="H221" s="23"/>
      <c r="I221" s="34"/>
      <c r="J221" s="34"/>
      <c r="K221" s="34"/>
      <c r="L221" s="23"/>
      <c r="M221" s="23"/>
      <c r="N221" s="23"/>
      <c r="O221" s="23"/>
      <c r="P221" s="23"/>
      <c r="Q221" s="23"/>
      <c r="R221" s="23"/>
      <c r="S221" s="23"/>
      <c r="T221" s="23"/>
      <c r="U221" s="23"/>
      <c r="V221" s="23"/>
      <c r="W221" s="23"/>
      <c r="X221" s="23"/>
      <c r="Y221" s="23"/>
    </row>
    <row r="222" spans="1:25" ht="15">
      <c r="A222" s="22"/>
      <c r="B222" s="22"/>
      <c r="C222" s="22"/>
      <c r="D222" s="22"/>
      <c r="E222" s="22"/>
      <c r="F222" s="22"/>
      <c r="G222" s="23"/>
      <c r="H222" s="23"/>
      <c r="I222" s="34"/>
      <c r="J222" s="34"/>
      <c r="K222" s="34"/>
      <c r="L222" s="23"/>
      <c r="M222" s="23"/>
      <c r="N222" s="23"/>
      <c r="O222" s="23"/>
      <c r="P222" s="23"/>
      <c r="Q222" s="23"/>
      <c r="R222" s="23"/>
      <c r="S222" s="23"/>
      <c r="T222" s="23"/>
      <c r="U222" s="23"/>
      <c r="V222" s="23"/>
      <c r="W222" s="23"/>
      <c r="X222" s="23"/>
      <c r="Y222" s="23"/>
    </row>
    <row r="223" spans="1:25" ht="15">
      <c r="A223" s="22"/>
      <c r="B223" s="22"/>
      <c r="C223" s="22"/>
      <c r="D223" s="22"/>
      <c r="E223" s="22"/>
      <c r="F223" s="22"/>
      <c r="G223" s="23"/>
      <c r="H223" s="23"/>
      <c r="I223" s="34"/>
      <c r="J223" s="34"/>
      <c r="K223" s="34"/>
      <c r="L223" s="23"/>
      <c r="M223" s="23"/>
      <c r="N223" s="23"/>
      <c r="O223" s="23"/>
      <c r="P223" s="23"/>
      <c r="Q223" s="23"/>
      <c r="R223" s="23"/>
      <c r="S223" s="23"/>
      <c r="T223" s="23"/>
      <c r="U223" s="23"/>
      <c r="V223" s="23"/>
      <c r="W223" s="23"/>
      <c r="X223" s="23"/>
      <c r="Y223" s="23"/>
    </row>
    <row r="224" spans="1:25" ht="15">
      <c r="A224" s="22"/>
      <c r="B224" s="22"/>
      <c r="C224" s="22"/>
      <c r="D224" s="22"/>
      <c r="E224" s="22"/>
      <c r="F224" s="22"/>
      <c r="G224" s="23"/>
      <c r="H224" s="23"/>
      <c r="I224" s="34"/>
      <c r="J224" s="34"/>
      <c r="K224" s="34"/>
      <c r="L224" s="23"/>
      <c r="M224" s="23"/>
      <c r="N224" s="23"/>
      <c r="O224" s="23"/>
      <c r="P224" s="23"/>
      <c r="Q224" s="23"/>
      <c r="R224" s="23"/>
      <c r="S224" s="23"/>
      <c r="T224" s="23"/>
      <c r="U224" s="23"/>
      <c r="V224" s="23"/>
      <c r="W224" s="23"/>
      <c r="X224" s="23"/>
      <c r="Y224" s="23"/>
    </row>
    <row r="225" spans="1:25" ht="15">
      <c r="A225" s="22"/>
      <c r="B225" s="22"/>
      <c r="C225" s="22"/>
      <c r="D225" s="22"/>
      <c r="E225" s="22"/>
      <c r="F225" s="22"/>
      <c r="G225" s="23"/>
      <c r="H225" s="23"/>
      <c r="I225" s="34"/>
      <c r="J225" s="34"/>
      <c r="K225" s="34"/>
      <c r="L225" s="23"/>
      <c r="M225" s="23"/>
      <c r="N225" s="23"/>
      <c r="O225" s="23"/>
      <c r="P225" s="23"/>
      <c r="Q225" s="23"/>
      <c r="R225" s="23"/>
      <c r="S225" s="23"/>
      <c r="T225" s="23"/>
      <c r="U225" s="23"/>
      <c r="V225" s="23"/>
      <c r="W225" s="23"/>
      <c r="X225" s="23"/>
      <c r="Y225" s="23"/>
    </row>
    <row r="226" spans="1:25" ht="15">
      <c r="A226" s="22"/>
      <c r="B226" s="22"/>
      <c r="C226" s="22"/>
      <c r="D226" s="22"/>
      <c r="E226" s="22"/>
      <c r="F226" s="22"/>
      <c r="G226" s="23"/>
      <c r="H226" s="23"/>
      <c r="I226" s="34"/>
      <c r="J226" s="34"/>
      <c r="K226" s="34"/>
      <c r="L226" s="23"/>
      <c r="M226" s="23"/>
      <c r="N226" s="23"/>
      <c r="O226" s="23"/>
      <c r="P226" s="23"/>
      <c r="Q226" s="23"/>
      <c r="R226" s="23"/>
      <c r="S226" s="23"/>
      <c r="T226" s="23"/>
      <c r="U226" s="23"/>
      <c r="V226" s="23"/>
      <c r="W226" s="23"/>
      <c r="X226" s="23"/>
      <c r="Y226" s="23"/>
    </row>
    <row r="227" spans="1:25" ht="15">
      <c r="A227" s="22"/>
      <c r="B227" s="22"/>
      <c r="C227" s="22"/>
      <c r="D227" s="22"/>
      <c r="E227" s="22"/>
      <c r="F227" s="22"/>
      <c r="G227" s="23"/>
      <c r="H227" s="23"/>
      <c r="I227" s="34"/>
      <c r="J227" s="34"/>
      <c r="K227" s="34"/>
      <c r="L227" s="23"/>
      <c r="M227" s="23"/>
      <c r="N227" s="23"/>
      <c r="O227" s="23"/>
      <c r="P227" s="23"/>
      <c r="Q227" s="23"/>
      <c r="R227" s="23"/>
      <c r="S227" s="23"/>
      <c r="T227" s="23"/>
      <c r="U227" s="23"/>
      <c r="V227" s="23"/>
      <c r="W227" s="23"/>
      <c r="X227" s="23"/>
      <c r="Y227" s="23"/>
    </row>
    <row r="228" spans="1:25" ht="15">
      <c r="A228" s="22"/>
      <c r="B228" s="22"/>
      <c r="C228" s="22"/>
      <c r="D228" s="22"/>
      <c r="E228" s="22"/>
      <c r="F228" s="22"/>
      <c r="G228" s="23"/>
      <c r="H228" s="23"/>
      <c r="I228" s="34"/>
      <c r="J228" s="34"/>
      <c r="K228" s="34"/>
      <c r="L228" s="23"/>
      <c r="M228" s="23"/>
      <c r="N228" s="23"/>
      <c r="O228" s="23"/>
      <c r="P228" s="23"/>
      <c r="Q228" s="23"/>
      <c r="R228" s="23"/>
      <c r="S228" s="23"/>
      <c r="T228" s="23"/>
      <c r="U228" s="23"/>
      <c r="V228" s="23"/>
      <c r="W228" s="23"/>
      <c r="X228" s="23"/>
      <c r="Y228" s="23"/>
    </row>
    <row r="229" spans="1:25" ht="15">
      <c r="A229" s="22"/>
      <c r="B229" s="22"/>
      <c r="C229" s="22"/>
      <c r="D229" s="22"/>
      <c r="E229" s="22"/>
      <c r="F229" s="22"/>
      <c r="G229" s="23"/>
      <c r="H229" s="23"/>
      <c r="I229" s="34"/>
      <c r="J229" s="34"/>
      <c r="K229" s="34"/>
      <c r="L229" s="23"/>
      <c r="M229" s="23"/>
      <c r="N229" s="23"/>
      <c r="O229" s="23"/>
      <c r="P229" s="23"/>
      <c r="Q229" s="23"/>
      <c r="R229" s="23"/>
      <c r="S229" s="23"/>
      <c r="T229" s="23"/>
      <c r="U229" s="23"/>
      <c r="V229" s="23"/>
      <c r="W229" s="23"/>
      <c r="X229" s="23"/>
      <c r="Y229" s="23"/>
    </row>
    <row r="230" spans="1:25" ht="15">
      <c r="A230" s="22"/>
      <c r="B230" s="22"/>
      <c r="C230" s="22"/>
      <c r="D230" s="22"/>
      <c r="E230" s="22"/>
      <c r="F230" s="22"/>
      <c r="G230" s="23"/>
      <c r="H230" s="23"/>
      <c r="I230" s="34"/>
      <c r="J230" s="34"/>
      <c r="K230" s="34"/>
      <c r="L230" s="23"/>
      <c r="M230" s="23"/>
      <c r="N230" s="23"/>
      <c r="O230" s="23"/>
      <c r="P230" s="23"/>
      <c r="Q230" s="23"/>
      <c r="R230" s="23"/>
      <c r="S230" s="23"/>
      <c r="T230" s="23"/>
      <c r="U230" s="23"/>
      <c r="V230" s="23"/>
      <c r="W230" s="23"/>
      <c r="X230" s="23"/>
      <c r="Y230" s="23"/>
    </row>
    <row r="231" spans="1:25" ht="15">
      <c r="A231" s="22"/>
      <c r="B231" s="22"/>
      <c r="C231" s="22"/>
      <c r="D231" s="22"/>
      <c r="E231" s="22"/>
      <c r="F231" s="22"/>
      <c r="G231" s="23"/>
      <c r="H231" s="23"/>
      <c r="I231" s="34"/>
      <c r="J231" s="34"/>
      <c r="K231" s="34"/>
      <c r="L231" s="23"/>
      <c r="M231" s="23"/>
      <c r="N231" s="23"/>
      <c r="O231" s="23"/>
      <c r="P231" s="23"/>
      <c r="Q231" s="23"/>
      <c r="R231" s="23"/>
      <c r="S231" s="23"/>
      <c r="T231" s="23"/>
      <c r="U231" s="23"/>
      <c r="V231" s="23"/>
      <c r="W231" s="23"/>
      <c r="X231" s="23"/>
      <c r="Y231" s="23"/>
    </row>
    <row r="232" spans="1:25" ht="15">
      <c r="A232" s="22"/>
      <c r="B232" s="22"/>
      <c r="C232" s="22"/>
      <c r="D232" s="22"/>
      <c r="E232" s="22"/>
      <c r="F232" s="22"/>
      <c r="G232" s="23"/>
      <c r="H232" s="23"/>
      <c r="I232" s="34"/>
      <c r="J232" s="34"/>
      <c r="K232" s="34"/>
      <c r="L232" s="23"/>
      <c r="M232" s="23"/>
      <c r="N232" s="23"/>
      <c r="O232" s="23"/>
      <c r="P232" s="23"/>
      <c r="Q232" s="23"/>
      <c r="R232" s="23"/>
      <c r="S232" s="23"/>
      <c r="T232" s="23"/>
      <c r="U232" s="23"/>
      <c r="V232" s="23"/>
      <c r="W232" s="23"/>
      <c r="X232" s="23"/>
      <c r="Y232" s="23"/>
    </row>
    <row r="233" spans="1:25" ht="15">
      <c r="A233" s="22"/>
      <c r="B233" s="22"/>
      <c r="C233" s="22"/>
      <c r="D233" s="22"/>
      <c r="E233" s="22"/>
      <c r="F233" s="22"/>
      <c r="G233" s="23"/>
      <c r="H233" s="23"/>
      <c r="I233" s="34"/>
      <c r="J233" s="34"/>
      <c r="K233" s="34"/>
      <c r="L233" s="23"/>
      <c r="M233" s="23"/>
      <c r="N233" s="23"/>
      <c r="O233" s="23"/>
      <c r="P233" s="23"/>
      <c r="Q233" s="23"/>
      <c r="R233" s="23"/>
      <c r="S233" s="23"/>
      <c r="T233" s="23"/>
      <c r="U233" s="23"/>
      <c r="V233" s="23"/>
      <c r="W233" s="23"/>
      <c r="X233" s="23"/>
      <c r="Y233" s="23"/>
    </row>
    <row r="234" spans="1:25" ht="15">
      <c r="A234" s="22"/>
      <c r="B234" s="22"/>
      <c r="C234" s="22"/>
      <c r="D234" s="22"/>
      <c r="E234" s="22"/>
      <c r="F234" s="22"/>
      <c r="G234" s="23"/>
      <c r="H234" s="23"/>
      <c r="I234" s="34"/>
      <c r="J234" s="34"/>
      <c r="K234" s="34"/>
      <c r="L234" s="23"/>
      <c r="M234" s="23"/>
      <c r="N234" s="23"/>
      <c r="O234" s="23"/>
      <c r="P234" s="23"/>
      <c r="Q234" s="23"/>
      <c r="R234" s="23"/>
      <c r="S234" s="23"/>
      <c r="T234" s="23"/>
      <c r="U234" s="23"/>
      <c r="V234" s="23"/>
      <c r="W234" s="23"/>
      <c r="X234" s="23"/>
      <c r="Y234" s="23"/>
    </row>
    <row r="235" spans="1:25" ht="15">
      <c r="A235" s="22"/>
      <c r="B235" s="22"/>
      <c r="C235" s="22"/>
      <c r="D235" s="22"/>
      <c r="E235" s="22"/>
      <c r="F235" s="22"/>
      <c r="G235" s="23"/>
      <c r="H235" s="23"/>
      <c r="I235" s="34"/>
      <c r="J235" s="34"/>
      <c r="K235" s="34"/>
      <c r="L235" s="23"/>
      <c r="M235" s="23"/>
      <c r="N235" s="23"/>
      <c r="O235" s="23"/>
      <c r="P235" s="23"/>
      <c r="Q235" s="23"/>
      <c r="R235" s="23"/>
      <c r="S235" s="23"/>
      <c r="T235" s="23"/>
      <c r="U235" s="23"/>
      <c r="V235" s="23"/>
      <c r="W235" s="23"/>
      <c r="X235" s="23"/>
      <c r="Y235" s="23"/>
    </row>
    <row r="236" spans="1:25" ht="15">
      <c r="A236" s="22"/>
      <c r="B236" s="22"/>
      <c r="C236" s="22"/>
      <c r="D236" s="22"/>
      <c r="E236" s="22"/>
      <c r="F236" s="22"/>
      <c r="G236" s="23"/>
      <c r="H236" s="23"/>
      <c r="I236" s="34"/>
      <c r="J236" s="34"/>
      <c r="K236" s="34"/>
      <c r="L236" s="23"/>
      <c r="M236" s="23"/>
      <c r="N236" s="23"/>
      <c r="O236" s="23"/>
      <c r="P236" s="23"/>
      <c r="Q236" s="23"/>
      <c r="R236" s="23"/>
      <c r="S236" s="23"/>
      <c r="T236" s="23"/>
      <c r="U236" s="23"/>
      <c r="V236" s="23"/>
      <c r="W236" s="23"/>
      <c r="X236" s="23"/>
      <c r="Y236" s="23"/>
    </row>
    <row r="237" spans="1:25" ht="15">
      <c r="A237" s="22"/>
      <c r="B237" s="22"/>
      <c r="C237" s="22"/>
      <c r="D237" s="22"/>
      <c r="E237" s="22"/>
      <c r="F237" s="22"/>
      <c r="G237" s="23"/>
      <c r="H237" s="23"/>
      <c r="I237" s="34"/>
      <c r="J237" s="34"/>
      <c r="K237" s="34"/>
      <c r="L237" s="23"/>
      <c r="M237" s="23"/>
      <c r="N237" s="23"/>
      <c r="O237" s="23"/>
      <c r="P237" s="23"/>
      <c r="Q237" s="23"/>
      <c r="R237" s="23"/>
      <c r="S237" s="23"/>
      <c r="T237" s="23"/>
      <c r="U237" s="23"/>
      <c r="V237" s="23"/>
      <c r="W237" s="23"/>
      <c r="X237" s="23"/>
      <c r="Y237" s="23"/>
    </row>
    <row r="238" spans="1:25" ht="15">
      <c r="A238" s="22"/>
      <c r="B238" s="22"/>
      <c r="C238" s="22"/>
      <c r="D238" s="22"/>
      <c r="E238" s="22"/>
      <c r="F238" s="22"/>
      <c r="G238" s="23"/>
      <c r="H238" s="23"/>
      <c r="I238" s="34"/>
      <c r="J238" s="34"/>
      <c r="K238" s="34"/>
      <c r="L238" s="23"/>
      <c r="M238" s="23"/>
      <c r="N238" s="23"/>
      <c r="O238" s="23"/>
      <c r="P238" s="23"/>
      <c r="Q238" s="23"/>
      <c r="R238" s="23"/>
      <c r="S238" s="23"/>
      <c r="T238" s="23"/>
      <c r="U238" s="23"/>
      <c r="V238" s="23"/>
      <c r="W238" s="23"/>
      <c r="X238" s="23"/>
      <c r="Y238" s="23"/>
    </row>
    <row r="239" spans="1:25" ht="15">
      <c r="A239" s="22"/>
      <c r="B239" s="22"/>
      <c r="C239" s="22"/>
      <c r="D239" s="22"/>
      <c r="E239" s="22"/>
      <c r="F239" s="22"/>
      <c r="G239" s="23"/>
      <c r="H239" s="23"/>
      <c r="I239" s="34"/>
      <c r="J239" s="34"/>
      <c r="K239" s="34"/>
      <c r="L239" s="23"/>
      <c r="M239" s="23"/>
      <c r="N239" s="23"/>
      <c r="O239" s="23"/>
      <c r="P239" s="23"/>
      <c r="Q239" s="23"/>
      <c r="R239" s="23"/>
      <c r="S239" s="23"/>
      <c r="T239" s="23"/>
      <c r="U239" s="23"/>
      <c r="V239" s="23"/>
      <c r="W239" s="23"/>
      <c r="X239" s="23"/>
      <c r="Y239" s="23"/>
    </row>
    <row r="240" spans="1:25" ht="15">
      <c r="A240" s="22"/>
      <c r="B240" s="22"/>
      <c r="C240" s="22"/>
      <c r="D240" s="22"/>
      <c r="E240" s="22"/>
      <c r="F240" s="22"/>
      <c r="G240" s="23"/>
      <c r="H240" s="23"/>
      <c r="I240" s="34"/>
      <c r="J240" s="34"/>
      <c r="K240" s="34"/>
      <c r="L240" s="23"/>
      <c r="M240" s="23"/>
      <c r="N240" s="23"/>
      <c r="O240" s="23"/>
      <c r="P240" s="23"/>
      <c r="Q240" s="23"/>
      <c r="R240" s="23"/>
      <c r="S240" s="23"/>
      <c r="T240" s="23"/>
      <c r="U240" s="23"/>
      <c r="V240" s="23"/>
      <c r="W240" s="23"/>
      <c r="X240" s="23"/>
      <c r="Y240" s="23"/>
    </row>
    <row r="241" spans="1:25" ht="15">
      <c r="A241" s="22"/>
      <c r="B241" s="22"/>
      <c r="C241" s="22"/>
      <c r="D241" s="22"/>
      <c r="E241" s="22"/>
      <c r="F241" s="22"/>
      <c r="G241" s="23"/>
      <c r="H241" s="23"/>
      <c r="I241" s="34"/>
      <c r="J241" s="34"/>
      <c r="K241" s="34"/>
      <c r="L241" s="23"/>
      <c r="M241" s="23"/>
      <c r="N241" s="23"/>
      <c r="O241" s="23"/>
      <c r="P241" s="23"/>
      <c r="Q241" s="23"/>
      <c r="R241" s="23"/>
      <c r="S241" s="23"/>
      <c r="T241" s="23"/>
      <c r="U241" s="23"/>
      <c r="V241" s="23"/>
      <c r="W241" s="23"/>
      <c r="X241" s="23"/>
      <c r="Y241" s="23"/>
    </row>
    <row r="242" spans="1:25" ht="15">
      <c r="A242" s="22"/>
      <c r="B242" s="22"/>
      <c r="C242" s="22"/>
      <c r="D242" s="22"/>
      <c r="E242" s="22"/>
      <c r="F242" s="22"/>
      <c r="G242" s="23"/>
      <c r="H242" s="23"/>
      <c r="I242" s="34"/>
      <c r="J242" s="34"/>
      <c r="K242" s="34"/>
      <c r="L242" s="23"/>
      <c r="M242" s="23"/>
      <c r="N242" s="23"/>
      <c r="O242" s="23"/>
      <c r="P242" s="23"/>
      <c r="Q242" s="23"/>
      <c r="R242" s="23"/>
      <c r="S242" s="23"/>
      <c r="T242" s="23"/>
      <c r="U242" s="23"/>
      <c r="V242" s="23"/>
      <c r="W242" s="23"/>
      <c r="X242" s="23"/>
      <c r="Y242" s="23"/>
    </row>
    <row r="243" spans="1:25" ht="15">
      <c r="A243" s="22"/>
      <c r="B243" s="22"/>
      <c r="C243" s="22"/>
      <c r="D243" s="22"/>
      <c r="E243" s="22"/>
      <c r="F243" s="22"/>
      <c r="G243" s="23"/>
      <c r="H243" s="23"/>
      <c r="I243" s="34"/>
      <c r="J243" s="34"/>
      <c r="K243" s="34"/>
      <c r="L243" s="23"/>
      <c r="M243" s="23"/>
      <c r="N243" s="23"/>
      <c r="O243" s="23"/>
      <c r="P243" s="23"/>
      <c r="Q243" s="23"/>
      <c r="R243" s="23"/>
      <c r="S243" s="23"/>
      <c r="T243" s="23"/>
      <c r="U243" s="23"/>
      <c r="V243" s="23"/>
      <c r="W243" s="23"/>
      <c r="X243" s="23"/>
      <c r="Y243" s="23"/>
    </row>
    <row r="244" spans="1:25" ht="15">
      <c r="A244" s="22"/>
      <c r="B244" s="22"/>
      <c r="C244" s="22"/>
      <c r="D244" s="22"/>
      <c r="E244" s="22"/>
      <c r="F244" s="22"/>
      <c r="G244" s="23"/>
      <c r="H244" s="23"/>
      <c r="I244" s="34"/>
      <c r="J244" s="34"/>
      <c r="K244" s="34"/>
      <c r="L244" s="23"/>
      <c r="M244" s="23"/>
      <c r="N244" s="23"/>
      <c r="O244" s="23"/>
      <c r="P244" s="23"/>
      <c r="Q244" s="23"/>
      <c r="R244" s="23"/>
      <c r="S244" s="23"/>
      <c r="T244" s="23"/>
      <c r="U244" s="23"/>
      <c r="V244" s="23"/>
      <c r="W244" s="23"/>
      <c r="X244" s="23"/>
      <c r="Y244" s="23"/>
    </row>
    <row r="245" spans="1:25" ht="15">
      <c r="A245" s="22"/>
      <c r="B245" s="22"/>
      <c r="C245" s="22"/>
      <c r="D245" s="22"/>
      <c r="E245" s="22"/>
      <c r="F245" s="22"/>
      <c r="G245" s="23"/>
      <c r="H245" s="23"/>
      <c r="I245" s="34"/>
      <c r="J245" s="34"/>
      <c r="K245" s="34"/>
      <c r="L245" s="23"/>
      <c r="M245" s="23"/>
      <c r="N245" s="23"/>
      <c r="O245" s="23"/>
      <c r="P245" s="23"/>
      <c r="Q245" s="23"/>
      <c r="R245" s="23"/>
      <c r="S245" s="23"/>
      <c r="T245" s="23"/>
      <c r="U245" s="23"/>
      <c r="V245" s="23"/>
      <c r="W245" s="23"/>
      <c r="X245" s="23"/>
      <c r="Y245" s="23"/>
    </row>
    <row r="246" spans="1:25" ht="15">
      <c r="A246" s="22"/>
      <c r="B246" s="22"/>
      <c r="C246" s="22"/>
      <c r="D246" s="22"/>
      <c r="E246" s="22"/>
      <c r="F246" s="22"/>
      <c r="G246" s="23"/>
      <c r="H246" s="23"/>
      <c r="I246" s="34"/>
      <c r="J246" s="34"/>
      <c r="K246" s="34"/>
      <c r="L246" s="23"/>
      <c r="M246" s="23"/>
      <c r="N246" s="23"/>
      <c r="O246" s="23"/>
      <c r="P246" s="23"/>
      <c r="Q246" s="23"/>
      <c r="R246" s="23"/>
      <c r="S246" s="23"/>
      <c r="T246" s="23"/>
      <c r="U246" s="23"/>
      <c r="V246" s="23"/>
      <c r="W246" s="23"/>
      <c r="X246" s="23"/>
      <c r="Y246" s="23"/>
    </row>
    <row r="247" spans="1:25" ht="15">
      <c r="A247" s="22"/>
      <c r="B247" s="22"/>
      <c r="C247" s="22"/>
      <c r="D247" s="22"/>
      <c r="E247" s="22"/>
      <c r="F247" s="22"/>
      <c r="G247" s="23"/>
      <c r="H247" s="23"/>
      <c r="I247" s="34"/>
      <c r="J247" s="34"/>
      <c r="K247" s="34"/>
      <c r="L247" s="23"/>
      <c r="M247" s="23"/>
      <c r="N247" s="23"/>
      <c r="O247" s="23"/>
      <c r="P247" s="23"/>
      <c r="Q247" s="23"/>
      <c r="R247" s="23"/>
      <c r="S247" s="23"/>
      <c r="T247" s="23"/>
      <c r="U247" s="23"/>
      <c r="V247" s="23"/>
      <c r="W247" s="23"/>
      <c r="X247" s="23"/>
      <c r="Y247" s="23"/>
    </row>
    <row r="248" spans="1:25" ht="15">
      <c r="A248" s="22"/>
      <c r="B248" s="22"/>
      <c r="C248" s="22"/>
      <c r="D248" s="22"/>
      <c r="E248" s="22"/>
      <c r="F248" s="22"/>
      <c r="G248" s="23"/>
      <c r="H248" s="23"/>
      <c r="I248" s="34"/>
      <c r="J248" s="34"/>
      <c r="K248" s="34"/>
      <c r="L248" s="23"/>
      <c r="M248" s="23"/>
      <c r="N248" s="23"/>
      <c r="O248" s="23"/>
      <c r="P248" s="23"/>
      <c r="Q248" s="23"/>
      <c r="R248" s="23"/>
      <c r="S248" s="23"/>
      <c r="T248" s="23"/>
      <c r="U248" s="23"/>
      <c r="V248" s="23"/>
      <c r="W248" s="23"/>
      <c r="X248" s="23"/>
      <c r="Y248" s="23"/>
    </row>
    <row r="249" spans="1:25" ht="15">
      <c r="A249" s="22"/>
      <c r="B249" s="22"/>
      <c r="C249" s="22"/>
      <c r="D249" s="22"/>
      <c r="E249" s="22"/>
      <c r="F249" s="22"/>
      <c r="G249" s="23"/>
      <c r="H249" s="23"/>
      <c r="I249" s="34"/>
      <c r="J249" s="34"/>
      <c r="K249" s="34"/>
      <c r="L249" s="23"/>
      <c r="M249" s="23"/>
      <c r="N249" s="23"/>
      <c r="O249" s="23"/>
      <c r="P249" s="23"/>
      <c r="Q249" s="23"/>
      <c r="R249" s="23"/>
      <c r="S249" s="23"/>
      <c r="T249" s="23"/>
      <c r="U249" s="23"/>
      <c r="V249" s="23"/>
      <c r="W249" s="23"/>
      <c r="X249" s="23"/>
      <c r="Y249" s="23"/>
    </row>
    <row r="250" spans="1:25" ht="15">
      <c r="A250" s="22"/>
      <c r="B250" s="22"/>
      <c r="C250" s="22"/>
      <c r="D250" s="22"/>
      <c r="E250" s="22"/>
      <c r="F250" s="22"/>
      <c r="G250" s="23"/>
      <c r="H250" s="23"/>
      <c r="I250" s="34"/>
      <c r="J250" s="34"/>
      <c r="K250" s="34"/>
      <c r="L250" s="23"/>
      <c r="M250" s="23"/>
      <c r="N250" s="23"/>
      <c r="O250" s="23"/>
      <c r="P250" s="23"/>
      <c r="Q250" s="23"/>
      <c r="R250" s="23"/>
      <c r="S250" s="23"/>
      <c r="T250" s="23"/>
      <c r="U250" s="23"/>
      <c r="V250" s="23"/>
      <c r="W250" s="23"/>
      <c r="X250" s="23"/>
      <c r="Y250" s="23"/>
    </row>
    <row r="251" spans="1:25" ht="15">
      <c r="A251" s="22"/>
      <c r="B251" s="22"/>
      <c r="C251" s="22"/>
      <c r="D251" s="22"/>
      <c r="E251" s="22"/>
      <c r="F251" s="22"/>
      <c r="G251" s="23"/>
      <c r="H251" s="23"/>
      <c r="I251" s="34"/>
      <c r="J251" s="34"/>
      <c r="K251" s="34"/>
      <c r="L251" s="23"/>
      <c r="M251" s="23"/>
      <c r="N251" s="23"/>
      <c r="O251" s="23"/>
      <c r="P251" s="23"/>
      <c r="Q251" s="23"/>
      <c r="R251" s="23"/>
      <c r="S251" s="23"/>
      <c r="T251" s="23"/>
      <c r="U251" s="23"/>
      <c r="V251" s="23"/>
      <c r="W251" s="23"/>
      <c r="X251" s="23"/>
      <c r="Y251" s="23"/>
    </row>
    <row r="252" spans="1:25" ht="15">
      <c r="A252" s="22"/>
      <c r="B252" s="22"/>
      <c r="C252" s="22"/>
      <c r="D252" s="22"/>
      <c r="E252" s="22"/>
      <c r="F252" s="22"/>
      <c r="G252" s="23"/>
      <c r="H252" s="23"/>
      <c r="I252" s="34"/>
      <c r="J252" s="34"/>
      <c r="K252" s="34"/>
      <c r="L252" s="23"/>
      <c r="M252" s="23"/>
      <c r="N252" s="23"/>
      <c r="O252" s="23"/>
      <c r="P252" s="23"/>
      <c r="Q252" s="23"/>
      <c r="R252" s="23"/>
      <c r="S252" s="23"/>
      <c r="T252" s="23"/>
      <c r="U252" s="23"/>
      <c r="V252" s="23"/>
      <c r="W252" s="23"/>
      <c r="X252" s="23"/>
      <c r="Y252" s="23"/>
    </row>
    <row r="253" spans="1:25" ht="15">
      <c r="A253" s="22"/>
      <c r="B253" s="22"/>
      <c r="C253" s="22"/>
      <c r="D253" s="22"/>
      <c r="E253" s="22"/>
      <c r="F253" s="22"/>
      <c r="G253" s="23"/>
      <c r="H253" s="23"/>
      <c r="I253" s="34"/>
      <c r="J253" s="34"/>
      <c r="K253" s="34"/>
      <c r="L253" s="23"/>
      <c r="M253" s="23"/>
      <c r="N253" s="23"/>
      <c r="O253" s="23"/>
      <c r="P253" s="23"/>
      <c r="Q253" s="23"/>
      <c r="R253" s="23"/>
      <c r="S253" s="23"/>
      <c r="T253" s="23"/>
      <c r="U253" s="23"/>
      <c r="V253" s="23"/>
      <c r="W253" s="23"/>
      <c r="X253" s="23"/>
      <c r="Y253" s="23"/>
    </row>
    <row r="254" spans="1:25" ht="15">
      <c r="A254" s="22"/>
      <c r="B254" s="22"/>
      <c r="C254" s="22"/>
      <c r="D254" s="22"/>
      <c r="E254" s="22"/>
      <c r="F254" s="22"/>
      <c r="G254" s="23"/>
      <c r="H254" s="23"/>
      <c r="I254" s="34"/>
      <c r="J254" s="34"/>
      <c r="K254" s="34"/>
      <c r="L254" s="23"/>
      <c r="M254" s="23"/>
      <c r="N254" s="23"/>
      <c r="O254" s="23"/>
      <c r="P254" s="23"/>
      <c r="Q254" s="23"/>
      <c r="R254" s="23"/>
      <c r="S254" s="23"/>
      <c r="T254" s="23"/>
      <c r="U254" s="23"/>
      <c r="V254" s="23"/>
      <c r="W254" s="23"/>
      <c r="X254" s="23"/>
      <c r="Y254" s="23"/>
    </row>
    <row r="255" spans="1:25" ht="15">
      <c r="A255" s="22"/>
      <c r="B255" s="22"/>
      <c r="C255" s="22"/>
      <c r="D255" s="22"/>
      <c r="E255" s="22"/>
      <c r="F255" s="22"/>
      <c r="G255" s="23"/>
      <c r="H255" s="23"/>
      <c r="I255" s="34"/>
      <c r="J255" s="34"/>
      <c r="K255" s="34"/>
      <c r="L255" s="23"/>
      <c r="M255" s="23"/>
      <c r="N255" s="23"/>
      <c r="O255" s="23"/>
      <c r="P255" s="23"/>
      <c r="Q255" s="23"/>
      <c r="R255" s="23"/>
      <c r="S255" s="23"/>
      <c r="T255" s="23"/>
      <c r="U255" s="23"/>
      <c r="V255" s="23"/>
      <c r="W255" s="23"/>
      <c r="X255" s="23"/>
      <c r="Y255" s="23"/>
    </row>
    <row r="256" spans="1:25" ht="15">
      <c r="A256" s="22"/>
      <c r="B256" s="22"/>
      <c r="C256" s="22"/>
      <c r="D256" s="22"/>
      <c r="E256" s="22"/>
      <c r="F256" s="22"/>
      <c r="G256" s="23"/>
      <c r="H256" s="23"/>
      <c r="I256" s="34"/>
      <c r="J256" s="34"/>
      <c r="K256" s="34"/>
      <c r="L256" s="23"/>
      <c r="M256" s="23"/>
      <c r="N256" s="23"/>
      <c r="O256" s="23"/>
      <c r="P256" s="23"/>
      <c r="Q256" s="23"/>
      <c r="R256" s="23"/>
      <c r="S256" s="23"/>
      <c r="T256" s="23"/>
      <c r="U256" s="23"/>
      <c r="V256" s="23"/>
      <c r="W256" s="23"/>
      <c r="X256" s="23"/>
      <c r="Y256" s="23"/>
    </row>
    <row r="257" spans="1:25" ht="15">
      <c r="A257" s="22"/>
      <c r="B257" s="22"/>
      <c r="C257" s="22"/>
      <c r="D257" s="22"/>
      <c r="E257" s="22"/>
      <c r="F257" s="22"/>
      <c r="G257" s="23"/>
      <c r="H257" s="23"/>
      <c r="I257" s="34"/>
      <c r="J257" s="34"/>
      <c r="K257" s="34"/>
      <c r="L257" s="23"/>
      <c r="M257" s="23"/>
      <c r="N257" s="23"/>
      <c r="O257" s="23"/>
      <c r="P257" s="23"/>
      <c r="Q257" s="23"/>
      <c r="R257" s="23"/>
      <c r="S257" s="23"/>
      <c r="T257" s="23"/>
      <c r="U257" s="23"/>
      <c r="V257" s="23"/>
      <c r="W257" s="23"/>
      <c r="X257" s="23"/>
      <c r="Y257" s="23"/>
    </row>
    <row r="258" spans="1:25" ht="15">
      <c r="A258" s="22"/>
      <c r="L258" s="23"/>
      <c r="M258" s="23"/>
      <c r="N258" s="23"/>
      <c r="O258" s="23"/>
      <c r="P258" s="23"/>
      <c r="Q258" s="23"/>
      <c r="R258" s="23"/>
      <c r="S258" s="23"/>
      <c r="T258" s="23"/>
      <c r="U258" s="23"/>
      <c r="V258" s="23"/>
      <c r="W258" s="23"/>
      <c r="X258" s="23"/>
      <c r="Y258" s="23"/>
    </row>
  </sheetData>
  <mergeCells count="250">
    <mergeCell ref="K25:K27"/>
    <mergeCell ref="H16:J16"/>
    <mergeCell ref="H17:J17"/>
    <mergeCell ref="H18:J18"/>
    <mergeCell ref="H19:J19"/>
    <mergeCell ref="H20:J20"/>
    <mergeCell ref="G21:J21"/>
    <mergeCell ref="G22:K22"/>
    <mergeCell ref="J4:K4"/>
    <mergeCell ref="J7:K7"/>
    <mergeCell ref="B2:K2"/>
    <mergeCell ref="B3:C3"/>
    <mergeCell ref="J3:K3"/>
    <mergeCell ref="B4:C4"/>
    <mergeCell ref="B5:C5"/>
    <mergeCell ref="B6:C6"/>
    <mergeCell ref="B7:C7"/>
    <mergeCell ref="D11:F11"/>
    <mergeCell ref="G11:K11"/>
    <mergeCell ref="C12:F12"/>
    <mergeCell ref="H12:K12"/>
    <mergeCell ref="J5:K5"/>
    <mergeCell ref="J6:K6"/>
    <mergeCell ref="K13:K15"/>
    <mergeCell ref="C13:E15"/>
    <mergeCell ref="C16:E16"/>
    <mergeCell ref="C17:E17"/>
    <mergeCell ref="C18:E18"/>
    <mergeCell ref="B8:C8"/>
    <mergeCell ref="J8:K8"/>
    <mergeCell ref="B9:K9"/>
    <mergeCell ref="B10:K10"/>
    <mergeCell ref="B11:C11"/>
    <mergeCell ref="H28:J28"/>
    <mergeCell ref="C28:E28"/>
    <mergeCell ref="C29:E29"/>
    <mergeCell ref="C30:E30"/>
    <mergeCell ref="B13:B15"/>
    <mergeCell ref="F13:F15"/>
    <mergeCell ref="G13:G15"/>
    <mergeCell ref="H13:J15"/>
    <mergeCell ref="H24:K24"/>
    <mergeCell ref="H25:J27"/>
    <mergeCell ref="B22:F22"/>
    <mergeCell ref="C24:F24"/>
    <mergeCell ref="B25:B27"/>
    <mergeCell ref="C25:E27"/>
    <mergeCell ref="F25:F27"/>
    <mergeCell ref="G25:G27"/>
    <mergeCell ref="B34:F34"/>
    <mergeCell ref="G34:K34"/>
    <mergeCell ref="B37:C37"/>
    <mergeCell ref="D37:F37"/>
    <mergeCell ref="G37:K37"/>
    <mergeCell ref="C19:E19"/>
    <mergeCell ref="C20:E20"/>
    <mergeCell ref="B21:E21"/>
    <mergeCell ref="H29:J29"/>
    <mergeCell ref="H30:J30"/>
    <mergeCell ref="C31:E31"/>
    <mergeCell ref="H31:J31"/>
    <mergeCell ref="C32:E32"/>
    <mergeCell ref="H32:J32"/>
    <mergeCell ref="B33:E33"/>
    <mergeCell ref="G33:J33"/>
    <mergeCell ref="G47:J47"/>
    <mergeCell ref="C38:F38"/>
    <mergeCell ref="H38:K38"/>
    <mergeCell ref="B39:B41"/>
    <mergeCell ref="F39:F41"/>
    <mergeCell ref="G39:G41"/>
    <mergeCell ref="H39:J41"/>
    <mergeCell ref="K39:K41"/>
    <mergeCell ref="C39:E41"/>
    <mergeCell ref="C42:E42"/>
    <mergeCell ref="C43:E43"/>
    <mergeCell ref="C44:E44"/>
    <mergeCell ref="C45:E45"/>
    <mergeCell ref="C46:E46"/>
    <mergeCell ref="B47:E47"/>
    <mergeCell ref="H42:J42"/>
    <mergeCell ref="H43:J43"/>
    <mergeCell ref="H44:J44"/>
    <mergeCell ref="H45:J45"/>
    <mergeCell ref="H46:J46"/>
    <mergeCell ref="C56:E56"/>
    <mergeCell ref="C57:E57"/>
    <mergeCell ref="C58:E58"/>
    <mergeCell ref="B59:E59"/>
    <mergeCell ref="B60:F60"/>
    <mergeCell ref="B63:C63"/>
    <mergeCell ref="F103:F105"/>
    <mergeCell ref="G103:G105"/>
    <mergeCell ref="B48:F48"/>
    <mergeCell ref="C50:F50"/>
    <mergeCell ref="B51:B53"/>
    <mergeCell ref="C51:E53"/>
    <mergeCell ref="F51:F53"/>
    <mergeCell ref="G51:G53"/>
    <mergeCell ref="C54:E54"/>
    <mergeCell ref="C55:E55"/>
    <mergeCell ref="C106:E106"/>
    <mergeCell ref="C107:E107"/>
    <mergeCell ref="G48:K48"/>
    <mergeCell ref="H50:K50"/>
    <mergeCell ref="H51:J53"/>
    <mergeCell ref="K51:K53"/>
    <mergeCell ref="H54:J54"/>
    <mergeCell ref="H55:J55"/>
    <mergeCell ref="H56:J56"/>
    <mergeCell ref="H57:J57"/>
    <mergeCell ref="B117:B119"/>
    <mergeCell ref="C117:E119"/>
    <mergeCell ref="F117:F119"/>
    <mergeCell ref="C97:E97"/>
    <mergeCell ref="C98:E98"/>
    <mergeCell ref="B99:E99"/>
    <mergeCell ref="B100:F100"/>
    <mergeCell ref="C102:F102"/>
    <mergeCell ref="B103:B105"/>
    <mergeCell ref="C103:E105"/>
    <mergeCell ref="B126:F126"/>
    <mergeCell ref="C134:E134"/>
    <mergeCell ref="C108:E108"/>
    <mergeCell ref="C109:E109"/>
    <mergeCell ref="C110:E110"/>
    <mergeCell ref="B111:E111"/>
    <mergeCell ref="B112:F112"/>
    <mergeCell ref="B115:C115"/>
    <mergeCell ref="D115:F115"/>
    <mergeCell ref="C116:F116"/>
    <mergeCell ref="G129:G131"/>
    <mergeCell ref="C132:E132"/>
    <mergeCell ref="C133:E133"/>
    <mergeCell ref="G117:G119"/>
    <mergeCell ref="C120:E120"/>
    <mergeCell ref="C121:E121"/>
    <mergeCell ref="C122:E122"/>
    <mergeCell ref="C123:E123"/>
    <mergeCell ref="C124:E124"/>
    <mergeCell ref="B125:E125"/>
    <mergeCell ref="C135:E135"/>
    <mergeCell ref="C136:E136"/>
    <mergeCell ref="B137:E137"/>
    <mergeCell ref="B138:F138"/>
    <mergeCell ref="C128:F128"/>
    <mergeCell ref="B129:B131"/>
    <mergeCell ref="C129:E131"/>
    <mergeCell ref="F129:F131"/>
    <mergeCell ref="G77:G79"/>
    <mergeCell ref="D63:F63"/>
    <mergeCell ref="C64:F64"/>
    <mergeCell ref="B65:B67"/>
    <mergeCell ref="C65:E67"/>
    <mergeCell ref="F65:F67"/>
    <mergeCell ref="G65:G67"/>
    <mergeCell ref="C68:E68"/>
    <mergeCell ref="C69:E69"/>
    <mergeCell ref="C70:E70"/>
    <mergeCell ref="D89:F89"/>
    <mergeCell ref="C71:E71"/>
    <mergeCell ref="C72:E72"/>
    <mergeCell ref="B73:E73"/>
    <mergeCell ref="B74:F74"/>
    <mergeCell ref="C76:F76"/>
    <mergeCell ref="B77:B79"/>
    <mergeCell ref="C77:E79"/>
    <mergeCell ref="F77:F79"/>
    <mergeCell ref="H108:J108"/>
    <mergeCell ref="H109:J109"/>
    <mergeCell ref="C80:E80"/>
    <mergeCell ref="C81:E81"/>
    <mergeCell ref="C82:E82"/>
    <mergeCell ref="C83:E83"/>
    <mergeCell ref="C84:E84"/>
    <mergeCell ref="B85:E85"/>
    <mergeCell ref="B86:F86"/>
    <mergeCell ref="B89:C89"/>
    <mergeCell ref="C95:E95"/>
    <mergeCell ref="C96:E96"/>
    <mergeCell ref="H110:J110"/>
    <mergeCell ref="H95:J95"/>
    <mergeCell ref="H96:J96"/>
    <mergeCell ref="H97:J97"/>
    <mergeCell ref="H98:J98"/>
    <mergeCell ref="G99:J99"/>
    <mergeCell ref="G100:K100"/>
    <mergeCell ref="H102:K102"/>
    <mergeCell ref="K117:K119"/>
    <mergeCell ref="H120:J120"/>
    <mergeCell ref="H121:J121"/>
    <mergeCell ref="H122:J122"/>
    <mergeCell ref="C90:F90"/>
    <mergeCell ref="B91:B93"/>
    <mergeCell ref="C91:E93"/>
    <mergeCell ref="F91:F93"/>
    <mergeCell ref="G91:G93"/>
    <mergeCell ref="C94:E94"/>
    <mergeCell ref="H77:J79"/>
    <mergeCell ref="K77:K79"/>
    <mergeCell ref="H80:J80"/>
    <mergeCell ref="H81:J81"/>
    <mergeCell ref="H82:J82"/>
    <mergeCell ref="G111:J111"/>
    <mergeCell ref="H103:J105"/>
    <mergeCell ref="K103:K105"/>
    <mergeCell ref="H106:J106"/>
    <mergeCell ref="H107:J107"/>
    <mergeCell ref="H70:J70"/>
    <mergeCell ref="H71:J71"/>
    <mergeCell ref="H72:J72"/>
    <mergeCell ref="G73:J73"/>
    <mergeCell ref="G74:K74"/>
    <mergeCell ref="H76:K76"/>
    <mergeCell ref="G126:K126"/>
    <mergeCell ref="H58:J58"/>
    <mergeCell ref="G59:J59"/>
    <mergeCell ref="G60:K60"/>
    <mergeCell ref="G63:K63"/>
    <mergeCell ref="H64:K64"/>
    <mergeCell ref="H65:J67"/>
    <mergeCell ref="K65:K67"/>
    <mergeCell ref="H68:J68"/>
    <mergeCell ref="H69:J69"/>
    <mergeCell ref="H91:J93"/>
    <mergeCell ref="K91:K93"/>
    <mergeCell ref="H94:J94"/>
    <mergeCell ref="H123:J123"/>
    <mergeCell ref="H124:J124"/>
    <mergeCell ref="G125:J125"/>
    <mergeCell ref="G112:K112"/>
    <mergeCell ref="G115:K115"/>
    <mergeCell ref="H116:K116"/>
    <mergeCell ref="H117:J119"/>
    <mergeCell ref="H83:J83"/>
    <mergeCell ref="H84:J84"/>
    <mergeCell ref="G85:J85"/>
    <mergeCell ref="G86:K86"/>
    <mergeCell ref="G89:K89"/>
    <mergeCell ref="H90:K90"/>
    <mergeCell ref="H136:J136"/>
    <mergeCell ref="G137:J137"/>
    <mergeCell ref="G138:K138"/>
    <mergeCell ref="H128:K128"/>
    <mergeCell ref="H129:J131"/>
    <mergeCell ref="K129:K131"/>
    <mergeCell ref="H132:J132"/>
    <mergeCell ref="H133:J133"/>
    <mergeCell ref="H134:J134"/>
    <mergeCell ref="H135:J135"/>
  </mergeCells>
  <dataValidations count="1">
    <dataValidation type="list" allowBlank="1" showErrorMessage="1" sqref="F16:F20 K16:K20 F28:F32 K28:K32 F42:F46 K42:K46 F54:F58 K54:K58 F68:F72 K68:K72 F80:F84 K80:K84 F94:F98 K94:K98 F106:F110 K106:K110 F120:F124 K120:K124 F132:F136 K132:K136" xr:uid="{00000000-0002-0000-0000-000000000000}">
      <formula1>"Square,1up,2up,2&amp;1,3&amp;1,3&amp;2,4&amp;2,4&amp;3,5&amp;4,5&amp;3,6&amp;5,6&amp;4,7&amp;6,7&amp;5,8&amp;7,8&amp;6,9&amp;8,9&amp;7,10&amp;8,W/O,D/Q,19th,20th,21st,22nd,23rd,24th,25,26th,27th,28th,29th,30th"</formula1>
    </dataValidation>
  </dataValidations>
  <printOptions horizontalCentered="1" verticalCentered="1" gridLines="1"/>
  <pageMargins left="0.7" right="0.7" top="0.75" bottom="0.75" header="0" footer="0"/>
  <pageSetup paperSize="9" scale="13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8654-E687-4BF2-AD0B-66DEF33AC2A1}">
  <sheetPr>
    <outlinePr summaryBelow="0" summaryRight="0"/>
    <pageSetUpPr fitToPage="1"/>
  </sheetPr>
  <dimension ref="A1:Y258"/>
  <sheetViews>
    <sheetView showGridLines="0" workbookViewId="0"/>
  </sheetViews>
  <sheetFormatPr defaultColWidth="12.5703125" defaultRowHeight="12.75" customHeight="1"/>
  <cols>
    <col min="1" max="1" width="2.42578125" customWidth="1"/>
    <col min="2" max="2" width="7.5703125" customWidth="1"/>
    <col min="3" max="3" width="16.42578125" customWidth="1"/>
    <col min="4" max="4" width="8.85546875" customWidth="1"/>
    <col min="5" max="5" width="5.140625" customWidth="1"/>
    <col min="6" max="6" width="8.85546875" customWidth="1"/>
    <col min="7" max="7" width="7.5703125" customWidth="1"/>
    <col min="8" max="9" width="12.5703125" customWidth="1"/>
    <col min="10" max="10" width="5.140625" customWidth="1"/>
    <col min="11" max="11" width="8.85546875" customWidth="1"/>
    <col min="12" max="12" width="8.42578125" customWidth="1"/>
    <col min="13" max="14" width="18.7109375" hidden="1" customWidth="1"/>
    <col min="15" max="15" width="13.7109375" hidden="1" customWidth="1"/>
    <col min="16" max="16" width="16.5703125" hidden="1" customWidth="1"/>
    <col min="17" max="17" width="10.7109375" hidden="1" customWidth="1"/>
    <col min="18" max="18" width="17.140625" hidden="1" customWidth="1"/>
    <col min="19" max="19" width="19.85546875" hidden="1" customWidth="1"/>
    <col min="20" max="20" width="13.85546875" hidden="1" customWidth="1"/>
    <col min="21" max="21" width="12.5703125" hidden="1" customWidth="1"/>
    <col min="22" max="25" width="8.42578125" hidden="1" customWidth="1"/>
  </cols>
  <sheetData>
    <row r="1" spans="1:25" ht="23.25">
      <c r="A1" s="1" t="s">
        <v>0</v>
      </c>
      <c r="B1" s="1"/>
      <c r="C1" s="1"/>
      <c r="D1" s="1"/>
      <c r="E1" s="1"/>
      <c r="F1" s="1"/>
      <c r="G1" s="1"/>
      <c r="H1" s="1"/>
      <c r="I1" s="1"/>
      <c r="J1" s="1"/>
      <c r="K1" s="1"/>
      <c r="L1" s="1"/>
      <c r="M1" s="1"/>
      <c r="N1" s="1"/>
      <c r="O1" s="1"/>
      <c r="P1" s="1"/>
      <c r="Q1" s="1"/>
      <c r="R1" s="1"/>
      <c r="S1" s="1"/>
      <c r="T1" s="1"/>
      <c r="U1" s="1"/>
      <c r="V1" s="1"/>
      <c r="W1" s="1"/>
      <c r="X1" s="1"/>
      <c r="Y1" s="1"/>
    </row>
    <row r="2" spans="1:25" ht="23.25">
      <c r="A2" s="1"/>
      <c r="B2" s="65" t="s">
        <v>319</v>
      </c>
      <c r="C2" s="66"/>
      <c r="D2" s="66"/>
      <c r="E2" s="66"/>
      <c r="F2" s="66"/>
      <c r="G2" s="66"/>
      <c r="H2" s="66"/>
      <c r="I2" s="66"/>
      <c r="J2" s="66"/>
      <c r="K2" s="64"/>
      <c r="L2" s="1"/>
      <c r="M2" s="1"/>
      <c r="N2" s="1"/>
      <c r="O2" s="1"/>
      <c r="P2" s="1"/>
      <c r="Q2" s="1"/>
      <c r="R2" s="1"/>
      <c r="S2" s="1"/>
      <c r="T2" s="1"/>
      <c r="U2" s="1"/>
      <c r="V2" s="1"/>
      <c r="W2" s="1"/>
      <c r="X2" s="1"/>
      <c r="Y2" s="1"/>
    </row>
    <row r="3" spans="1:25" ht="15">
      <c r="A3" s="2"/>
      <c r="B3" s="67" t="s">
        <v>2</v>
      </c>
      <c r="C3" s="64"/>
      <c r="D3" s="3" t="s">
        <v>3</v>
      </c>
      <c r="E3" s="3" t="s">
        <v>4</v>
      </c>
      <c r="F3" s="3" t="s">
        <v>5</v>
      </c>
      <c r="G3" s="3" t="s">
        <v>6</v>
      </c>
      <c r="H3" s="3" t="s">
        <v>7</v>
      </c>
      <c r="I3" s="3" t="s">
        <v>8</v>
      </c>
      <c r="J3" s="67" t="s">
        <v>9</v>
      </c>
      <c r="K3" s="64"/>
      <c r="L3" s="4"/>
      <c r="M3" s="4"/>
      <c r="N3" s="4"/>
      <c r="O3" s="5" t="s">
        <v>10</v>
      </c>
      <c r="P3" s="4" t="s">
        <v>11</v>
      </c>
      <c r="Q3" s="4" t="s">
        <v>12</v>
      </c>
      <c r="R3" s="4" t="s">
        <v>13</v>
      </c>
      <c r="S3" s="4" t="s">
        <v>14</v>
      </c>
      <c r="T3" s="4" t="s">
        <v>15</v>
      </c>
      <c r="U3" s="4" t="s">
        <v>16</v>
      </c>
      <c r="V3" s="4"/>
      <c r="W3" s="4"/>
      <c r="X3" s="4"/>
      <c r="Y3" s="4"/>
    </row>
    <row r="4" spans="1:25" ht="15">
      <c r="A4" s="6">
        <v>1</v>
      </c>
      <c r="B4" s="68" t="str">
        <f>VLOOKUP(A4,$M$4:$X$9,2,FALSE)</f>
        <v>Royal Fremantle</v>
      </c>
      <c r="C4" s="64"/>
      <c r="D4" s="7">
        <f>VLOOKUP(A4,$M$4:$X$9,3,FALSE)</f>
        <v>4</v>
      </c>
      <c r="E4" s="7">
        <f>VLOOKUP(A4,$M$4:$X$9,4,FALSE)</f>
        <v>3</v>
      </c>
      <c r="F4" s="7">
        <f>VLOOKUP(A4,$M$4:$X$9,5,FALSE)</f>
        <v>0</v>
      </c>
      <c r="G4" s="7">
        <f>VLOOKUP(A4,$M$4:$X$9,6,FALSE)</f>
        <v>1</v>
      </c>
      <c r="H4" s="7">
        <f>VLOOKUP(A4,$M$4:$X$9,7,FALSE)</f>
        <v>11.5</v>
      </c>
      <c r="I4" s="7">
        <f>VLOOKUP(A4,$M$4:$X$9,8,FALSE)</f>
        <v>8.5</v>
      </c>
      <c r="J4" s="63">
        <f>VLOOKUP(A4,$M$4:$X$9,9,FALSE)</f>
        <v>6</v>
      </c>
      <c r="K4" s="64"/>
      <c r="L4" s="8"/>
      <c r="M4" s="8">
        <f>RANK(X4,$X$4:$X$9,1)</f>
        <v>4</v>
      </c>
      <c r="N4" s="9" t="str">
        <f>[2]Sheet1!C10</f>
        <v>Hartfield</v>
      </c>
      <c r="O4" s="10">
        <f>COUNTIF($N$11:$P$248,N4)</f>
        <v>4</v>
      </c>
      <c r="P4" s="8">
        <f>COUNTIF($R$11:$R$248,N4)</f>
        <v>1</v>
      </c>
      <c r="Q4" s="8">
        <f>COUNTIF($S$11:$T$248,N4)</f>
        <v>1</v>
      </c>
      <c r="R4" s="8">
        <f>O4-P4-Q4</f>
        <v>2</v>
      </c>
      <c r="S4" s="8">
        <f>SUMIF($N$10:$N$140,N4,$O$10:$O$140)+SUMIF($P$10:$P$140,N4,$Q$10:$Q$140)</f>
        <v>7.5</v>
      </c>
      <c r="T4" s="8">
        <f>O4*5-S4</f>
        <v>12.5</v>
      </c>
      <c r="U4" s="8">
        <f>P4*2+Q4</f>
        <v>3</v>
      </c>
      <c r="V4" s="8">
        <f>U4+(S4/100)</f>
        <v>3.0750000000000002</v>
      </c>
      <c r="W4" s="8">
        <f>RANK(V4,$V$4:$V$9)</f>
        <v>4</v>
      </c>
      <c r="X4" s="8">
        <f>W4+0.01</f>
        <v>4.01</v>
      </c>
      <c r="Y4" s="11"/>
    </row>
    <row r="5" spans="1:25" ht="15">
      <c r="A5" s="6">
        <v>2</v>
      </c>
      <c r="B5" s="68" t="str">
        <f>VLOOKUP(A5,$M$4:$X$9,2,FALSE)</f>
        <v>Pinjarra</v>
      </c>
      <c r="C5" s="64"/>
      <c r="D5" s="7">
        <f>VLOOKUP(A5,$M$4:$X$9,3,FALSE)</f>
        <v>4</v>
      </c>
      <c r="E5" s="7">
        <f>VLOOKUP(A5,$M$4:$X$9,4,FALSE)</f>
        <v>2</v>
      </c>
      <c r="F5" s="7">
        <f>VLOOKUP(A5,$M$4:$X$9,5,FALSE)</f>
        <v>1</v>
      </c>
      <c r="G5" s="7">
        <f>VLOOKUP(A5,$M$4:$X$9,6,FALSE)</f>
        <v>1</v>
      </c>
      <c r="H5" s="7">
        <f>VLOOKUP(A5,$M$4:$X$9,7,FALSE)</f>
        <v>12</v>
      </c>
      <c r="I5" s="7">
        <f>VLOOKUP(A5,$M$4:$X$9,8,FALSE)</f>
        <v>8</v>
      </c>
      <c r="J5" s="63">
        <f>VLOOKUP(A5,$M$4:$X$9,9,FALSE)</f>
        <v>5</v>
      </c>
      <c r="K5" s="64"/>
      <c r="L5" s="8"/>
      <c r="M5" s="8">
        <f>RANK(X5,$X$4:$X$9,1)</f>
        <v>1</v>
      </c>
      <c r="N5" s="9" t="str">
        <f>[2]Sheet1!E9</f>
        <v>Royal Fremantle</v>
      </c>
      <c r="O5" s="10">
        <f>COUNTIF($N$11:$P$248,N5)</f>
        <v>4</v>
      </c>
      <c r="P5" s="8">
        <f>COUNTIF($R$11:$R$248,N5)</f>
        <v>3</v>
      </c>
      <c r="Q5" s="8">
        <f>COUNTIF($S$11:$T$248,N5)</f>
        <v>0</v>
      </c>
      <c r="R5" s="8">
        <f>O5-P5-Q5</f>
        <v>1</v>
      </c>
      <c r="S5" s="8">
        <f>SUMIF($N$10:$N$140,N5,$O$10:$O$140)+SUMIF($P$10:$P$140,N5,$Q$10:$Q$140)</f>
        <v>11.5</v>
      </c>
      <c r="T5" s="8">
        <f>O5*5-S5</f>
        <v>8.5</v>
      </c>
      <c r="U5" s="8">
        <f>P5*2+Q5</f>
        <v>6</v>
      </c>
      <c r="V5" s="8">
        <f>U5+(S5/100)</f>
        <v>6.1150000000000002</v>
      </c>
      <c r="W5" s="8">
        <f>RANK(V5,$V$4:$V$9)</f>
        <v>1</v>
      </c>
      <c r="X5" s="8">
        <f>W5+0.02</f>
        <v>1.02</v>
      </c>
      <c r="Y5" s="11"/>
    </row>
    <row r="6" spans="1:25" ht="15">
      <c r="A6" s="6">
        <v>3</v>
      </c>
      <c r="B6" s="68" t="str">
        <f>VLOOKUP(A6,$M$4:$X$9,2,FALSE)</f>
        <v>Mandurah</v>
      </c>
      <c r="C6" s="64"/>
      <c r="D6" s="7">
        <f>VLOOKUP(A6,$M$4:$X$9,3,FALSE)</f>
        <v>4</v>
      </c>
      <c r="E6" s="7">
        <f>VLOOKUP(A6,$M$4:$X$9,4,FALSE)</f>
        <v>2</v>
      </c>
      <c r="F6" s="7">
        <f>VLOOKUP(A6,$M$4:$X$9,5,FALSE)</f>
        <v>1</v>
      </c>
      <c r="G6" s="7">
        <f>VLOOKUP(A6,$M$4:$X$9,6,FALSE)</f>
        <v>1</v>
      </c>
      <c r="H6" s="7">
        <f>VLOOKUP(A6,$M$4:$X$9,7,FALSE)</f>
        <v>12</v>
      </c>
      <c r="I6" s="7">
        <f>VLOOKUP(A6,$M$4:$X$9,8,FALSE)</f>
        <v>8</v>
      </c>
      <c r="J6" s="63">
        <f>VLOOKUP(A6,$M$4:$X$9,9,FALSE)</f>
        <v>5</v>
      </c>
      <c r="K6" s="64"/>
      <c r="L6" s="8"/>
      <c r="M6" s="8">
        <f>RANK(X6,$X$4:$X$9,1)</f>
        <v>2</v>
      </c>
      <c r="N6" s="9" t="str">
        <f>[2]Sheet1!C8</f>
        <v>Pinjarra</v>
      </c>
      <c r="O6" s="10">
        <f>COUNTIF($N$11:$P$248,N6)</f>
        <v>4</v>
      </c>
      <c r="P6" s="8">
        <f>COUNTIF($R$11:$R$248,N6)</f>
        <v>2</v>
      </c>
      <c r="Q6" s="8">
        <f>COUNTIF($S$11:$T$248,N6)</f>
        <v>1</v>
      </c>
      <c r="R6" s="8">
        <f>O6-P6-Q6</f>
        <v>1</v>
      </c>
      <c r="S6" s="8">
        <f>SUMIF($N$10:$N$140,N6,$O$10:$O$140)+SUMIF($P$10:$P$140,N6,$Q$10:$Q$140)</f>
        <v>12</v>
      </c>
      <c r="T6" s="8">
        <f>O6*5-S6</f>
        <v>8</v>
      </c>
      <c r="U6" s="8">
        <f>P6*2+Q6</f>
        <v>5</v>
      </c>
      <c r="V6" s="8">
        <f>U6+(S6/100)</f>
        <v>5.12</v>
      </c>
      <c r="W6" s="8">
        <f>RANK(V6,$V$4:$V$9)</f>
        <v>2</v>
      </c>
      <c r="X6" s="8">
        <f>W6+0.03</f>
        <v>2.0299999999999998</v>
      </c>
      <c r="Y6" s="11"/>
    </row>
    <row r="7" spans="1:25" ht="15">
      <c r="A7" s="6">
        <v>4</v>
      </c>
      <c r="B7" s="68" t="str">
        <f>VLOOKUP(A7,$M$4:$X$9,2,FALSE)</f>
        <v>Hartfield</v>
      </c>
      <c r="C7" s="64"/>
      <c r="D7" s="7">
        <f>VLOOKUP(A7,$M$4:$X$9,3,FALSE)</f>
        <v>4</v>
      </c>
      <c r="E7" s="7">
        <f>VLOOKUP(A7,$M$4:$X$9,4,FALSE)</f>
        <v>1</v>
      </c>
      <c r="F7" s="7">
        <f>VLOOKUP(A7,$M$4:$X$9,5,FALSE)</f>
        <v>1</v>
      </c>
      <c r="G7" s="7">
        <f>VLOOKUP(A7,$M$4:$X$9,6,FALSE)</f>
        <v>2</v>
      </c>
      <c r="H7" s="7">
        <f>VLOOKUP(A7,$M$4:$X$9,7,FALSE)</f>
        <v>7.5</v>
      </c>
      <c r="I7" s="7">
        <f>VLOOKUP(A7,$M$4:$X$9,8,FALSE)</f>
        <v>12.5</v>
      </c>
      <c r="J7" s="63">
        <f>VLOOKUP(A7,$M$4:$X$9,9,FALSE)</f>
        <v>3</v>
      </c>
      <c r="K7" s="64"/>
      <c r="L7" s="8"/>
      <c r="M7" s="8">
        <f>RANK(X7,$X$4:$X$9,1)</f>
        <v>3</v>
      </c>
      <c r="N7" s="9" t="str">
        <f>[2]Sheet1!C9</f>
        <v>Mandurah</v>
      </c>
      <c r="O7" s="10">
        <f>COUNTIF($N$11:$P$248,N7)</f>
        <v>4</v>
      </c>
      <c r="P7" s="8">
        <f>COUNTIF($R$11:$R$248,N7)</f>
        <v>2</v>
      </c>
      <c r="Q7" s="8">
        <f>COUNTIF($S$11:$T$248,N7)</f>
        <v>1</v>
      </c>
      <c r="R7" s="8">
        <f>O7-P7-Q7</f>
        <v>1</v>
      </c>
      <c r="S7" s="8">
        <f>SUMIF($N$10:$N$140,N7,$O$10:$O$140)+SUMIF($P$10:$P$140,N7,$Q$10:$Q$140)</f>
        <v>12</v>
      </c>
      <c r="T7" s="8">
        <f>O7*5-S7</f>
        <v>8</v>
      </c>
      <c r="U7" s="8">
        <f>P7*2+Q7</f>
        <v>5</v>
      </c>
      <c r="V7" s="8">
        <f>U7+(S7/100)</f>
        <v>5.12</v>
      </c>
      <c r="W7" s="8">
        <f>RANK(V7,$V$4:$V$9)</f>
        <v>2</v>
      </c>
      <c r="X7" s="8">
        <f>W7+0.04</f>
        <v>2.04</v>
      </c>
      <c r="Y7" s="11"/>
    </row>
    <row r="8" spans="1:25" ht="15">
      <c r="A8" s="6">
        <v>5</v>
      </c>
      <c r="B8" s="68" t="str">
        <f>VLOOKUP(A8,$M$4:$X$9,2,FALSE)</f>
        <v>Bunbury</v>
      </c>
      <c r="C8" s="64"/>
      <c r="D8" s="7">
        <f>VLOOKUP(A8,$M$4:$X$9,3,FALSE)</f>
        <v>4</v>
      </c>
      <c r="E8" s="7">
        <f>VLOOKUP(A8,$M$4:$X$9,4,FALSE)</f>
        <v>0</v>
      </c>
      <c r="F8" s="7">
        <f>VLOOKUP(A8,$M$4:$X$9,5,FALSE)</f>
        <v>1</v>
      </c>
      <c r="G8" s="7">
        <f>VLOOKUP(A8,$M$4:$X$9,6,FALSE)</f>
        <v>3</v>
      </c>
      <c r="H8" s="7">
        <f>VLOOKUP(A8,$M$4:$X$9,7,FALSE)</f>
        <v>7</v>
      </c>
      <c r="I8" s="7">
        <f>VLOOKUP(A8,$M$4:$X$9,8,FALSE)</f>
        <v>13</v>
      </c>
      <c r="J8" s="63">
        <f>VLOOKUP(A8,$M$4:$X$9,9,FALSE)</f>
        <v>1</v>
      </c>
      <c r="K8" s="64"/>
      <c r="L8" s="8"/>
      <c r="M8" s="8">
        <f>RANK(X8,$X$4:$X$9,1)</f>
        <v>5</v>
      </c>
      <c r="N8" s="9" t="str">
        <f>[2]Sheet1!E8</f>
        <v>Bunbury</v>
      </c>
      <c r="O8" s="10">
        <f>COUNTIF($N$11:$P$248,N8)</f>
        <v>4</v>
      </c>
      <c r="P8" s="8">
        <f>COUNTIF($R$11:$R$248,N8)</f>
        <v>0</v>
      </c>
      <c r="Q8" s="8">
        <f>COUNTIF($S$11:$T$248,N8)</f>
        <v>1</v>
      </c>
      <c r="R8" s="8">
        <f>O8-P8-Q8</f>
        <v>3</v>
      </c>
      <c r="S8" s="8">
        <f>SUMIF($N$10:$N$140,N8,$O$10:$O$140)+SUMIF($P$10:$P$140,N8,$Q$10:$Q$140)</f>
        <v>7</v>
      </c>
      <c r="T8" s="8">
        <f>O8*5-S8</f>
        <v>13</v>
      </c>
      <c r="U8" s="8">
        <f>P8*2+Q8</f>
        <v>1</v>
      </c>
      <c r="V8" s="8">
        <f>U8+(S8/100)</f>
        <v>1.07</v>
      </c>
      <c r="W8" s="8">
        <f>RANK(V8,$V$4:$V$9)</f>
        <v>5</v>
      </c>
      <c r="X8" s="8">
        <f>W8+0.05</f>
        <v>5.05</v>
      </c>
      <c r="Y8" s="11"/>
    </row>
    <row r="9" spans="1:25" ht="15">
      <c r="A9" s="6">
        <v>8</v>
      </c>
      <c r="B9" s="69"/>
      <c r="C9" s="66"/>
      <c r="D9" s="66"/>
      <c r="E9" s="66"/>
      <c r="F9" s="66"/>
      <c r="G9" s="66"/>
      <c r="H9" s="66"/>
      <c r="I9" s="66"/>
      <c r="J9" s="66"/>
      <c r="K9" s="64"/>
      <c r="L9" s="8"/>
      <c r="M9" s="8">
        <f>RANK(X9,$X$4:$X$9,1)</f>
        <v>6</v>
      </c>
      <c r="N9" s="9" t="str">
        <f>[2]Sheet1!E10</f>
        <v>Bye</v>
      </c>
      <c r="O9" s="10">
        <f>COUNTIF($N$11:$P$248,N9)</f>
        <v>0</v>
      </c>
      <c r="P9" s="8">
        <f>COUNTIF($R$11:$R$248,N9)</f>
        <v>0</v>
      </c>
      <c r="Q9" s="8">
        <f>COUNTIF($S$11:$T$248,N9)</f>
        <v>0</v>
      </c>
      <c r="R9" s="8">
        <f>O9-P9-Q9</f>
        <v>0</v>
      </c>
      <c r="S9" s="8">
        <f>SUMIF($N$10:$N$140,N9,$O$10:$O$140)+SUMIF($P$10:$P$140,N9,$Q$10:$Q$140)</f>
        <v>0</v>
      </c>
      <c r="T9" s="8">
        <f>O9*5-S9</f>
        <v>0</v>
      </c>
      <c r="U9" s="8">
        <f>P9*2+Q9</f>
        <v>0</v>
      </c>
      <c r="V9" s="8">
        <f>U9+(S9/100)</f>
        <v>0</v>
      </c>
      <c r="W9" s="8">
        <f>RANK(V9,$V$4:$V$9)</f>
        <v>6</v>
      </c>
      <c r="X9" s="8">
        <f>W9+0.08</f>
        <v>6.08</v>
      </c>
      <c r="Y9" s="11"/>
    </row>
    <row r="10" spans="1:25" ht="15">
      <c r="A10" s="12"/>
      <c r="B10" s="65" t="s">
        <v>17</v>
      </c>
      <c r="C10" s="66"/>
      <c r="D10" s="66"/>
      <c r="E10" s="66"/>
      <c r="F10" s="66"/>
      <c r="G10" s="66"/>
      <c r="H10" s="66"/>
      <c r="I10" s="66"/>
      <c r="J10" s="66"/>
      <c r="K10" s="64"/>
      <c r="L10" s="12"/>
      <c r="M10" s="12"/>
      <c r="N10" s="12"/>
      <c r="O10" s="12"/>
      <c r="P10" s="12"/>
      <c r="Q10" s="12"/>
      <c r="R10" s="12"/>
      <c r="S10" s="12"/>
      <c r="T10" s="12"/>
      <c r="U10" s="12"/>
      <c r="V10" s="12"/>
      <c r="W10" s="12"/>
      <c r="X10" s="12"/>
      <c r="Y10" s="12"/>
    </row>
    <row r="11" spans="1:25" ht="15">
      <c r="A11" s="14"/>
      <c r="B11" s="84" t="str">
        <f>[2]Sheet1!A30</f>
        <v>ROUND FIVE</v>
      </c>
      <c r="C11" s="66"/>
      <c r="D11" s="70" t="str">
        <f>[2]Sheet1!B30</f>
        <v>SUNDAY 25 MAY</v>
      </c>
      <c r="E11" s="66"/>
      <c r="F11" s="66"/>
      <c r="G11" s="71" t="str">
        <f>[2]Sheet1!C30</f>
        <v>Royal Fremantle GC</v>
      </c>
      <c r="H11" s="66"/>
      <c r="I11" s="66"/>
      <c r="J11" s="66"/>
      <c r="K11" s="64"/>
      <c r="L11" s="19"/>
      <c r="M11" s="19"/>
      <c r="N11" s="19"/>
      <c r="O11" s="19"/>
      <c r="P11" s="19"/>
      <c r="Q11" s="19"/>
      <c r="R11" s="19"/>
      <c r="S11" s="19"/>
      <c r="T11" s="19"/>
      <c r="U11" s="19"/>
      <c r="V11" s="19"/>
      <c r="W11" s="19"/>
      <c r="X11" s="19"/>
      <c r="Y11" s="19"/>
    </row>
    <row r="12" spans="1:25" ht="18" customHeight="1">
      <c r="A12" s="22"/>
      <c r="B12" s="15" t="s">
        <v>18</v>
      </c>
      <c r="C12" s="72" t="str">
        <f>[2]Sheet1!C32</f>
        <v>Bunbury</v>
      </c>
      <c r="D12" s="66"/>
      <c r="E12" s="66"/>
      <c r="F12" s="64"/>
      <c r="G12" s="16" t="s">
        <v>18</v>
      </c>
      <c r="H12" s="73" t="str">
        <f>[2]Sheet1!E32</f>
        <v>Mandurah</v>
      </c>
      <c r="I12" s="66"/>
      <c r="J12" s="66"/>
      <c r="K12" s="64"/>
      <c r="L12" s="13"/>
      <c r="M12" s="13"/>
      <c r="N12" s="13"/>
      <c r="O12" s="13"/>
      <c r="P12" s="13"/>
      <c r="Q12" s="13"/>
      <c r="R12" s="13"/>
      <c r="S12" s="13"/>
      <c r="T12" s="13"/>
      <c r="U12" s="13"/>
      <c r="V12" s="13"/>
      <c r="W12" s="13"/>
      <c r="X12" s="13"/>
      <c r="Y12" s="13"/>
    </row>
    <row r="13" spans="1:25" ht="18" customHeight="1">
      <c r="A13" s="22"/>
      <c r="B13" s="85" t="s">
        <v>19</v>
      </c>
      <c r="C13" s="88" t="s">
        <v>20</v>
      </c>
      <c r="D13" s="75"/>
      <c r="E13" s="76"/>
      <c r="F13" s="85" t="s">
        <v>21</v>
      </c>
      <c r="G13" s="89" t="s">
        <v>19</v>
      </c>
      <c r="H13" s="74" t="s">
        <v>20</v>
      </c>
      <c r="I13" s="75"/>
      <c r="J13" s="76"/>
      <c r="K13" s="89" t="s">
        <v>21</v>
      </c>
      <c r="L13" s="17"/>
      <c r="M13" s="17"/>
      <c r="N13" s="17"/>
      <c r="O13" s="17"/>
      <c r="P13" s="17"/>
      <c r="Q13" s="17"/>
      <c r="R13" s="17"/>
      <c r="S13" s="17"/>
      <c r="T13" s="17"/>
      <c r="U13" s="17"/>
      <c r="V13" s="17"/>
      <c r="W13" s="17"/>
      <c r="X13" s="17"/>
      <c r="Y13" s="17"/>
    </row>
    <row r="14" spans="1:25" ht="15">
      <c r="A14" s="14"/>
      <c r="B14" s="86"/>
      <c r="C14" s="77"/>
      <c r="D14" s="78"/>
      <c r="E14" s="79"/>
      <c r="F14" s="86"/>
      <c r="G14" s="86"/>
      <c r="H14" s="77"/>
      <c r="I14" s="78"/>
      <c r="J14" s="79"/>
      <c r="K14" s="86"/>
      <c r="L14" s="17"/>
      <c r="M14" s="17"/>
      <c r="N14" s="17"/>
      <c r="O14" s="17"/>
      <c r="P14" s="17"/>
      <c r="Q14" s="17"/>
      <c r="R14" s="17"/>
      <c r="S14" s="17"/>
      <c r="T14" s="17"/>
      <c r="U14" s="17"/>
      <c r="V14" s="17"/>
      <c r="W14" s="17"/>
      <c r="X14" s="17"/>
      <c r="Y14" s="17"/>
    </row>
    <row r="15" spans="1:25" ht="15">
      <c r="A15" s="14"/>
      <c r="B15" s="87"/>
      <c r="C15" s="80"/>
      <c r="D15" s="81"/>
      <c r="E15" s="82"/>
      <c r="F15" s="87"/>
      <c r="G15" s="87"/>
      <c r="H15" s="80"/>
      <c r="I15" s="81"/>
      <c r="J15" s="82"/>
      <c r="K15" s="87"/>
      <c r="L15" s="17"/>
      <c r="M15" s="17"/>
      <c r="N15" s="17"/>
      <c r="O15" s="17"/>
      <c r="P15" s="17"/>
      <c r="Q15" s="17"/>
      <c r="R15" s="17"/>
      <c r="S15" s="17"/>
      <c r="T15" s="17"/>
      <c r="U15" s="17"/>
      <c r="V15" s="17"/>
      <c r="W15" s="17"/>
      <c r="X15" s="17"/>
      <c r="Y15" s="17"/>
    </row>
    <row r="16" spans="1:25" ht="15">
      <c r="A16" s="14"/>
      <c r="B16" s="15">
        <v>1</v>
      </c>
      <c r="C16" s="93" t="s">
        <v>288</v>
      </c>
      <c r="D16" s="66"/>
      <c r="E16" s="64"/>
      <c r="F16" s="18" t="s">
        <v>113</v>
      </c>
      <c r="G16" s="16">
        <v>1</v>
      </c>
      <c r="H16" s="93" t="s">
        <v>273</v>
      </c>
      <c r="I16" s="66"/>
      <c r="J16" s="64"/>
      <c r="K16" s="18"/>
      <c r="L16" s="17"/>
      <c r="M16" s="17"/>
      <c r="N16" s="17"/>
      <c r="O16" s="17"/>
      <c r="P16" s="17"/>
      <c r="Q16" s="17"/>
      <c r="R16" s="17"/>
      <c r="S16" s="17"/>
      <c r="T16" s="17"/>
      <c r="U16" s="17"/>
      <c r="V16" s="17"/>
      <c r="W16" s="17"/>
      <c r="X16" s="17"/>
      <c r="Y16" s="17"/>
    </row>
    <row r="17" spans="1:25" ht="15">
      <c r="A17" s="14"/>
      <c r="B17" s="15">
        <v>2</v>
      </c>
      <c r="C17" s="93" t="s">
        <v>286</v>
      </c>
      <c r="D17" s="66"/>
      <c r="E17" s="64"/>
      <c r="F17" s="18"/>
      <c r="G17" s="16">
        <v>2</v>
      </c>
      <c r="H17" s="93" t="s">
        <v>315</v>
      </c>
      <c r="I17" s="66"/>
      <c r="J17" s="64"/>
      <c r="K17" s="18" t="s">
        <v>41</v>
      </c>
      <c r="L17" s="19"/>
      <c r="M17" s="19"/>
      <c r="N17" s="19"/>
      <c r="O17" s="19"/>
      <c r="P17" s="19"/>
      <c r="Q17" s="19"/>
      <c r="R17" s="19"/>
      <c r="S17" s="19"/>
      <c r="T17" s="19"/>
      <c r="U17" s="19"/>
      <c r="V17" s="19"/>
      <c r="W17" s="19"/>
      <c r="X17" s="19"/>
      <c r="Y17" s="19"/>
    </row>
    <row r="18" spans="1:25" ht="15">
      <c r="A18" s="14"/>
      <c r="B18" s="15">
        <v>3</v>
      </c>
      <c r="C18" s="93" t="s">
        <v>284</v>
      </c>
      <c r="D18" s="66"/>
      <c r="E18" s="64"/>
      <c r="F18" s="18"/>
      <c r="G18" s="16">
        <v>3</v>
      </c>
      <c r="H18" s="93" t="s">
        <v>307</v>
      </c>
      <c r="I18" s="66"/>
      <c r="J18" s="64"/>
      <c r="K18" s="18" t="s">
        <v>27</v>
      </c>
      <c r="L18" s="19"/>
      <c r="M18" s="19"/>
      <c r="N18" s="19"/>
      <c r="O18" s="19"/>
      <c r="P18" s="19"/>
      <c r="Q18" s="19"/>
      <c r="R18" s="19"/>
      <c r="S18" s="19"/>
      <c r="T18" s="19"/>
      <c r="U18" s="19"/>
      <c r="V18" s="19"/>
      <c r="W18" s="19"/>
      <c r="X18" s="19"/>
      <c r="Y18" s="19"/>
    </row>
    <row r="19" spans="1:25" ht="15">
      <c r="A19" s="14"/>
      <c r="B19" s="15">
        <v>4</v>
      </c>
      <c r="C19" s="93" t="s">
        <v>297</v>
      </c>
      <c r="D19" s="66"/>
      <c r="E19" s="64"/>
      <c r="F19" s="18"/>
      <c r="G19" s="16">
        <v>4</v>
      </c>
      <c r="H19" s="93" t="s">
        <v>279</v>
      </c>
      <c r="I19" s="66"/>
      <c r="J19" s="64"/>
      <c r="K19" s="18" t="s">
        <v>24</v>
      </c>
      <c r="L19" s="19"/>
      <c r="M19" s="19"/>
      <c r="N19" s="19"/>
      <c r="O19" s="19"/>
      <c r="P19" s="19"/>
      <c r="Q19" s="19"/>
      <c r="R19" s="19"/>
      <c r="S19" s="19"/>
      <c r="T19" s="19"/>
      <c r="U19" s="19"/>
      <c r="V19" s="19"/>
      <c r="W19" s="19"/>
      <c r="X19" s="19"/>
      <c r="Y19" s="19"/>
    </row>
    <row r="20" spans="1:25" ht="15">
      <c r="A20" s="14"/>
      <c r="B20" s="15">
        <v>5</v>
      </c>
      <c r="C20" s="93" t="s">
        <v>282</v>
      </c>
      <c r="D20" s="66"/>
      <c r="E20" s="64"/>
      <c r="F20" s="18"/>
      <c r="G20" s="16">
        <v>5</v>
      </c>
      <c r="H20" s="93" t="s">
        <v>305</v>
      </c>
      <c r="I20" s="66"/>
      <c r="J20" s="64"/>
      <c r="K20" s="18" t="s">
        <v>47</v>
      </c>
      <c r="L20" s="19"/>
      <c r="M20" s="19"/>
      <c r="N20" s="19"/>
      <c r="O20" s="19"/>
      <c r="P20" s="19"/>
      <c r="Q20" s="19"/>
      <c r="R20" s="19"/>
      <c r="S20" s="19"/>
      <c r="T20" s="19"/>
      <c r="U20" s="19"/>
      <c r="V20" s="19"/>
      <c r="W20" s="19"/>
      <c r="X20" s="19"/>
      <c r="Y20" s="19"/>
    </row>
    <row r="21" spans="1:25" ht="15">
      <c r="A21" s="14"/>
      <c r="B21" s="72" t="str">
        <f>"TOTAL MATCHES WON BY : "&amp;C12</f>
        <v>TOTAL MATCHES WON BY : Bunbury</v>
      </c>
      <c r="C21" s="66"/>
      <c r="D21" s="66"/>
      <c r="E21" s="64"/>
      <c r="F21" s="20">
        <f>COUNTA(F16:F20)-0.5*COUNTIF(F16:F20,"Sq*")-COUNTIF(F16:F20,"TBA")</f>
        <v>1</v>
      </c>
      <c r="G21" s="92" t="str">
        <f>"TOTAL MATCHES WON BY : "&amp;H12</f>
        <v>TOTAL MATCHES WON BY : Mandurah</v>
      </c>
      <c r="H21" s="66"/>
      <c r="I21" s="66"/>
      <c r="J21" s="64"/>
      <c r="K21" s="20">
        <f>COUNTA(K16:K20)-0.5*COUNTIF(K16:K20,"Sq*")-COUNTIF(K16:K20,"TBA")</f>
        <v>4</v>
      </c>
      <c r="L21" s="19"/>
      <c r="M21" s="19"/>
      <c r="N21" s="19"/>
      <c r="O21" s="19"/>
      <c r="P21" s="19"/>
      <c r="Q21" s="19"/>
      <c r="R21" s="19"/>
      <c r="S21" s="19"/>
      <c r="T21" s="19"/>
      <c r="U21" s="19"/>
      <c r="V21" s="19"/>
      <c r="W21" s="19"/>
      <c r="X21" s="19"/>
      <c r="Y21" s="19"/>
    </row>
    <row r="22" spans="1:25" ht="15">
      <c r="A22" s="14"/>
      <c r="B22" s="90" t="s">
        <v>42</v>
      </c>
      <c r="C22" s="66"/>
      <c r="D22" s="66"/>
      <c r="E22" s="66"/>
      <c r="F22" s="64"/>
      <c r="G22" s="91" t="str">
        <f>IF(F21+K21&lt;4,"",IF(F21=K21,"HALVED",IF(F21&gt;K21,C12,H12)))</f>
        <v>Mandurah</v>
      </c>
      <c r="H22" s="66"/>
      <c r="I22" s="66"/>
      <c r="J22" s="66"/>
      <c r="K22" s="64"/>
      <c r="L22" s="21"/>
      <c r="M22" s="21"/>
      <c r="N22" s="21" t="str">
        <f>IF(F21+K21=0,"",C12)</f>
        <v>Bunbury</v>
      </c>
      <c r="O22" s="21">
        <f>F21</f>
        <v>1</v>
      </c>
      <c r="P22" s="21" t="str">
        <f>IF(F21+K21=0,"",H12)</f>
        <v>Mandurah</v>
      </c>
      <c r="Q22" s="21">
        <f>K21</f>
        <v>4</v>
      </c>
      <c r="R22" s="21" t="str">
        <f>G22</f>
        <v>Mandurah</v>
      </c>
      <c r="S22" s="21" t="str">
        <f>IF(R22="HALVED",C12,"")</f>
        <v/>
      </c>
      <c r="T22" s="21" t="str">
        <f>IF(R22="HALVED",H12,"")</f>
        <v/>
      </c>
      <c r="U22" s="21"/>
      <c r="V22" s="21"/>
      <c r="W22" s="21"/>
      <c r="X22" s="21"/>
      <c r="Y22" s="21"/>
    </row>
    <row r="23" spans="1:25" ht="15">
      <c r="A23" s="14"/>
      <c r="B23" s="24"/>
      <c r="C23" s="24"/>
      <c r="D23" s="24"/>
      <c r="E23" s="24"/>
      <c r="F23" s="24"/>
      <c r="G23" s="25"/>
      <c r="H23" s="25"/>
      <c r="I23" s="25"/>
      <c r="J23" s="25"/>
      <c r="K23" s="25"/>
      <c r="L23" s="23"/>
      <c r="M23" s="23"/>
      <c r="N23" s="23"/>
      <c r="O23" s="23"/>
      <c r="P23" s="23"/>
      <c r="Q23" s="23"/>
      <c r="R23" s="23"/>
      <c r="S23" s="23"/>
      <c r="T23" s="23"/>
      <c r="U23" s="23"/>
      <c r="V23" s="23"/>
      <c r="W23" s="23"/>
      <c r="X23" s="23"/>
      <c r="Y23" s="23"/>
    </row>
    <row r="24" spans="1:25" ht="15.75" customHeight="1">
      <c r="A24" s="22"/>
      <c r="B24" s="15" t="s">
        <v>18</v>
      </c>
      <c r="C24" s="72" t="str">
        <f>[2]Sheet1!C33</f>
        <v>Hartfield</v>
      </c>
      <c r="D24" s="66"/>
      <c r="E24" s="66"/>
      <c r="F24" s="64"/>
      <c r="G24" s="16" t="s">
        <v>18</v>
      </c>
      <c r="H24" s="73" t="str">
        <f>[2]Sheet1!E33</f>
        <v>Pinjarra</v>
      </c>
      <c r="I24" s="66"/>
      <c r="J24" s="66"/>
      <c r="K24" s="64"/>
      <c r="L24" s="23"/>
      <c r="M24" s="23"/>
      <c r="N24" s="23"/>
      <c r="O24" s="23"/>
      <c r="P24" s="23"/>
      <c r="Q24" s="23"/>
      <c r="R24" s="23"/>
      <c r="S24" s="23"/>
      <c r="T24" s="23"/>
      <c r="U24" s="23"/>
      <c r="V24" s="23"/>
      <c r="W24" s="23"/>
      <c r="X24" s="23"/>
      <c r="Y24" s="23"/>
    </row>
    <row r="25" spans="1:25" ht="15">
      <c r="A25" s="22"/>
      <c r="B25" s="85" t="s">
        <v>19</v>
      </c>
      <c r="C25" s="88" t="s">
        <v>20</v>
      </c>
      <c r="D25" s="75"/>
      <c r="E25" s="76"/>
      <c r="F25" s="85" t="s">
        <v>21</v>
      </c>
      <c r="G25" s="89" t="s">
        <v>19</v>
      </c>
      <c r="H25" s="74" t="s">
        <v>20</v>
      </c>
      <c r="I25" s="75"/>
      <c r="J25" s="76"/>
      <c r="K25" s="89" t="s">
        <v>21</v>
      </c>
      <c r="L25" s="17"/>
      <c r="M25" s="17"/>
      <c r="N25" s="17"/>
      <c r="O25" s="17"/>
      <c r="P25" s="17"/>
      <c r="Q25" s="17"/>
      <c r="R25" s="17"/>
      <c r="S25" s="17"/>
      <c r="T25" s="17"/>
      <c r="U25" s="17"/>
      <c r="V25" s="17"/>
      <c r="W25" s="17"/>
      <c r="X25" s="17"/>
      <c r="Y25" s="17"/>
    </row>
    <row r="26" spans="1:25" ht="18">
      <c r="A26" s="13"/>
      <c r="B26" s="86"/>
      <c r="C26" s="77"/>
      <c r="D26" s="78"/>
      <c r="E26" s="79"/>
      <c r="F26" s="86"/>
      <c r="G26" s="86"/>
      <c r="H26" s="77"/>
      <c r="I26" s="78"/>
      <c r="J26" s="79"/>
      <c r="K26" s="86"/>
      <c r="L26" s="17"/>
      <c r="M26" s="17"/>
      <c r="N26" s="17"/>
      <c r="O26" s="17"/>
      <c r="P26" s="17"/>
      <c r="Q26" s="17"/>
      <c r="R26" s="17"/>
      <c r="S26" s="17"/>
      <c r="T26" s="17"/>
      <c r="U26" s="17"/>
      <c r="V26" s="17"/>
      <c r="W26" s="17"/>
      <c r="X26" s="17"/>
      <c r="Y26" s="17"/>
    </row>
    <row r="27" spans="1:25" ht="15">
      <c r="A27" s="14"/>
      <c r="B27" s="87"/>
      <c r="C27" s="80"/>
      <c r="D27" s="81"/>
      <c r="E27" s="82"/>
      <c r="F27" s="87"/>
      <c r="G27" s="87"/>
      <c r="H27" s="80"/>
      <c r="I27" s="81"/>
      <c r="J27" s="82"/>
      <c r="K27" s="87"/>
      <c r="L27" s="17"/>
      <c r="M27" s="17"/>
      <c r="N27" s="17"/>
      <c r="O27" s="17"/>
      <c r="P27" s="17"/>
      <c r="Q27" s="17"/>
      <c r="R27" s="17"/>
      <c r="S27" s="17"/>
      <c r="T27" s="17"/>
      <c r="U27" s="17"/>
      <c r="V27" s="17"/>
      <c r="W27" s="17"/>
      <c r="X27" s="17"/>
      <c r="Y27" s="17"/>
    </row>
    <row r="28" spans="1:25" ht="15">
      <c r="A28" s="14"/>
      <c r="B28" s="15">
        <v>1</v>
      </c>
      <c r="C28" s="93" t="s">
        <v>310</v>
      </c>
      <c r="D28" s="66"/>
      <c r="E28" s="64"/>
      <c r="F28" s="18"/>
      <c r="G28" s="16">
        <v>1</v>
      </c>
      <c r="H28" s="93" t="s">
        <v>318</v>
      </c>
      <c r="I28" s="66"/>
      <c r="J28" s="64"/>
      <c r="K28" s="18" t="s">
        <v>52</v>
      </c>
      <c r="L28" s="17"/>
      <c r="M28" s="17"/>
      <c r="N28" s="17"/>
      <c r="O28" s="17"/>
      <c r="P28" s="17"/>
      <c r="Q28" s="17"/>
      <c r="R28" s="17"/>
      <c r="S28" s="17"/>
      <c r="T28" s="17"/>
      <c r="U28" s="17"/>
      <c r="V28" s="17"/>
      <c r="W28" s="17"/>
      <c r="X28" s="17"/>
      <c r="Y28" s="17"/>
    </row>
    <row r="29" spans="1:25" ht="15">
      <c r="A29" s="14"/>
      <c r="B29" s="15">
        <v>2</v>
      </c>
      <c r="C29" s="93" t="s">
        <v>298</v>
      </c>
      <c r="D29" s="66"/>
      <c r="E29" s="64"/>
      <c r="F29" s="18" t="s">
        <v>52</v>
      </c>
      <c r="G29" s="16">
        <v>2</v>
      </c>
      <c r="H29" s="93" t="s">
        <v>289</v>
      </c>
      <c r="I29" s="66"/>
      <c r="J29" s="64"/>
      <c r="K29" s="18"/>
      <c r="L29" s="19"/>
      <c r="M29" s="19"/>
      <c r="N29" s="19"/>
      <c r="O29" s="19"/>
      <c r="P29" s="19"/>
      <c r="Q29" s="19"/>
      <c r="R29" s="19"/>
      <c r="S29" s="19"/>
      <c r="T29" s="19"/>
      <c r="U29" s="19"/>
      <c r="V29" s="19"/>
      <c r="W29" s="19"/>
      <c r="X29" s="19"/>
      <c r="Y29" s="19"/>
    </row>
    <row r="30" spans="1:25" ht="15">
      <c r="A30" s="14"/>
      <c r="B30" s="15">
        <v>3</v>
      </c>
      <c r="C30" s="93" t="s">
        <v>296</v>
      </c>
      <c r="D30" s="66"/>
      <c r="E30" s="64"/>
      <c r="F30" s="18"/>
      <c r="G30" s="16">
        <v>3</v>
      </c>
      <c r="H30" s="93" t="s">
        <v>317</v>
      </c>
      <c r="I30" s="66"/>
      <c r="J30" s="64"/>
      <c r="K30" s="18" t="s">
        <v>113</v>
      </c>
      <c r="L30" s="19"/>
      <c r="M30" s="19"/>
      <c r="N30" s="19"/>
      <c r="O30" s="19"/>
      <c r="P30" s="19"/>
      <c r="Q30" s="19"/>
      <c r="R30" s="19"/>
      <c r="S30" s="19"/>
      <c r="T30" s="19"/>
      <c r="U30" s="19"/>
      <c r="V30" s="19"/>
      <c r="W30" s="19"/>
      <c r="X30" s="19"/>
      <c r="Y30" s="19"/>
    </row>
    <row r="31" spans="1:25" ht="15">
      <c r="A31" s="14"/>
      <c r="B31" s="15">
        <v>4</v>
      </c>
      <c r="C31" s="93" t="s">
        <v>294</v>
      </c>
      <c r="D31" s="66"/>
      <c r="E31" s="64"/>
      <c r="F31" s="18"/>
      <c r="G31" s="16">
        <v>4</v>
      </c>
      <c r="H31" s="93" t="s">
        <v>306</v>
      </c>
      <c r="I31" s="66"/>
      <c r="J31" s="64"/>
      <c r="K31" s="18" t="s">
        <v>47</v>
      </c>
      <c r="L31" s="19"/>
      <c r="M31" s="19"/>
      <c r="N31" s="19"/>
      <c r="O31" s="19"/>
      <c r="P31" s="19"/>
      <c r="Q31" s="19"/>
      <c r="R31" s="19"/>
      <c r="S31" s="19"/>
      <c r="T31" s="19"/>
      <c r="U31" s="19"/>
      <c r="V31" s="19"/>
      <c r="W31" s="19"/>
      <c r="X31" s="19"/>
      <c r="Y31" s="19"/>
    </row>
    <row r="32" spans="1:25" ht="15">
      <c r="A32" s="14"/>
      <c r="B32" s="15">
        <v>5</v>
      </c>
      <c r="C32" s="93" t="s">
        <v>292</v>
      </c>
      <c r="D32" s="66"/>
      <c r="E32" s="64"/>
      <c r="F32" s="18"/>
      <c r="G32" s="16">
        <v>5</v>
      </c>
      <c r="H32" s="93" t="s">
        <v>287</v>
      </c>
      <c r="I32" s="66"/>
      <c r="J32" s="64"/>
      <c r="K32" s="18" t="s">
        <v>85</v>
      </c>
      <c r="L32" s="19"/>
      <c r="M32" s="19"/>
      <c r="N32" s="19"/>
      <c r="O32" s="19"/>
      <c r="P32" s="19"/>
      <c r="Q32" s="19"/>
      <c r="R32" s="19"/>
      <c r="S32" s="19"/>
      <c r="T32" s="19"/>
      <c r="U32" s="19"/>
      <c r="V32" s="19"/>
      <c r="W32" s="19"/>
      <c r="X32" s="19"/>
      <c r="Y32" s="19"/>
    </row>
    <row r="33" spans="1:25" ht="15">
      <c r="A33" s="14"/>
      <c r="B33" s="72" t="str">
        <f>"TOTAL MATCHES WON BY : "&amp;C24</f>
        <v>TOTAL MATCHES WON BY : Hartfield</v>
      </c>
      <c r="C33" s="66"/>
      <c r="D33" s="66"/>
      <c r="E33" s="64"/>
      <c r="F33" s="20">
        <f>COUNTA(F28:F32)-0.5*COUNTIF(F28:F32,"Sq*")-COUNTIF(F28:F32,"TBA")</f>
        <v>1</v>
      </c>
      <c r="G33" s="92" t="str">
        <f>"TOTAL MATCHES WON BY : "&amp;H24</f>
        <v>TOTAL MATCHES WON BY : Pinjarra</v>
      </c>
      <c r="H33" s="66"/>
      <c r="I33" s="66"/>
      <c r="J33" s="64"/>
      <c r="K33" s="20">
        <f>COUNTA(K28:K32)-0.5*COUNTIF(K28:K32,"Sq*")-COUNTIF(K28:K32,"TBA")</f>
        <v>4</v>
      </c>
      <c r="L33" s="19"/>
      <c r="M33" s="19"/>
      <c r="N33" s="19"/>
      <c r="O33" s="19"/>
      <c r="P33" s="19"/>
      <c r="Q33" s="19"/>
      <c r="R33" s="19"/>
      <c r="S33" s="19"/>
      <c r="T33" s="19"/>
      <c r="U33" s="19"/>
      <c r="V33" s="19"/>
      <c r="W33" s="19"/>
      <c r="X33" s="19"/>
      <c r="Y33" s="19"/>
    </row>
    <row r="34" spans="1:25" ht="15">
      <c r="A34" s="14"/>
      <c r="B34" s="90" t="s">
        <v>42</v>
      </c>
      <c r="C34" s="66"/>
      <c r="D34" s="66"/>
      <c r="E34" s="66"/>
      <c r="F34" s="64"/>
      <c r="G34" s="91" t="str">
        <f>IF(F33+K33&lt;4,"",IF(F33=K33,"HALVED",IF(F33&gt;K33,C24,H24)))</f>
        <v>Pinjarra</v>
      </c>
      <c r="H34" s="66"/>
      <c r="I34" s="66"/>
      <c r="J34" s="66"/>
      <c r="K34" s="64"/>
      <c r="L34" s="21"/>
      <c r="M34" s="21"/>
      <c r="N34" s="21" t="str">
        <f>IF(F33+K33=0,"",C24)</f>
        <v>Hartfield</v>
      </c>
      <c r="O34" s="21">
        <f>F33</f>
        <v>1</v>
      </c>
      <c r="P34" s="21" t="str">
        <f>IF(F33+K33=0,"",H24)</f>
        <v>Pinjarra</v>
      </c>
      <c r="Q34" s="21">
        <f>K33</f>
        <v>4</v>
      </c>
      <c r="R34" s="21" t="str">
        <f>G34</f>
        <v>Pinjarra</v>
      </c>
      <c r="S34" s="21" t="str">
        <f>IF(R34="HALVED",C24,"")</f>
        <v/>
      </c>
      <c r="T34" s="21" t="str">
        <f>IF(R34="HALVED",H24,"")</f>
        <v/>
      </c>
      <c r="U34" s="21"/>
      <c r="V34" s="21"/>
      <c r="W34" s="21"/>
      <c r="X34" s="21"/>
      <c r="Y34" s="21"/>
    </row>
    <row r="35" spans="1:25" ht="15">
      <c r="A35" s="14"/>
      <c r="B35" s="24"/>
      <c r="C35" s="24"/>
      <c r="D35" s="24"/>
      <c r="E35" s="24"/>
      <c r="F35" s="24"/>
      <c r="G35" s="25"/>
      <c r="H35" s="25"/>
      <c r="I35" s="25"/>
      <c r="J35" s="25"/>
      <c r="K35" s="25"/>
      <c r="L35" s="23"/>
      <c r="M35" s="23"/>
      <c r="N35" s="23"/>
      <c r="O35" s="23"/>
      <c r="P35" s="23"/>
      <c r="Q35" s="23"/>
      <c r="R35" s="23"/>
      <c r="S35" s="23"/>
      <c r="T35" s="23"/>
      <c r="U35" s="23"/>
      <c r="V35" s="23"/>
      <c r="W35" s="23"/>
      <c r="X35" s="23"/>
      <c r="Y35" s="23"/>
    </row>
    <row r="36" spans="1:25" ht="15">
      <c r="A36" s="14"/>
      <c r="B36" s="100"/>
      <c r="C36" s="100"/>
      <c r="D36" s="100"/>
      <c r="E36" s="100"/>
      <c r="F36" s="99"/>
      <c r="G36" s="100"/>
      <c r="H36" s="100"/>
      <c r="I36" s="100"/>
      <c r="J36" s="100"/>
      <c r="K36" s="99"/>
      <c r="L36" s="23"/>
      <c r="M36" s="23"/>
      <c r="N36" s="23"/>
      <c r="O36" s="23"/>
      <c r="P36" s="23"/>
      <c r="Q36" s="23"/>
      <c r="R36" s="23"/>
      <c r="S36" s="23"/>
      <c r="T36" s="23"/>
      <c r="U36" s="23"/>
      <c r="V36" s="23"/>
      <c r="W36" s="23"/>
      <c r="X36" s="23"/>
      <c r="Y36" s="23"/>
    </row>
    <row r="37" spans="1:25" ht="15">
      <c r="A37" s="14"/>
      <c r="B37" s="84" t="str">
        <f>[2]Sheet1!A24</f>
        <v>ROUND FOUR</v>
      </c>
      <c r="C37" s="66"/>
      <c r="D37" s="70" t="str">
        <f>[2]Sheet1!B24</f>
        <v>SUNDAY 18 MAY</v>
      </c>
      <c r="E37" s="66"/>
      <c r="F37" s="66"/>
      <c r="G37" s="71" t="str">
        <f>[2]Sheet1!C24</f>
        <v>Pinjarra GC</v>
      </c>
      <c r="H37" s="66"/>
      <c r="I37" s="66"/>
      <c r="J37" s="66"/>
      <c r="K37" s="64"/>
      <c r="L37" s="21"/>
      <c r="M37" s="21"/>
      <c r="N37" s="21"/>
      <c r="O37" s="21"/>
      <c r="P37" s="21"/>
      <c r="Q37" s="21"/>
      <c r="R37" s="21"/>
      <c r="S37" s="21"/>
      <c r="T37" s="21"/>
      <c r="U37" s="21"/>
      <c r="V37" s="21"/>
      <c r="W37" s="21"/>
      <c r="X37" s="21"/>
      <c r="Y37" s="21"/>
    </row>
    <row r="38" spans="1:25" ht="16.5" customHeight="1">
      <c r="A38" s="22"/>
      <c r="B38" s="15" t="s">
        <v>18</v>
      </c>
      <c r="C38" s="72" t="str">
        <f>[2]Sheet1!C26</f>
        <v>Mandurah</v>
      </c>
      <c r="D38" s="66"/>
      <c r="E38" s="66"/>
      <c r="F38" s="64"/>
      <c r="G38" s="16" t="s">
        <v>18</v>
      </c>
      <c r="H38" s="73" t="str">
        <f>[2]Sheet1!E26</f>
        <v>Hartfield</v>
      </c>
      <c r="I38" s="66"/>
      <c r="J38" s="66"/>
      <c r="K38" s="64"/>
      <c r="L38" s="13"/>
      <c r="M38" s="13"/>
      <c r="N38" s="13"/>
      <c r="O38" s="13"/>
      <c r="P38" s="13"/>
      <c r="Q38" s="13"/>
      <c r="R38" s="13"/>
      <c r="S38" s="13"/>
      <c r="T38" s="13"/>
      <c r="U38" s="13"/>
      <c r="V38" s="13"/>
      <c r="W38" s="13"/>
      <c r="X38" s="13"/>
      <c r="Y38" s="13"/>
    </row>
    <row r="39" spans="1:25" ht="18">
      <c r="A39" s="13"/>
      <c r="B39" s="85" t="s">
        <v>19</v>
      </c>
      <c r="C39" s="88" t="s">
        <v>20</v>
      </c>
      <c r="D39" s="75"/>
      <c r="E39" s="76"/>
      <c r="F39" s="85" t="s">
        <v>21</v>
      </c>
      <c r="G39" s="89" t="s">
        <v>19</v>
      </c>
      <c r="H39" s="74" t="s">
        <v>20</v>
      </c>
      <c r="I39" s="75"/>
      <c r="J39" s="76"/>
      <c r="K39" s="89" t="s">
        <v>21</v>
      </c>
      <c r="L39" s="17"/>
      <c r="M39" s="17"/>
      <c r="N39" s="17"/>
      <c r="O39" s="17"/>
      <c r="P39" s="17"/>
      <c r="Q39" s="17"/>
      <c r="R39" s="17"/>
      <c r="S39" s="17"/>
      <c r="T39" s="17"/>
      <c r="U39" s="17"/>
      <c r="V39" s="17"/>
      <c r="W39" s="17"/>
      <c r="X39" s="17"/>
      <c r="Y39" s="17"/>
    </row>
    <row r="40" spans="1:25" ht="15">
      <c r="A40" s="14"/>
      <c r="B40" s="86"/>
      <c r="C40" s="77"/>
      <c r="D40" s="78"/>
      <c r="E40" s="79"/>
      <c r="F40" s="86"/>
      <c r="G40" s="86"/>
      <c r="H40" s="77"/>
      <c r="I40" s="78"/>
      <c r="J40" s="79"/>
      <c r="K40" s="86"/>
      <c r="L40" s="17"/>
      <c r="M40" s="17"/>
      <c r="N40" s="17"/>
      <c r="O40" s="17"/>
      <c r="P40" s="17"/>
      <c r="Q40" s="17"/>
      <c r="R40" s="17"/>
      <c r="S40" s="17"/>
      <c r="T40" s="17"/>
      <c r="U40" s="17"/>
      <c r="V40" s="17"/>
      <c r="W40" s="17"/>
      <c r="X40" s="17"/>
      <c r="Y40" s="17"/>
    </row>
    <row r="41" spans="1:25" ht="15">
      <c r="A41" s="14"/>
      <c r="B41" s="87"/>
      <c r="C41" s="80"/>
      <c r="D41" s="81"/>
      <c r="E41" s="82"/>
      <c r="F41" s="87"/>
      <c r="G41" s="87"/>
      <c r="H41" s="80"/>
      <c r="I41" s="81"/>
      <c r="J41" s="82"/>
      <c r="K41" s="87"/>
      <c r="L41" s="17"/>
      <c r="M41" s="17"/>
      <c r="N41" s="17"/>
      <c r="O41" s="17"/>
      <c r="P41" s="17"/>
      <c r="Q41" s="17"/>
      <c r="R41" s="17"/>
      <c r="S41" s="17"/>
      <c r="T41" s="17"/>
      <c r="U41" s="17"/>
      <c r="V41" s="17"/>
      <c r="W41" s="17"/>
      <c r="X41" s="17"/>
      <c r="Y41" s="17"/>
    </row>
    <row r="42" spans="1:25" ht="15">
      <c r="A42" s="14"/>
      <c r="B42" s="15">
        <v>1</v>
      </c>
      <c r="C42" s="83" t="s">
        <v>273</v>
      </c>
      <c r="D42" s="66"/>
      <c r="E42" s="64"/>
      <c r="F42" s="18" t="s">
        <v>47</v>
      </c>
      <c r="G42" s="16">
        <v>1</v>
      </c>
      <c r="H42" s="83" t="s">
        <v>299</v>
      </c>
      <c r="I42" s="66"/>
      <c r="J42" s="64"/>
      <c r="K42" s="18"/>
      <c r="L42" s="17"/>
      <c r="M42" s="17"/>
      <c r="N42" s="17"/>
      <c r="O42" s="17"/>
      <c r="P42" s="17"/>
      <c r="Q42" s="17"/>
      <c r="R42" s="17"/>
      <c r="S42" s="17"/>
      <c r="T42" s="17"/>
      <c r="U42" s="17"/>
      <c r="V42" s="17"/>
      <c r="W42" s="17"/>
      <c r="X42" s="17"/>
      <c r="Y42" s="17"/>
    </row>
    <row r="43" spans="1:25" ht="15">
      <c r="A43" s="14"/>
      <c r="B43" s="15">
        <v>2</v>
      </c>
      <c r="C43" s="83" t="s">
        <v>316</v>
      </c>
      <c r="D43" s="66"/>
      <c r="E43" s="64"/>
      <c r="F43" s="18"/>
      <c r="G43" s="28">
        <v>2</v>
      </c>
      <c r="H43" s="83" t="s">
        <v>298</v>
      </c>
      <c r="I43" s="66"/>
      <c r="J43" s="64"/>
      <c r="K43" s="18" t="s">
        <v>93</v>
      </c>
      <c r="L43" s="19"/>
      <c r="M43" s="19"/>
      <c r="N43" s="19"/>
      <c r="O43" s="19"/>
      <c r="P43" s="19"/>
      <c r="Q43" s="19"/>
      <c r="R43" s="19"/>
      <c r="S43" s="19"/>
      <c r="T43" s="19"/>
      <c r="U43" s="19"/>
      <c r="V43" s="19"/>
      <c r="W43" s="19"/>
      <c r="X43" s="19"/>
      <c r="Y43" s="19"/>
    </row>
    <row r="44" spans="1:25" ht="15">
      <c r="A44" s="14"/>
      <c r="B44" s="15">
        <v>3</v>
      </c>
      <c r="C44" s="83" t="s">
        <v>315</v>
      </c>
      <c r="D44" s="66"/>
      <c r="E44" s="64"/>
      <c r="F44" s="18"/>
      <c r="G44" s="28">
        <v>3</v>
      </c>
      <c r="H44" s="83" t="s">
        <v>296</v>
      </c>
      <c r="I44" s="66"/>
      <c r="J44" s="64"/>
      <c r="K44" s="18" t="s">
        <v>52</v>
      </c>
      <c r="L44" s="19"/>
      <c r="M44" s="19"/>
      <c r="N44" s="19"/>
      <c r="O44" s="19"/>
      <c r="P44" s="19"/>
      <c r="Q44" s="19"/>
      <c r="R44" s="19"/>
      <c r="S44" s="19"/>
      <c r="T44" s="19"/>
      <c r="U44" s="19"/>
      <c r="V44" s="19"/>
      <c r="W44" s="19"/>
      <c r="X44" s="19"/>
      <c r="Y44" s="19"/>
    </row>
    <row r="45" spans="1:25" ht="15">
      <c r="A45" s="14"/>
      <c r="B45" s="15">
        <v>4</v>
      </c>
      <c r="C45" s="83" t="s">
        <v>307</v>
      </c>
      <c r="D45" s="66"/>
      <c r="E45" s="64"/>
      <c r="F45" s="18" t="s">
        <v>31</v>
      </c>
      <c r="G45" s="28">
        <v>4</v>
      </c>
      <c r="H45" s="83" t="s">
        <v>294</v>
      </c>
      <c r="I45" s="66"/>
      <c r="J45" s="64"/>
      <c r="K45" s="18" t="s">
        <v>31</v>
      </c>
      <c r="L45" s="19"/>
      <c r="M45" s="19"/>
      <c r="N45" s="19"/>
      <c r="O45" s="19"/>
      <c r="P45" s="19"/>
      <c r="Q45" s="19"/>
      <c r="R45" s="19"/>
      <c r="S45" s="19"/>
      <c r="T45" s="19"/>
      <c r="U45" s="19"/>
      <c r="V45" s="19"/>
      <c r="W45" s="19"/>
      <c r="X45" s="19"/>
      <c r="Y45" s="19"/>
    </row>
    <row r="46" spans="1:25" ht="15">
      <c r="A46" s="14"/>
      <c r="B46" s="15">
        <v>5</v>
      </c>
      <c r="C46" s="83" t="s">
        <v>314</v>
      </c>
      <c r="D46" s="66"/>
      <c r="E46" s="64"/>
      <c r="F46" s="18" t="s">
        <v>47</v>
      </c>
      <c r="G46" s="28">
        <v>5</v>
      </c>
      <c r="H46" s="83" t="s">
        <v>313</v>
      </c>
      <c r="I46" s="66"/>
      <c r="J46" s="64"/>
      <c r="K46" s="18"/>
      <c r="L46" s="19"/>
      <c r="M46" s="19"/>
      <c r="N46" s="19"/>
      <c r="O46" s="19"/>
      <c r="P46" s="19"/>
      <c r="Q46" s="19"/>
      <c r="R46" s="19"/>
      <c r="S46" s="19"/>
      <c r="T46" s="19"/>
      <c r="U46" s="19"/>
      <c r="V46" s="19"/>
      <c r="W46" s="19"/>
      <c r="X46" s="19"/>
      <c r="Y46" s="19"/>
    </row>
    <row r="47" spans="1:25" ht="15">
      <c r="A47" s="14"/>
      <c r="B47" s="72" t="str">
        <f>"TOTAL MATCHES WON BY : "&amp;C38</f>
        <v>TOTAL MATCHES WON BY : Mandurah</v>
      </c>
      <c r="C47" s="66"/>
      <c r="D47" s="66"/>
      <c r="E47" s="64"/>
      <c r="F47" s="20">
        <f>COUNTA(F42:F46)-0.5*COUNTIF(F42:F46,"Sq*")-COUNTIF(F42:F46,"TBA")</f>
        <v>2.5</v>
      </c>
      <c r="G47" s="92" t="str">
        <f>"TOTAL MATCHES WON BY : "&amp;H38</f>
        <v>TOTAL MATCHES WON BY : Hartfield</v>
      </c>
      <c r="H47" s="66"/>
      <c r="I47" s="66"/>
      <c r="J47" s="64"/>
      <c r="K47" s="20">
        <f>COUNTA(K42:K46)-0.5*COUNTIF(K42:K46,"Sq*")-COUNTIF(K42:K46,"TBA")</f>
        <v>2.5</v>
      </c>
      <c r="L47" s="19"/>
      <c r="M47" s="19"/>
      <c r="N47" s="19"/>
      <c r="O47" s="19"/>
      <c r="P47" s="19"/>
      <c r="Q47" s="19"/>
      <c r="R47" s="19"/>
      <c r="S47" s="19"/>
      <c r="T47" s="19"/>
      <c r="U47" s="19"/>
      <c r="V47" s="19"/>
      <c r="W47" s="19"/>
      <c r="X47" s="19"/>
      <c r="Y47" s="19"/>
    </row>
    <row r="48" spans="1:25" ht="15">
      <c r="A48" s="14"/>
      <c r="B48" s="90" t="s">
        <v>42</v>
      </c>
      <c r="C48" s="66"/>
      <c r="D48" s="66"/>
      <c r="E48" s="66"/>
      <c r="F48" s="64"/>
      <c r="G48" s="91" t="str">
        <f>IF(F47+K47&lt;4,"",IF(F47=K47,"HALVED",IF(F47&gt;K47,C38,H38)))</f>
        <v>HALVED</v>
      </c>
      <c r="H48" s="66"/>
      <c r="I48" s="66"/>
      <c r="J48" s="66"/>
      <c r="K48" s="64"/>
      <c r="L48" s="21"/>
      <c r="M48" s="21"/>
      <c r="N48" s="21" t="str">
        <f>IF(F47+K47=0,"",C38)</f>
        <v>Mandurah</v>
      </c>
      <c r="O48" s="21">
        <f>F47</f>
        <v>2.5</v>
      </c>
      <c r="P48" s="21" t="str">
        <f>IF(F47+K47=0,"",H38)</f>
        <v>Hartfield</v>
      </c>
      <c r="Q48" s="21">
        <f>K47</f>
        <v>2.5</v>
      </c>
      <c r="R48" s="21" t="str">
        <f>G48</f>
        <v>HALVED</v>
      </c>
      <c r="S48" s="21" t="str">
        <f>IF(R48="HALVED",C38,"")</f>
        <v>Mandurah</v>
      </c>
      <c r="T48" s="21" t="str">
        <f>IF(R48="HALVED",H38,"")</f>
        <v>Hartfield</v>
      </c>
      <c r="U48" s="21"/>
      <c r="V48" s="21"/>
      <c r="W48" s="21"/>
      <c r="X48" s="21"/>
      <c r="Y48" s="21"/>
    </row>
    <row r="49" spans="1:25" ht="15">
      <c r="A49" s="14"/>
      <c r="B49" s="24"/>
      <c r="C49" s="24"/>
      <c r="D49" s="24"/>
      <c r="E49" s="24"/>
      <c r="F49" s="24"/>
      <c r="G49" s="25"/>
      <c r="H49" s="25"/>
      <c r="I49" s="25"/>
      <c r="J49" s="25"/>
      <c r="K49" s="25"/>
      <c r="L49" s="23"/>
      <c r="M49" s="23"/>
      <c r="N49" s="23"/>
      <c r="O49" s="23"/>
      <c r="P49" s="23"/>
      <c r="Q49" s="23"/>
      <c r="R49" s="23"/>
      <c r="S49" s="23"/>
      <c r="T49" s="23"/>
      <c r="U49" s="23"/>
      <c r="V49" s="23"/>
      <c r="W49" s="23"/>
      <c r="X49" s="23"/>
      <c r="Y49" s="23"/>
    </row>
    <row r="50" spans="1:25" ht="15">
      <c r="A50" s="22"/>
      <c r="B50" s="15" t="s">
        <v>18</v>
      </c>
      <c r="C50" s="72" t="str">
        <f>[2]Sheet1!C27</f>
        <v>Royal Fremantle</v>
      </c>
      <c r="D50" s="66"/>
      <c r="E50" s="66"/>
      <c r="F50" s="64"/>
      <c r="G50" s="16" t="s">
        <v>18</v>
      </c>
      <c r="H50" s="73" t="str">
        <f>[2]Sheet1!E27</f>
        <v>Bunbury</v>
      </c>
      <c r="I50" s="66"/>
      <c r="J50" s="66"/>
      <c r="K50" s="64"/>
      <c r="L50" s="23"/>
      <c r="M50" s="23"/>
      <c r="N50" s="23"/>
      <c r="O50" s="23"/>
      <c r="P50" s="23"/>
      <c r="Q50" s="23"/>
      <c r="R50" s="23"/>
      <c r="S50" s="23"/>
      <c r="T50" s="23"/>
      <c r="U50" s="23"/>
      <c r="V50" s="23"/>
      <c r="W50" s="23"/>
      <c r="X50" s="23"/>
      <c r="Y50" s="23"/>
    </row>
    <row r="51" spans="1:25" ht="15">
      <c r="A51" s="22"/>
      <c r="B51" s="85" t="s">
        <v>19</v>
      </c>
      <c r="C51" s="88" t="s">
        <v>20</v>
      </c>
      <c r="D51" s="75"/>
      <c r="E51" s="76"/>
      <c r="F51" s="85" t="s">
        <v>21</v>
      </c>
      <c r="G51" s="89" t="s">
        <v>19</v>
      </c>
      <c r="H51" s="74" t="s">
        <v>20</v>
      </c>
      <c r="I51" s="75"/>
      <c r="J51" s="76"/>
      <c r="K51" s="89" t="s">
        <v>21</v>
      </c>
      <c r="L51" s="17"/>
      <c r="M51" s="17"/>
      <c r="N51" s="17"/>
      <c r="O51" s="17"/>
      <c r="P51" s="17"/>
      <c r="Q51" s="17"/>
      <c r="R51" s="17"/>
      <c r="S51" s="17"/>
      <c r="T51" s="17"/>
      <c r="U51" s="17"/>
      <c r="V51" s="17"/>
      <c r="W51" s="17"/>
      <c r="X51" s="17"/>
      <c r="Y51" s="17"/>
    </row>
    <row r="52" spans="1:25" ht="15">
      <c r="A52" s="14"/>
      <c r="B52" s="86"/>
      <c r="C52" s="77"/>
      <c r="D52" s="78"/>
      <c r="E52" s="79"/>
      <c r="F52" s="86"/>
      <c r="G52" s="86"/>
      <c r="H52" s="77"/>
      <c r="I52" s="78"/>
      <c r="J52" s="79"/>
      <c r="K52" s="86"/>
      <c r="L52" s="17"/>
      <c r="M52" s="17"/>
      <c r="N52" s="17"/>
      <c r="O52" s="17"/>
      <c r="P52" s="17"/>
      <c r="Q52" s="17"/>
      <c r="R52" s="17"/>
      <c r="S52" s="17"/>
      <c r="T52" s="17"/>
      <c r="U52" s="17"/>
      <c r="V52" s="17"/>
      <c r="W52" s="17"/>
      <c r="X52" s="17"/>
      <c r="Y52" s="17"/>
    </row>
    <row r="53" spans="1:25" ht="15">
      <c r="A53" s="14"/>
      <c r="B53" s="87"/>
      <c r="C53" s="80"/>
      <c r="D53" s="81"/>
      <c r="E53" s="82"/>
      <c r="F53" s="87"/>
      <c r="G53" s="87"/>
      <c r="H53" s="80"/>
      <c r="I53" s="81"/>
      <c r="J53" s="82"/>
      <c r="K53" s="87"/>
      <c r="L53" s="17"/>
      <c r="M53" s="17"/>
      <c r="N53" s="17"/>
      <c r="O53" s="17"/>
      <c r="P53" s="17"/>
      <c r="Q53" s="17"/>
      <c r="R53" s="17"/>
      <c r="S53" s="17"/>
      <c r="T53" s="17"/>
      <c r="U53" s="17"/>
      <c r="V53" s="17"/>
      <c r="W53" s="17"/>
      <c r="X53" s="17"/>
      <c r="Y53" s="17"/>
    </row>
    <row r="54" spans="1:25" ht="15">
      <c r="A54" s="14"/>
      <c r="B54" s="15">
        <v>1</v>
      </c>
      <c r="C54" s="83" t="s">
        <v>272</v>
      </c>
      <c r="D54" s="66"/>
      <c r="E54" s="64"/>
      <c r="F54" s="18"/>
      <c r="G54" s="16">
        <v>1</v>
      </c>
      <c r="H54" s="83" t="s">
        <v>290</v>
      </c>
      <c r="I54" s="66"/>
      <c r="J54" s="64"/>
      <c r="K54" s="18" t="s">
        <v>34</v>
      </c>
      <c r="L54" s="17"/>
      <c r="M54" s="17"/>
      <c r="N54" s="17"/>
      <c r="O54" s="17"/>
      <c r="P54" s="17"/>
      <c r="Q54" s="17"/>
      <c r="R54" s="17"/>
      <c r="S54" s="17"/>
      <c r="T54" s="17"/>
      <c r="U54" s="17"/>
      <c r="V54" s="17"/>
      <c r="W54" s="17"/>
      <c r="X54" s="17"/>
      <c r="Y54" s="17"/>
    </row>
    <row r="55" spans="1:25" ht="15">
      <c r="A55" s="14"/>
      <c r="B55" s="15">
        <v>2</v>
      </c>
      <c r="C55" s="83" t="s">
        <v>278</v>
      </c>
      <c r="D55" s="66"/>
      <c r="E55" s="64"/>
      <c r="F55" s="18" t="s">
        <v>31</v>
      </c>
      <c r="G55" s="28">
        <v>2</v>
      </c>
      <c r="H55" s="83" t="s">
        <v>288</v>
      </c>
      <c r="I55" s="66"/>
      <c r="J55" s="64"/>
      <c r="K55" s="18" t="s">
        <v>31</v>
      </c>
      <c r="L55" s="19"/>
      <c r="M55" s="19"/>
      <c r="N55" s="19"/>
      <c r="O55" s="19"/>
      <c r="P55" s="19"/>
      <c r="Q55" s="19"/>
      <c r="R55" s="19"/>
      <c r="S55" s="19"/>
      <c r="T55" s="19"/>
      <c r="U55" s="19"/>
      <c r="V55" s="19"/>
      <c r="W55" s="19"/>
      <c r="X55" s="19"/>
      <c r="Y55" s="19"/>
    </row>
    <row r="56" spans="1:25" ht="15">
      <c r="A56" s="14"/>
      <c r="B56" s="15">
        <v>3</v>
      </c>
      <c r="C56" s="95" t="s">
        <v>302</v>
      </c>
      <c r="D56" s="78"/>
      <c r="E56" s="78"/>
      <c r="F56" s="18" t="s">
        <v>34</v>
      </c>
      <c r="G56" s="28">
        <v>3</v>
      </c>
      <c r="H56" s="83" t="s">
        <v>312</v>
      </c>
      <c r="I56" s="66"/>
      <c r="J56" s="64"/>
      <c r="K56" s="18"/>
      <c r="L56" s="19"/>
      <c r="M56" s="19"/>
      <c r="N56" s="19"/>
      <c r="O56" s="19"/>
      <c r="P56" s="19"/>
      <c r="Q56" s="19"/>
      <c r="R56" s="19"/>
      <c r="S56" s="19"/>
      <c r="T56" s="19"/>
      <c r="U56" s="19"/>
      <c r="V56" s="19"/>
      <c r="W56" s="19"/>
      <c r="X56" s="19"/>
      <c r="Y56" s="19"/>
    </row>
    <row r="57" spans="1:25" ht="15">
      <c r="A57" s="14"/>
      <c r="B57" s="15">
        <v>4</v>
      </c>
      <c r="C57" s="83" t="s">
        <v>280</v>
      </c>
      <c r="D57" s="66"/>
      <c r="E57" s="64"/>
      <c r="F57" s="18" t="s">
        <v>52</v>
      </c>
      <c r="G57" s="28">
        <v>4</v>
      </c>
      <c r="H57" s="83" t="s">
        <v>295</v>
      </c>
      <c r="I57" s="66"/>
      <c r="J57" s="64"/>
      <c r="K57" s="18"/>
      <c r="L57" s="19"/>
      <c r="M57" s="19"/>
      <c r="N57" s="19"/>
      <c r="O57" s="19"/>
      <c r="P57" s="19"/>
      <c r="Q57" s="19"/>
      <c r="R57" s="19"/>
      <c r="S57" s="19"/>
      <c r="T57" s="19"/>
      <c r="U57" s="19"/>
      <c r="V57" s="19"/>
      <c r="W57" s="19"/>
      <c r="X57" s="19"/>
      <c r="Y57" s="19"/>
    </row>
    <row r="58" spans="1:25" ht="15">
      <c r="A58" s="14"/>
      <c r="B58" s="15">
        <v>5</v>
      </c>
      <c r="C58" s="83" t="s">
        <v>309</v>
      </c>
      <c r="D58" s="66"/>
      <c r="E58" s="64"/>
      <c r="F58" s="18" t="s">
        <v>113</v>
      </c>
      <c r="G58" s="28">
        <v>5</v>
      </c>
      <c r="H58" s="83" t="s">
        <v>311</v>
      </c>
      <c r="I58" s="66"/>
      <c r="J58" s="64"/>
      <c r="K58" s="18"/>
      <c r="L58" s="19"/>
      <c r="M58" s="19"/>
      <c r="N58" s="19"/>
      <c r="O58" s="19"/>
      <c r="P58" s="19"/>
      <c r="Q58" s="19"/>
      <c r="R58" s="19"/>
      <c r="S58" s="19"/>
      <c r="T58" s="19"/>
      <c r="U58" s="19"/>
      <c r="V58" s="19"/>
      <c r="W58" s="19"/>
      <c r="X58" s="19"/>
      <c r="Y58" s="19"/>
    </row>
    <row r="59" spans="1:25" ht="15">
      <c r="A59" s="14"/>
      <c r="B59" s="72" t="str">
        <f>"TOTAL MATCHES WON BY : "&amp;C50</f>
        <v>TOTAL MATCHES WON BY : Royal Fremantle</v>
      </c>
      <c r="C59" s="66"/>
      <c r="D59" s="66"/>
      <c r="E59" s="64"/>
      <c r="F59" s="20">
        <f>COUNTA(F54:F58)-0.5*COUNTIF(F54:F58,"Sq*")-COUNTIF(F54:F58,"TBA")</f>
        <v>3.5</v>
      </c>
      <c r="G59" s="92" t="str">
        <f>"TOTAL MATCHES WON BY : "&amp;H50</f>
        <v>TOTAL MATCHES WON BY : Bunbury</v>
      </c>
      <c r="H59" s="66"/>
      <c r="I59" s="66"/>
      <c r="J59" s="64"/>
      <c r="K59" s="20">
        <f>COUNTA(K54:K58)-0.5*COUNTIF(K54:K58,"Sq*")-COUNTIF(K54:K58,"TBA")</f>
        <v>1.5</v>
      </c>
      <c r="L59" s="19"/>
      <c r="M59" s="19"/>
      <c r="N59" s="19"/>
      <c r="O59" s="19"/>
      <c r="P59" s="19"/>
      <c r="Q59" s="19"/>
      <c r="R59" s="19"/>
      <c r="S59" s="19"/>
      <c r="T59" s="19"/>
      <c r="U59" s="19"/>
      <c r="V59" s="19"/>
      <c r="W59" s="19"/>
      <c r="X59" s="19"/>
      <c r="Y59" s="19"/>
    </row>
    <row r="60" spans="1:25" ht="15">
      <c r="A60" s="14"/>
      <c r="B60" s="90" t="s">
        <v>42</v>
      </c>
      <c r="C60" s="66"/>
      <c r="D60" s="66"/>
      <c r="E60" s="66"/>
      <c r="F60" s="64"/>
      <c r="G60" s="91" t="str">
        <f>IF(F59+K59&lt;4,"",IF(F59=K59,"HALVED",IF(F59&gt;K59,C50,H50)))</f>
        <v>Royal Fremantle</v>
      </c>
      <c r="H60" s="66"/>
      <c r="I60" s="66"/>
      <c r="J60" s="66"/>
      <c r="K60" s="64"/>
      <c r="L60" s="21"/>
      <c r="M60" s="21"/>
      <c r="N60" s="21" t="str">
        <f>IF(F59+K59=0,"",C50)</f>
        <v>Royal Fremantle</v>
      </c>
      <c r="O60" s="21">
        <f>F59</f>
        <v>3.5</v>
      </c>
      <c r="P60" s="21" t="str">
        <f>IF(F59+K59=0,"",H50)</f>
        <v>Bunbury</v>
      </c>
      <c r="Q60" s="21">
        <f>K59</f>
        <v>1.5</v>
      </c>
      <c r="R60" s="21" t="str">
        <f>G60</f>
        <v>Royal Fremantle</v>
      </c>
      <c r="S60" s="21" t="str">
        <f>IF(R60="HALVED",C50,"")</f>
        <v/>
      </c>
      <c r="T60" s="21" t="str">
        <f>IF(R60="HALVED",H50,"")</f>
        <v/>
      </c>
      <c r="U60" s="21"/>
      <c r="V60" s="21"/>
      <c r="W60" s="21"/>
      <c r="X60" s="21"/>
      <c r="Y60" s="21"/>
    </row>
    <row r="61" spans="1:25" ht="15">
      <c r="A61" s="14"/>
      <c r="B61" s="24"/>
      <c r="C61" s="24"/>
      <c r="D61" s="24"/>
      <c r="E61" s="24"/>
      <c r="F61" s="24"/>
      <c r="G61" s="25"/>
      <c r="H61" s="25"/>
      <c r="I61" s="25"/>
      <c r="J61" s="25"/>
      <c r="K61" s="25"/>
      <c r="L61" s="23"/>
      <c r="M61" s="23"/>
      <c r="N61" s="23"/>
      <c r="O61" s="23"/>
      <c r="P61" s="23"/>
      <c r="Q61" s="23"/>
      <c r="R61" s="23"/>
      <c r="S61" s="23"/>
      <c r="T61" s="23"/>
      <c r="U61" s="23"/>
      <c r="V61" s="23"/>
      <c r="W61" s="23"/>
      <c r="X61" s="23"/>
      <c r="Y61" s="23"/>
    </row>
    <row r="62" spans="1:25" ht="15">
      <c r="A62" s="14"/>
      <c r="B62" s="100"/>
      <c r="C62" s="100"/>
      <c r="D62" s="100"/>
      <c r="E62" s="100"/>
      <c r="F62" s="99"/>
      <c r="G62" s="100"/>
      <c r="H62" s="100"/>
      <c r="I62" s="100"/>
      <c r="J62" s="100"/>
      <c r="K62" s="99"/>
      <c r="L62" s="23"/>
      <c r="M62" s="23"/>
      <c r="N62" s="23"/>
      <c r="O62" s="23"/>
      <c r="P62" s="23"/>
      <c r="Q62" s="23"/>
      <c r="R62" s="23"/>
      <c r="S62" s="23"/>
      <c r="T62" s="23"/>
      <c r="U62" s="23"/>
      <c r="V62" s="23"/>
      <c r="W62" s="23"/>
      <c r="X62" s="23"/>
      <c r="Y62" s="23"/>
    </row>
    <row r="63" spans="1:25" ht="15">
      <c r="A63" s="14"/>
      <c r="B63" s="84" t="str">
        <f>[2]Sheet1!A18</f>
        <v>ROUND THREE</v>
      </c>
      <c r="C63" s="66"/>
      <c r="D63" s="70" t="str">
        <f>[2]Sheet1!B18</f>
        <v>SUNDAY 11 MAY</v>
      </c>
      <c r="E63" s="66"/>
      <c r="F63" s="66"/>
      <c r="G63" s="71" t="str">
        <f>[2]Sheet1!C18</f>
        <v>Bunbury GC</v>
      </c>
      <c r="H63" s="66"/>
      <c r="I63" s="66"/>
      <c r="J63" s="66"/>
      <c r="K63" s="64"/>
      <c r="L63" s="21"/>
      <c r="M63" s="21"/>
      <c r="N63" s="21"/>
      <c r="O63" s="21"/>
      <c r="P63" s="21"/>
      <c r="Q63" s="21"/>
      <c r="R63" s="21"/>
      <c r="S63" s="21"/>
      <c r="T63" s="21"/>
      <c r="U63" s="21"/>
      <c r="V63" s="21"/>
      <c r="W63" s="21"/>
      <c r="X63" s="21"/>
      <c r="Y63" s="21" t="s">
        <v>0</v>
      </c>
    </row>
    <row r="64" spans="1:25" ht="15" customHeight="1">
      <c r="A64" s="22"/>
      <c r="B64" s="15" t="s">
        <v>18</v>
      </c>
      <c r="C64" s="72" t="str">
        <f>[2]Sheet1!C20</f>
        <v>Hartfield</v>
      </c>
      <c r="D64" s="66"/>
      <c r="E64" s="66"/>
      <c r="F64" s="64"/>
      <c r="G64" s="16" t="s">
        <v>18</v>
      </c>
      <c r="H64" s="73" t="str">
        <f>[2]Sheet1!E20</f>
        <v>Royal Fremantle</v>
      </c>
      <c r="I64" s="66"/>
      <c r="J64" s="66"/>
      <c r="K64" s="64"/>
      <c r="L64" s="13"/>
      <c r="M64" s="13"/>
      <c r="N64" s="13"/>
      <c r="O64" s="13"/>
      <c r="P64" s="13"/>
      <c r="Q64" s="13"/>
      <c r="R64" s="13"/>
      <c r="S64" s="13"/>
      <c r="T64" s="13"/>
      <c r="U64" s="13"/>
      <c r="V64" s="13"/>
      <c r="W64" s="13"/>
      <c r="X64" s="13"/>
      <c r="Y64" s="13"/>
    </row>
    <row r="65" spans="1:25" ht="14.25" customHeight="1">
      <c r="A65" s="14"/>
      <c r="B65" s="85" t="s">
        <v>19</v>
      </c>
      <c r="C65" s="88" t="s">
        <v>20</v>
      </c>
      <c r="D65" s="75"/>
      <c r="E65" s="76"/>
      <c r="F65" s="85" t="s">
        <v>21</v>
      </c>
      <c r="G65" s="89" t="s">
        <v>19</v>
      </c>
      <c r="H65" s="74" t="s">
        <v>20</v>
      </c>
      <c r="I65" s="75"/>
      <c r="J65" s="76"/>
      <c r="K65" s="89" t="s">
        <v>21</v>
      </c>
      <c r="L65" s="17"/>
      <c r="M65" s="17"/>
      <c r="N65" s="17"/>
      <c r="O65" s="17"/>
      <c r="P65" s="17"/>
      <c r="Q65" s="17"/>
      <c r="R65" s="17"/>
      <c r="S65" s="17"/>
      <c r="T65" s="17"/>
      <c r="U65" s="17"/>
      <c r="V65" s="17"/>
      <c r="W65" s="17"/>
      <c r="X65" s="17"/>
      <c r="Y65" s="17"/>
    </row>
    <row r="66" spans="1:25" ht="14.25" customHeight="1">
      <c r="A66" s="14"/>
      <c r="B66" s="86"/>
      <c r="C66" s="77"/>
      <c r="D66" s="78"/>
      <c r="E66" s="79"/>
      <c r="F66" s="86"/>
      <c r="G66" s="86"/>
      <c r="H66" s="77"/>
      <c r="I66" s="78"/>
      <c r="J66" s="79"/>
      <c r="K66" s="86"/>
      <c r="L66" s="17"/>
      <c r="M66" s="17"/>
      <c r="N66" s="17"/>
      <c r="O66" s="17"/>
      <c r="P66" s="17"/>
      <c r="Q66" s="17"/>
      <c r="R66" s="17"/>
      <c r="S66" s="17"/>
      <c r="T66" s="17"/>
      <c r="U66" s="17"/>
      <c r="V66" s="17"/>
      <c r="W66" s="17"/>
      <c r="X66" s="17"/>
      <c r="Y66" s="17"/>
    </row>
    <row r="67" spans="1:25" ht="14.25" customHeight="1">
      <c r="A67" s="14"/>
      <c r="B67" s="87"/>
      <c r="C67" s="80"/>
      <c r="D67" s="81"/>
      <c r="E67" s="82"/>
      <c r="F67" s="87"/>
      <c r="G67" s="87"/>
      <c r="H67" s="80"/>
      <c r="I67" s="81"/>
      <c r="J67" s="82"/>
      <c r="K67" s="87"/>
      <c r="L67" s="17"/>
      <c r="M67" s="17"/>
      <c r="N67" s="17"/>
      <c r="O67" s="17"/>
      <c r="P67" s="17"/>
      <c r="Q67" s="17"/>
      <c r="R67" s="17"/>
      <c r="S67" s="17"/>
      <c r="T67" s="17"/>
      <c r="U67" s="17"/>
      <c r="V67" s="17"/>
      <c r="W67" s="17"/>
      <c r="X67" s="17"/>
      <c r="Y67" s="17"/>
    </row>
    <row r="68" spans="1:25" ht="14.25" customHeight="1">
      <c r="A68" s="14"/>
      <c r="B68" s="15">
        <v>1</v>
      </c>
      <c r="C68" s="83" t="s">
        <v>310</v>
      </c>
      <c r="D68" s="66"/>
      <c r="E68" s="64"/>
      <c r="F68" s="18"/>
      <c r="G68" s="16">
        <v>1</v>
      </c>
      <c r="H68" s="83" t="s">
        <v>272</v>
      </c>
      <c r="I68" s="66"/>
      <c r="J68" s="64"/>
      <c r="K68" s="18" t="s">
        <v>52</v>
      </c>
      <c r="L68" s="17"/>
      <c r="M68" s="17"/>
      <c r="N68" s="17"/>
      <c r="O68" s="17"/>
      <c r="P68" s="17"/>
      <c r="Q68" s="17"/>
      <c r="R68" s="17"/>
      <c r="S68" s="17"/>
      <c r="T68" s="17"/>
      <c r="U68" s="17"/>
      <c r="V68" s="17"/>
      <c r="W68" s="17"/>
      <c r="X68" s="17"/>
      <c r="Y68" s="17"/>
    </row>
    <row r="69" spans="1:25" ht="14.25" customHeight="1">
      <c r="A69" s="14"/>
      <c r="B69" s="15">
        <v>2</v>
      </c>
      <c r="C69" s="83" t="s">
        <v>298</v>
      </c>
      <c r="D69" s="66"/>
      <c r="E69" s="64"/>
      <c r="F69" s="18" t="s">
        <v>125</v>
      </c>
      <c r="G69" s="28">
        <v>2</v>
      </c>
      <c r="H69" s="83" t="s">
        <v>274</v>
      </c>
      <c r="I69" s="66"/>
      <c r="J69" s="64"/>
      <c r="K69" s="18"/>
      <c r="L69" s="19"/>
      <c r="M69" s="19"/>
      <c r="N69" s="19"/>
      <c r="O69" s="19"/>
      <c r="P69" s="19"/>
      <c r="Q69" s="19"/>
      <c r="R69" s="19"/>
      <c r="S69" s="19"/>
      <c r="T69" s="19"/>
      <c r="U69" s="19"/>
      <c r="V69" s="19"/>
      <c r="W69" s="19"/>
      <c r="X69" s="19"/>
      <c r="Y69" s="19"/>
    </row>
    <row r="70" spans="1:25" ht="14.25" customHeight="1">
      <c r="A70" s="14"/>
      <c r="B70" s="15">
        <v>3</v>
      </c>
      <c r="C70" s="83" t="s">
        <v>296</v>
      </c>
      <c r="D70" s="66"/>
      <c r="E70" s="64"/>
      <c r="F70" s="18"/>
      <c r="G70" s="28">
        <v>3</v>
      </c>
      <c r="H70" s="83" t="s">
        <v>280</v>
      </c>
      <c r="I70" s="66"/>
      <c r="J70" s="64"/>
      <c r="K70" s="18" t="s">
        <v>125</v>
      </c>
      <c r="L70" s="19"/>
      <c r="M70" s="19"/>
      <c r="N70" s="19"/>
      <c r="O70" s="19"/>
      <c r="P70" s="19"/>
      <c r="Q70" s="19"/>
      <c r="R70" s="19"/>
      <c r="S70" s="19"/>
      <c r="T70" s="19"/>
      <c r="U70" s="19"/>
      <c r="V70" s="19"/>
      <c r="W70" s="19"/>
      <c r="X70" s="19"/>
      <c r="Y70" s="19"/>
    </row>
    <row r="71" spans="1:25" ht="14.25" customHeight="1">
      <c r="A71" s="14"/>
      <c r="B71" s="15">
        <v>4</v>
      </c>
      <c r="C71" s="83" t="s">
        <v>294</v>
      </c>
      <c r="D71" s="66"/>
      <c r="E71" s="64"/>
      <c r="F71" s="18"/>
      <c r="G71" s="28">
        <v>4</v>
      </c>
      <c r="H71" s="83" t="s">
        <v>300</v>
      </c>
      <c r="I71" s="66"/>
      <c r="J71" s="64"/>
      <c r="K71" s="18" t="s">
        <v>47</v>
      </c>
      <c r="L71" s="19"/>
      <c r="M71" s="19"/>
      <c r="N71" s="19"/>
      <c r="O71" s="19"/>
      <c r="P71" s="19"/>
      <c r="Q71" s="19"/>
      <c r="R71" s="19"/>
      <c r="S71" s="19"/>
      <c r="T71" s="19"/>
      <c r="U71" s="19"/>
      <c r="V71" s="19"/>
      <c r="W71" s="19"/>
      <c r="X71" s="19"/>
      <c r="Y71" s="19"/>
    </row>
    <row r="72" spans="1:25" ht="14.25" customHeight="1">
      <c r="A72" s="14"/>
      <c r="B72" s="15">
        <v>5</v>
      </c>
      <c r="C72" s="83" t="s">
        <v>292</v>
      </c>
      <c r="D72" s="66"/>
      <c r="E72" s="64"/>
      <c r="F72" s="18"/>
      <c r="G72" s="28">
        <v>5</v>
      </c>
      <c r="H72" s="83" t="s">
        <v>309</v>
      </c>
      <c r="I72" s="66"/>
      <c r="J72" s="64"/>
      <c r="K72" s="18" t="s">
        <v>34</v>
      </c>
      <c r="L72" s="19"/>
      <c r="M72" s="19"/>
      <c r="N72" s="19"/>
      <c r="O72" s="19"/>
      <c r="P72" s="19"/>
      <c r="Q72" s="19"/>
      <c r="R72" s="19"/>
      <c r="S72" s="19"/>
      <c r="T72" s="19"/>
      <c r="U72" s="19"/>
      <c r="V72" s="19"/>
      <c r="W72" s="19"/>
      <c r="X72" s="19"/>
      <c r="Y72" s="19"/>
    </row>
    <row r="73" spans="1:25" ht="14.25" customHeight="1">
      <c r="A73" s="14"/>
      <c r="B73" s="72" t="str">
        <f>"TOTAL MATCHES WON BY : "&amp;C64</f>
        <v>TOTAL MATCHES WON BY : Hartfield</v>
      </c>
      <c r="C73" s="66"/>
      <c r="D73" s="66"/>
      <c r="E73" s="64"/>
      <c r="F73" s="20">
        <f>COUNTA(F68:F72)-0.5*COUNTIF(F68:F72,"Sq*")-COUNTIF(F68:F72,"TBA")</f>
        <v>1</v>
      </c>
      <c r="G73" s="92" t="str">
        <f>"TOTAL MATCHES WON BY : "&amp;H64</f>
        <v>TOTAL MATCHES WON BY : Royal Fremantle</v>
      </c>
      <c r="H73" s="66"/>
      <c r="I73" s="66"/>
      <c r="J73" s="64"/>
      <c r="K73" s="20">
        <f>COUNTA(K68:K72)-0.5*COUNTIF(K68:K72,"Sq*")-COUNTIF(K68:K72,"TBA")</f>
        <v>4</v>
      </c>
      <c r="L73" s="19"/>
      <c r="M73" s="19"/>
      <c r="N73" s="19"/>
      <c r="O73" s="19"/>
      <c r="P73" s="19"/>
      <c r="Q73" s="19"/>
      <c r="R73" s="19"/>
      <c r="S73" s="19"/>
      <c r="T73" s="19"/>
      <c r="U73" s="19"/>
      <c r="V73" s="19"/>
      <c r="W73" s="19"/>
      <c r="X73" s="19"/>
      <c r="Y73" s="19"/>
    </row>
    <row r="74" spans="1:25" ht="14.25" customHeight="1">
      <c r="A74" s="14"/>
      <c r="B74" s="90" t="s">
        <v>42</v>
      </c>
      <c r="C74" s="66"/>
      <c r="D74" s="66"/>
      <c r="E74" s="66"/>
      <c r="F74" s="64"/>
      <c r="G74" s="91" t="str">
        <f>IF(F73+K73&lt;4,"",IF(F73=K73,"HALVED",IF(F73&gt;K73,C64,H64)))</f>
        <v>Royal Fremantle</v>
      </c>
      <c r="H74" s="66"/>
      <c r="I74" s="66"/>
      <c r="J74" s="66"/>
      <c r="K74" s="64"/>
      <c r="L74" s="21"/>
      <c r="M74" s="21"/>
      <c r="N74" s="21" t="str">
        <f>IF(F73+K73=0,"",C64)</f>
        <v>Hartfield</v>
      </c>
      <c r="O74" s="21">
        <f>F73</f>
        <v>1</v>
      </c>
      <c r="P74" s="21" t="str">
        <f>IF(F73+K73=0,"",H64)</f>
        <v>Royal Fremantle</v>
      </c>
      <c r="Q74" s="21">
        <f>K73</f>
        <v>4</v>
      </c>
      <c r="R74" s="21" t="str">
        <f>G74</f>
        <v>Royal Fremantle</v>
      </c>
      <c r="S74" s="21" t="str">
        <f>IF(R74="HALVED",C64,"")</f>
        <v/>
      </c>
      <c r="T74" s="21" t="str">
        <f>IF(R74="HALVED",H64,"")</f>
        <v/>
      </c>
      <c r="U74" s="21"/>
      <c r="V74" s="21"/>
      <c r="W74" s="21"/>
      <c r="X74" s="21"/>
      <c r="Y74" s="21"/>
    </row>
    <row r="75" spans="1:25" ht="14.25" customHeight="1">
      <c r="A75" s="22"/>
      <c r="B75" s="24"/>
      <c r="C75" s="24"/>
      <c r="D75" s="24"/>
      <c r="E75" s="24"/>
      <c r="F75" s="24"/>
      <c r="G75" s="25"/>
      <c r="H75" s="25"/>
      <c r="I75" s="25"/>
      <c r="J75" s="25"/>
      <c r="K75" s="25"/>
      <c r="L75" s="23"/>
      <c r="M75" s="23"/>
      <c r="N75" s="23"/>
      <c r="O75" s="23"/>
      <c r="P75" s="23"/>
      <c r="Q75" s="23"/>
      <c r="R75" s="23"/>
      <c r="S75" s="23"/>
      <c r="T75" s="23"/>
      <c r="U75" s="23"/>
      <c r="V75" s="23"/>
      <c r="W75" s="23"/>
      <c r="X75" s="23"/>
      <c r="Y75" s="23"/>
    </row>
    <row r="76" spans="1:25" ht="14.25" customHeight="1">
      <c r="A76" s="22"/>
      <c r="B76" s="15" t="s">
        <v>18</v>
      </c>
      <c r="C76" s="72" t="str">
        <f>[2]Sheet1!C21</f>
        <v>Pinjarra</v>
      </c>
      <c r="D76" s="66"/>
      <c r="E76" s="66"/>
      <c r="F76" s="64"/>
      <c r="G76" s="16" t="s">
        <v>18</v>
      </c>
      <c r="H76" s="73" t="str">
        <f>[2]Sheet1!E21</f>
        <v>Mandurah</v>
      </c>
      <c r="I76" s="66"/>
      <c r="J76" s="66"/>
      <c r="K76" s="64"/>
      <c r="L76" s="23"/>
      <c r="M76" s="23"/>
      <c r="N76" s="23"/>
      <c r="O76" s="23"/>
      <c r="P76" s="23"/>
      <c r="Q76" s="23"/>
      <c r="R76" s="23"/>
      <c r="S76" s="23"/>
      <c r="T76" s="23"/>
      <c r="U76" s="23"/>
      <c r="V76" s="23"/>
      <c r="W76" s="23"/>
      <c r="X76" s="23"/>
      <c r="Y76" s="23"/>
    </row>
    <row r="77" spans="1:25" ht="14.25" customHeight="1">
      <c r="A77" s="14"/>
      <c r="B77" s="85" t="s">
        <v>19</v>
      </c>
      <c r="C77" s="88" t="s">
        <v>20</v>
      </c>
      <c r="D77" s="75"/>
      <c r="E77" s="76"/>
      <c r="F77" s="85" t="s">
        <v>21</v>
      </c>
      <c r="G77" s="89" t="s">
        <v>19</v>
      </c>
      <c r="H77" s="74" t="s">
        <v>20</v>
      </c>
      <c r="I77" s="75"/>
      <c r="J77" s="76"/>
      <c r="K77" s="89" t="s">
        <v>21</v>
      </c>
      <c r="L77" s="17"/>
      <c r="M77" s="17"/>
      <c r="N77" s="17"/>
      <c r="O77" s="17"/>
      <c r="P77" s="17"/>
      <c r="Q77" s="17"/>
      <c r="R77" s="17"/>
      <c r="S77" s="17"/>
      <c r="T77" s="17"/>
      <c r="U77" s="17"/>
      <c r="V77" s="17"/>
      <c r="W77" s="17"/>
      <c r="X77" s="17"/>
      <c r="Y77" s="17"/>
    </row>
    <row r="78" spans="1:25" ht="14.25" customHeight="1">
      <c r="A78" s="14"/>
      <c r="B78" s="86"/>
      <c r="C78" s="77"/>
      <c r="D78" s="78"/>
      <c r="E78" s="79"/>
      <c r="F78" s="86"/>
      <c r="G78" s="86"/>
      <c r="H78" s="77"/>
      <c r="I78" s="78"/>
      <c r="J78" s="79"/>
      <c r="K78" s="86"/>
      <c r="L78" s="17"/>
      <c r="M78" s="17"/>
      <c r="N78" s="17"/>
      <c r="O78" s="17"/>
      <c r="P78" s="17"/>
      <c r="Q78" s="17"/>
      <c r="R78" s="17"/>
      <c r="S78" s="17"/>
      <c r="T78" s="17"/>
      <c r="U78" s="17"/>
      <c r="V78" s="17"/>
      <c r="W78" s="17"/>
      <c r="X78" s="17"/>
      <c r="Y78" s="17"/>
    </row>
    <row r="79" spans="1:25" ht="14.25" customHeight="1">
      <c r="A79" s="14"/>
      <c r="B79" s="87"/>
      <c r="C79" s="80"/>
      <c r="D79" s="81"/>
      <c r="E79" s="82"/>
      <c r="F79" s="87"/>
      <c r="G79" s="87"/>
      <c r="H79" s="80"/>
      <c r="I79" s="81"/>
      <c r="J79" s="82"/>
      <c r="K79" s="87"/>
      <c r="L79" s="17"/>
      <c r="M79" s="17"/>
      <c r="N79" s="17"/>
      <c r="O79" s="17"/>
      <c r="P79" s="17"/>
      <c r="Q79" s="17"/>
      <c r="R79" s="17"/>
      <c r="S79" s="17"/>
      <c r="T79" s="17"/>
      <c r="U79" s="17"/>
      <c r="V79" s="17"/>
      <c r="W79" s="17"/>
      <c r="X79" s="17"/>
      <c r="Y79" s="17"/>
    </row>
    <row r="80" spans="1:25" ht="14.25" customHeight="1">
      <c r="A80" s="14"/>
      <c r="B80" s="15">
        <v>1</v>
      </c>
      <c r="C80" s="83" t="s">
        <v>291</v>
      </c>
      <c r="D80" s="66"/>
      <c r="E80" s="64"/>
      <c r="F80" s="18" t="s">
        <v>31</v>
      </c>
      <c r="G80" s="16">
        <v>1</v>
      </c>
      <c r="H80" s="83" t="s">
        <v>273</v>
      </c>
      <c r="I80" s="66"/>
      <c r="J80" s="64"/>
      <c r="K80" s="18" t="s">
        <v>31</v>
      </c>
      <c r="L80" s="17"/>
      <c r="M80" s="17"/>
      <c r="N80" s="17"/>
      <c r="O80" s="17"/>
      <c r="P80" s="17"/>
      <c r="Q80" s="17"/>
      <c r="R80" s="17"/>
      <c r="S80" s="17"/>
      <c r="T80" s="17"/>
      <c r="U80" s="17"/>
      <c r="V80" s="17"/>
      <c r="W80" s="17"/>
      <c r="X80" s="17"/>
      <c r="Y80" s="17"/>
    </row>
    <row r="81" spans="1:25" ht="14.25" customHeight="1">
      <c r="A81" s="14"/>
      <c r="B81" s="15">
        <v>2</v>
      </c>
      <c r="C81" s="83" t="s">
        <v>289</v>
      </c>
      <c r="D81" s="66"/>
      <c r="E81" s="64"/>
      <c r="F81" s="18" t="s">
        <v>24</v>
      </c>
      <c r="G81" s="28">
        <v>2</v>
      </c>
      <c r="H81" s="83" t="s">
        <v>275</v>
      </c>
      <c r="I81" s="66"/>
      <c r="J81" s="64"/>
      <c r="K81" s="18"/>
      <c r="L81" s="19"/>
      <c r="M81" s="19"/>
      <c r="N81" s="19"/>
      <c r="O81" s="19"/>
      <c r="P81" s="19"/>
      <c r="Q81" s="19"/>
      <c r="R81" s="19"/>
      <c r="S81" s="19"/>
      <c r="T81" s="19"/>
      <c r="U81" s="19"/>
      <c r="V81" s="19"/>
      <c r="W81" s="19"/>
      <c r="X81" s="19"/>
      <c r="Y81" s="19"/>
    </row>
    <row r="82" spans="1:25" ht="14.25" customHeight="1">
      <c r="A82" s="14"/>
      <c r="B82" s="15">
        <v>3</v>
      </c>
      <c r="C82" s="83" t="s">
        <v>304</v>
      </c>
      <c r="D82" s="66"/>
      <c r="E82" s="64"/>
      <c r="F82" s="18"/>
      <c r="G82" s="28">
        <v>3</v>
      </c>
      <c r="H82" s="83" t="s">
        <v>308</v>
      </c>
      <c r="I82" s="66"/>
      <c r="J82" s="64"/>
      <c r="K82" s="18" t="s">
        <v>47</v>
      </c>
      <c r="L82" s="19"/>
      <c r="M82" s="19"/>
      <c r="N82" s="19"/>
      <c r="O82" s="19"/>
      <c r="P82" s="19"/>
      <c r="Q82" s="19"/>
      <c r="R82" s="19"/>
      <c r="S82" s="19"/>
      <c r="T82" s="19"/>
      <c r="U82" s="19"/>
      <c r="V82" s="19"/>
      <c r="W82" s="19"/>
      <c r="X82" s="19"/>
      <c r="Y82" s="19"/>
    </row>
    <row r="83" spans="1:25" ht="14.25" customHeight="1">
      <c r="A83" s="14"/>
      <c r="B83" s="15">
        <v>4</v>
      </c>
      <c r="C83" s="83" t="s">
        <v>287</v>
      </c>
      <c r="D83" s="66"/>
      <c r="E83" s="64"/>
      <c r="F83" s="18"/>
      <c r="G83" s="28">
        <v>4</v>
      </c>
      <c r="H83" s="83" t="s">
        <v>307</v>
      </c>
      <c r="I83" s="66"/>
      <c r="J83" s="64"/>
      <c r="K83" s="18" t="s">
        <v>93</v>
      </c>
      <c r="L83" s="19"/>
      <c r="M83" s="19"/>
      <c r="N83" s="19"/>
      <c r="O83" s="19"/>
      <c r="P83" s="19"/>
      <c r="Q83" s="19"/>
      <c r="R83" s="19"/>
      <c r="S83" s="19"/>
      <c r="T83" s="19"/>
      <c r="U83" s="19"/>
      <c r="V83" s="19"/>
      <c r="W83" s="19"/>
      <c r="X83" s="19"/>
      <c r="Y83" s="19"/>
    </row>
    <row r="84" spans="1:25" ht="14.25" customHeight="1">
      <c r="A84" s="14"/>
      <c r="B84" s="15">
        <v>5</v>
      </c>
      <c r="C84" s="83" t="s">
        <v>306</v>
      </c>
      <c r="D84" s="66"/>
      <c r="E84" s="64"/>
      <c r="F84" s="18"/>
      <c r="G84" s="28">
        <v>5</v>
      </c>
      <c r="H84" s="83" t="s">
        <v>305</v>
      </c>
      <c r="I84" s="66"/>
      <c r="J84" s="64"/>
      <c r="K84" s="18" t="s">
        <v>93</v>
      </c>
      <c r="L84" s="19"/>
      <c r="M84" s="19"/>
      <c r="N84" s="19"/>
      <c r="O84" s="19"/>
      <c r="P84" s="19"/>
      <c r="Q84" s="19"/>
      <c r="R84" s="19"/>
      <c r="S84" s="19"/>
      <c r="T84" s="19"/>
      <c r="U84" s="19"/>
      <c r="V84" s="19"/>
      <c r="W84" s="19"/>
      <c r="X84" s="19"/>
      <c r="Y84" s="19"/>
    </row>
    <row r="85" spans="1:25" ht="14.25" customHeight="1">
      <c r="A85" s="14"/>
      <c r="B85" s="72" t="str">
        <f>"TOTAL MATCHES WON BY : "&amp;C76</f>
        <v>TOTAL MATCHES WON BY : Pinjarra</v>
      </c>
      <c r="C85" s="66"/>
      <c r="D85" s="66"/>
      <c r="E85" s="64"/>
      <c r="F85" s="20">
        <f>COUNTA(F80:F84)-0.5*COUNTIF(F80:F84,"Sq*")-COUNTIF(F80:F84,"TBA")</f>
        <v>1.5</v>
      </c>
      <c r="G85" s="92" t="str">
        <f>"TOTAL MATCHES WON BY : "&amp;H76</f>
        <v>TOTAL MATCHES WON BY : Mandurah</v>
      </c>
      <c r="H85" s="66"/>
      <c r="I85" s="66"/>
      <c r="J85" s="64"/>
      <c r="K85" s="20">
        <f>COUNTA(K80:K84)-0.5*COUNTIF(K80:K84,"Sq*")-COUNTIF(K80:K84,"TBA")</f>
        <v>3.5</v>
      </c>
      <c r="L85" s="19"/>
      <c r="M85" s="19"/>
      <c r="N85" s="19"/>
      <c r="O85" s="19"/>
      <c r="P85" s="19"/>
      <c r="Q85" s="19"/>
      <c r="R85" s="19"/>
      <c r="S85" s="19"/>
      <c r="T85" s="19"/>
      <c r="U85" s="19"/>
      <c r="V85" s="19"/>
      <c r="W85" s="19"/>
      <c r="X85" s="19"/>
      <c r="Y85" s="19"/>
    </row>
    <row r="86" spans="1:25" ht="14.25" customHeight="1">
      <c r="A86" s="14"/>
      <c r="B86" s="90" t="s">
        <v>42</v>
      </c>
      <c r="C86" s="66"/>
      <c r="D86" s="66"/>
      <c r="E86" s="66"/>
      <c r="F86" s="64"/>
      <c r="G86" s="91" t="str">
        <f>IF(F85+K85&lt;4,"",IF(F85=K85,"HALVED",IF(F85&gt;K85,C76,H76)))</f>
        <v>Mandurah</v>
      </c>
      <c r="H86" s="66"/>
      <c r="I86" s="66"/>
      <c r="J86" s="66"/>
      <c r="K86" s="64"/>
      <c r="L86" s="21"/>
      <c r="M86" s="21"/>
      <c r="N86" s="21" t="str">
        <f>IF(F85+K85=0,"",C76)</f>
        <v>Pinjarra</v>
      </c>
      <c r="O86" s="21">
        <f>F85</f>
        <v>1.5</v>
      </c>
      <c r="P86" s="21" t="str">
        <f>IF(F85+K85=0,"",H76)</f>
        <v>Mandurah</v>
      </c>
      <c r="Q86" s="21">
        <f>K85</f>
        <v>3.5</v>
      </c>
      <c r="R86" s="21" t="str">
        <f>G86</f>
        <v>Mandurah</v>
      </c>
      <c r="S86" s="21" t="str">
        <f>IF(R86="HALVED",C76,"")</f>
        <v/>
      </c>
      <c r="T86" s="21" t="str">
        <f>IF(R86="HALVED",H76,"")</f>
        <v/>
      </c>
      <c r="U86" s="21"/>
      <c r="V86" s="21"/>
      <c r="W86" s="21"/>
      <c r="X86" s="21"/>
      <c r="Y86" s="21"/>
    </row>
    <row r="87" spans="1:25" ht="14.25" customHeight="1">
      <c r="A87" s="22"/>
      <c r="B87" s="24"/>
      <c r="C87" s="24"/>
      <c r="D87" s="24"/>
      <c r="E87" s="24"/>
      <c r="F87" s="24"/>
      <c r="G87" s="25"/>
      <c r="H87" s="25"/>
      <c r="I87" s="25"/>
      <c r="J87" s="25"/>
      <c r="K87" s="25"/>
      <c r="L87" s="23"/>
      <c r="M87" s="23"/>
      <c r="N87" s="23"/>
      <c r="O87" s="23"/>
      <c r="P87" s="23"/>
      <c r="Q87" s="23"/>
      <c r="R87" s="23"/>
      <c r="S87" s="23"/>
      <c r="T87" s="23"/>
      <c r="U87" s="23"/>
      <c r="V87" s="23"/>
      <c r="W87" s="23"/>
      <c r="X87" s="23"/>
      <c r="Y87" s="23"/>
    </row>
    <row r="88" spans="1:25" ht="15">
      <c r="A88" s="14"/>
      <c r="B88" s="22"/>
      <c r="C88" s="22"/>
      <c r="D88" s="22"/>
      <c r="E88" s="22"/>
      <c r="F88" s="22"/>
      <c r="G88" s="23"/>
      <c r="H88" s="23"/>
      <c r="I88" s="23"/>
      <c r="J88" s="23"/>
      <c r="K88" s="23"/>
      <c r="L88" s="23"/>
      <c r="M88" s="23"/>
      <c r="N88" s="23"/>
      <c r="O88" s="23"/>
      <c r="P88" s="23"/>
      <c r="Q88" s="23"/>
      <c r="R88" s="23"/>
      <c r="S88" s="23"/>
      <c r="T88" s="23"/>
      <c r="U88" s="23"/>
      <c r="V88" s="23"/>
      <c r="W88" s="23"/>
      <c r="X88" s="23"/>
      <c r="Y88" s="23"/>
    </row>
    <row r="89" spans="1:25" ht="15">
      <c r="A89" s="22"/>
      <c r="B89" s="84" t="str">
        <f>[2]Sheet1!A12</f>
        <v>ROUND TWO</v>
      </c>
      <c r="C89" s="66"/>
      <c r="D89" s="70" t="str">
        <f>[2]Sheet1!B12</f>
        <v>SUNDAY 4 MAY</v>
      </c>
      <c r="E89" s="66"/>
      <c r="F89" s="66"/>
      <c r="G89" s="71" t="str">
        <f>[2]Sheet1!C12</f>
        <v>Mandurah CC</v>
      </c>
      <c r="H89" s="66"/>
      <c r="I89" s="66"/>
      <c r="J89" s="66"/>
      <c r="K89" s="64"/>
      <c r="L89" s="23"/>
      <c r="M89" s="23"/>
      <c r="N89" s="23"/>
      <c r="O89" s="23"/>
      <c r="P89" s="23"/>
      <c r="Q89" s="23"/>
      <c r="R89" s="23"/>
      <c r="S89" s="23"/>
      <c r="T89" s="23"/>
      <c r="U89" s="23"/>
      <c r="V89" s="23"/>
      <c r="W89" s="23"/>
      <c r="X89" s="23"/>
      <c r="Y89" s="23"/>
    </row>
    <row r="90" spans="1:25" ht="18" customHeight="1">
      <c r="A90" s="14"/>
      <c r="B90" s="15" t="s">
        <v>18</v>
      </c>
      <c r="C90" s="72" t="str">
        <f>[2]Sheet1!C14</f>
        <v>Royal Fremantle</v>
      </c>
      <c r="D90" s="66"/>
      <c r="E90" s="66"/>
      <c r="F90" s="64"/>
      <c r="G90" s="16" t="s">
        <v>18</v>
      </c>
      <c r="H90" s="73" t="str">
        <f>[2]Sheet1!E14</f>
        <v>Pinjarra</v>
      </c>
      <c r="I90" s="66"/>
      <c r="J90" s="66"/>
      <c r="K90" s="64"/>
      <c r="L90" s="13"/>
      <c r="M90" s="13"/>
      <c r="N90" s="13"/>
      <c r="O90" s="13"/>
      <c r="P90" s="13"/>
      <c r="Q90" s="13"/>
      <c r="R90" s="13"/>
      <c r="S90" s="13"/>
      <c r="T90" s="13"/>
      <c r="U90" s="13"/>
      <c r="V90" s="13"/>
      <c r="W90" s="13"/>
      <c r="X90" s="13"/>
      <c r="Y90" s="13"/>
    </row>
    <row r="91" spans="1:25" ht="15">
      <c r="A91" s="14"/>
      <c r="B91" s="85" t="s">
        <v>19</v>
      </c>
      <c r="C91" s="88" t="s">
        <v>20</v>
      </c>
      <c r="D91" s="75"/>
      <c r="E91" s="76"/>
      <c r="F91" s="85" t="s">
        <v>21</v>
      </c>
      <c r="G91" s="89" t="s">
        <v>19</v>
      </c>
      <c r="H91" s="74" t="s">
        <v>20</v>
      </c>
      <c r="I91" s="75"/>
      <c r="J91" s="76"/>
      <c r="K91" s="89" t="s">
        <v>21</v>
      </c>
      <c r="L91" s="17"/>
      <c r="M91" s="17"/>
      <c r="N91" s="17"/>
      <c r="O91" s="17"/>
      <c r="P91" s="17"/>
      <c r="Q91" s="17"/>
      <c r="R91" s="17"/>
      <c r="S91" s="17"/>
      <c r="T91" s="17"/>
      <c r="U91" s="17"/>
      <c r="V91" s="17"/>
      <c r="W91" s="17"/>
      <c r="X91" s="17"/>
      <c r="Y91" s="17"/>
    </row>
    <row r="92" spans="1:25" ht="15">
      <c r="A92" s="14"/>
      <c r="B92" s="86"/>
      <c r="C92" s="77"/>
      <c r="D92" s="78"/>
      <c r="E92" s="79"/>
      <c r="F92" s="86"/>
      <c r="G92" s="86"/>
      <c r="H92" s="77"/>
      <c r="I92" s="78"/>
      <c r="J92" s="79"/>
      <c r="K92" s="86"/>
      <c r="L92" s="17"/>
      <c r="M92" s="17"/>
      <c r="N92" s="17"/>
      <c r="O92" s="17"/>
      <c r="P92" s="17"/>
      <c r="Q92" s="17"/>
      <c r="R92" s="17"/>
      <c r="S92" s="17"/>
      <c r="T92" s="17"/>
      <c r="U92" s="17"/>
      <c r="V92" s="17"/>
      <c r="W92" s="17"/>
      <c r="X92" s="17"/>
      <c r="Y92" s="17"/>
    </row>
    <row r="93" spans="1:25" ht="15">
      <c r="A93" s="14"/>
      <c r="B93" s="87"/>
      <c r="C93" s="80"/>
      <c r="D93" s="81"/>
      <c r="E93" s="82"/>
      <c r="F93" s="87"/>
      <c r="G93" s="87"/>
      <c r="H93" s="80"/>
      <c r="I93" s="81"/>
      <c r="J93" s="82"/>
      <c r="K93" s="87"/>
      <c r="L93" s="17"/>
      <c r="M93" s="17"/>
      <c r="N93" s="17"/>
      <c r="O93" s="17"/>
      <c r="P93" s="17"/>
      <c r="Q93" s="17"/>
      <c r="R93" s="17"/>
      <c r="S93" s="17"/>
      <c r="T93" s="17"/>
      <c r="U93" s="17"/>
      <c r="V93" s="17"/>
      <c r="W93" s="17"/>
      <c r="X93" s="17"/>
      <c r="Y93" s="17"/>
    </row>
    <row r="94" spans="1:25" ht="15">
      <c r="A94" s="14"/>
      <c r="B94" s="15">
        <v>1</v>
      </c>
      <c r="C94" s="83" t="s">
        <v>272</v>
      </c>
      <c r="D94" s="66"/>
      <c r="E94" s="64"/>
      <c r="F94" s="18"/>
      <c r="G94" s="16">
        <v>1</v>
      </c>
      <c r="H94" s="83" t="s">
        <v>289</v>
      </c>
      <c r="I94" s="66"/>
      <c r="J94" s="64"/>
      <c r="K94" s="18" t="s">
        <v>52</v>
      </c>
      <c r="L94" s="17"/>
      <c r="M94" s="17"/>
      <c r="N94" s="17"/>
      <c r="O94" s="17"/>
      <c r="P94" s="17"/>
      <c r="Q94" s="17"/>
      <c r="R94" s="17"/>
      <c r="S94" s="17"/>
      <c r="T94" s="17"/>
      <c r="U94" s="17"/>
      <c r="V94" s="17"/>
      <c r="W94" s="17"/>
      <c r="X94" s="17"/>
      <c r="Y94" s="17"/>
    </row>
    <row r="95" spans="1:25" ht="15">
      <c r="A95" s="14"/>
      <c r="B95" s="15">
        <v>2</v>
      </c>
      <c r="C95" s="83" t="s">
        <v>274</v>
      </c>
      <c r="D95" s="66"/>
      <c r="E95" s="64"/>
      <c r="F95" s="18"/>
      <c r="G95" s="28">
        <v>2</v>
      </c>
      <c r="H95" s="83" t="s">
        <v>304</v>
      </c>
      <c r="I95" s="66"/>
      <c r="J95" s="64"/>
      <c r="K95" s="18" t="s">
        <v>93</v>
      </c>
      <c r="L95" s="19"/>
      <c r="M95" s="19"/>
      <c r="N95" s="19"/>
      <c r="O95" s="19"/>
      <c r="P95" s="19"/>
      <c r="Q95" s="19"/>
      <c r="R95" s="19"/>
      <c r="S95" s="19"/>
      <c r="T95" s="19"/>
      <c r="U95" s="19"/>
      <c r="V95" s="19"/>
      <c r="W95" s="19"/>
      <c r="X95" s="19"/>
      <c r="Y95" s="19"/>
    </row>
    <row r="96" spans="1:25" ht="15">
      <c r="A96" s="14"/>
      <c r="B96" s="15">
        <v>3</v>
      </c>
      <c r="C96" s="83" t="s">
        <v>276</v>
      </c>
      <c r="D96" s="66"/>
      <c r="E96" s="64"/>
      <c r="F96" s="18"/>
      <c r="G96" s="28">
        <v>3</v>
      </c>
      <c r="H96" s="83" t="s">
        <v>303</v>
      </c>
      <c r="I96" s="66"/>
      <c r="J96" s="64"/>
      <c r="K96" s="18" t="s">
        <v>27</v>
      </c>
      <c r="L96" s="19"/>
      <c r="M96" s="19"/>
      <c r="N96" s="19"/>
      <c r="O96" s="19"/>
      <c r="P96" s="19"/>
      <c r="Q96" s="19"/>
      <c r="R96" s="19"/>
      <c r="S96" s="19"/>
      <c r="T96" s="19"/>
      <c r="U96" s="19"/>
      <c r="V96" s="19"/>
      <c r="W96" s="19"/>
      <c r="X96" s="19"/>
      <c r="Y96" s="19"/>
    </row>
    <row r="97" spans="1:25" ht="15">
      <c r="A97" s="14"/>
      <c r="B97" s="15">
        <v>4</v>
      </c>
      <c r="C97" s="83" t="s">
        <v>302</v>
      </c>
      <c r="D97" s="66"/>
      <c r="E97" s="64"/>
      <c r="F97" s="18"/>
      <c r="G97" s="28">
        <v>4</v>
      </c>
      <c r="H97" s="83" t="s">
        <v>301</v>
      </c>
      <c r="I97" s="66"/>
      <c r="J97" s="64"/>
      <c r="K97" s="18" t="s">
        <v>24</v>
      </c>
      <c r="L97" s="19"/>
      <c r="M97" s="19"/>
      <c r="N97" s="19"/>
      <c r="O97" s="19"/>
      <c r="P97" s="19"/>
      <c r="Q97" s="19"/>
      <c r="R97" s="19"/>
      <c r="S97" s="19"/>
      <c r="T97" s="19"/>
      <c r="U97" s="19"/>
      <c r="V97" s="19"/>
      <c r="W97" s="19"/>
      <c r="X97" s="19"/>
      <c r="Y97" s="19"/>
    </row>
    <row r="98" spans="1:25" ht="15">
      <c r="A98" s="14"/>
      <c r="B98" s="15">
        <v>5</v>
      </c>
      <c r="C98" s="83" t="s">
        <v>300</v>
      </c>
      <c r="D98" s="66"/>
      <c r="E98" s="64"/>
      <c r="F98" s="18" t="s">
        <v>24</v>
      </c>
      <c r="G98" s="28">
        <v>5</v>
      </c>
      <c r="H98" s="83" t="s">
        <v>285</v>
      </c>
      <c r="I98" s="66"/>
      <c r="J98" s="64"/>
      <c r="K98" s="18"/>
      <c r="L98" s="19"/>
      <c r="M98" s="19"/>
      <c r="N98" s="19"/>
      <c r="O98" s="19"/>
      <c r="P98" s="19"/>
      <c r="Q98" s="19"/>
      <c r="R98" s="19"/>
      <c r="S98" s="19"/>
      <c r="T98" s="19"/>
      <c r="U98" s="19"/>
      <c r="V98" s="19"/>
      <c r="W98" s="19"/>
      <c r="X98" s="19"/>
      <c r="Y98" s="19"/>
    </row>
    <row r="99" spans="1:25" ht="15">
      <c r="A99" s="14"/>
      <c r="B99" s="72" t="str">
        <f>"TOTAL MATCHES WON BY : "&amp;C90</f>
        <v>TOTAL MATCHES WON BY : Royal Fremantle</v>
      </c>
      <c r="C99" s="66"/>
      <c r="D99" s="66"/>
      <c r="E99" s="64"/>
      <c r="F99" s="20">
        <f>COUNTA(F94:F98)-0.5*COUNTIF(F94:F98,"Sq*")-COUNTIF(F94:F98,"TBA")</f>
        <v>1</v>
      </c>
      <c r="G99" s="92" t="str">
        <f>"TOTAL MATCHES WON BY : "&amp;H90</f>
        <v>TOTAL MATCHES WON BY : Pinjarra</v>
      </c>
      <c r="H99" s="66"/>
      <c r="I99" s="66"/>
      <c r="J99" s="64"/>
      <c r="K99" s="20">
        <f>COUNTA(K94:K98)-0.5*COUNTIF(K94:K98,"Sq*")-COUNTIF(K94:K98,"TBA")</f>
        <v>4</v>
      </c>
      <c r="L99" s="19"/>
      <c r="M99" s="19"/>
      <c r="N99" s="19"/>
      <c r="O99" s="19"/>
      <c r="P99" s="19"/>
      <c r="Q99" s="19"/>
      <c r="R99" s="19"/>
      <c r="S99" s="19"/>
      <c r="T99" s="19"/>
      <c r="U99" s="19"/>
      <c r="V99" s="19"/>
      <c r="W99" s="19"/>
      <c r="X99" s="19"/>
      <c r="Y99" s="19"/>
    </row>
    <row r="100" spans="1:25" ht="15">
      <c r="A100" s="22"/>
      <c r="B100" s="90" t="s">
        <v>42</v>
      </c>
      <c r="C100" s="66"/>
      <c r="D100" s="66"/>
      <c r="E100" s="66"/>
      <c r="F100" s="64"/>
      <c r="G100" s="91" t="str">
        <f>IF(F99+K99&lt;4,"",IF(F99=K99,"HALVED",IF(F99&gt;K99,C90,H90)))</f>
        <v>Pinjarra</v>
      </c>
      <c r="H100" s="66"/>
      <c r="I100" s="66"/>
      <c r="J100" s="66"/>
      <c r="K100" s="64"/>
      <c r="L100" s="21"/>
      <c r="M100" s="21"/>
      <c r="N100" s="21" t="str">
        <f>IF(F99+K99=0,"",C90)</f>
        <v>Royal Fremantle</v>
      </c>
      <c r="O100" s="21">
        <f>F99</f>
        <v>1</v>
      </c>
      <c r="P100" s="21" t="str">
        <f>IF(F99+K99=0,"",H90)</f>
        <v>Pinjarra</v>
      </c>
      <c r="Q100" s="21">
        <f>K99</f>
        <v>4</v>
      </c>
      <c r="R100" s="21" t="str">
        <f>G100</f>
        <v>Pinjarra</v>
      </c>
      <c r="S100" s="21" t="str">
        <f>IF(R100="HALVED",C90,"")</f>
        <v/>
      </c>
      <c r="T100" s="21" t="str">
        <f>IF(R100="HALVED",H90,"")</f>
        <v/>
      </c>
      <c r="U100" s="21"/>
      <c r="V100" s="21"/>
      <c r="W100" s="21"/>
      <c r="X100" s="21"/>
      <c r="Y100" s="21"/>
    </row>
    <row r="101" spans="1:25" ht="15">
      <c r="A101" s="22"/>
      <c r="B101" s="24"/>
      <c r="C101" s="24"/>
      <c r="D101" s="24"/>
      <c r="E101" s="24"/>
      <c r="F101" s="24"/>
      <c r="G101" s="25"/>
      <c r="H101" s="25"/>
      <c r="I101" s="25"/>
      <c r="J101" s="25"/>
      <c r="K101" s="25"/>
      <c r="L101" s="23"/>
      <c r="M101" s="23"/>
      <c r="N101" s="23"/>
      <c r="O101" s="23"/>
      <c r="P101" s="23"/>
      <c r="Q101" s="23"/>
      <c r="R101" s="23"/>
      <c r="S101" s="23"/>
      <c r="T101" s="23"/>
      <c r="U101" s="23"/>
      <c r="V101" s="23"/>
      <c r="W101" s="23"/>
      <c r="X101" s="23"/>
      <c r="Y101" s="23"/>
    </row>
    <row r="102" spans="1:25" ht="15">
      <c r="A102" s="22"/>
      <c r="B102" s="15" t="s">
        <v>18</v>
      </c>
      <c r="C102" s="72" t="str">
        <f>[2]Sheet1!C15</f>
        <v>Bunbury</v>
      </c>
      <c r="D102" s="66"/>
      <c r="E102" s="66"/>
      <c r="F102" s="64"/>
      <c r="G102" s="16" t="s">
        <v>18</v>
      </c>
      <c r="H102" s="73" t="str">
        <f>[2]Sheet1!E15</f>
        <v>Hartfield</v>
      </c>
      <c r="I102" s="66"/>
      <c r="J102" s="66"/>
      <c r="K102" s="64"/>
      <c r="L102" s="23"/>
      <c r="M102" s="23"/>
      <c r="N102" s="23"/>
      <c r="O102" s="23"/>
      <c r="P102" s="23"/>
      <c r="Q102" s="23"/>
      <c r="R102" s="23"/>
      <c r="S102" s="23"/>
      <c r="T102" s="23"/>
      <c r="U102" s="23"/>
      <c r="V102" s="23"/>
      <c r="W102" s="23"/>
      <c r="X102" s="23"/>
      <c r="Y102" s="23"/>
    </row>
    <row r="103" spans="1:25" ht="15">
      <c r="A103" s="22"/>
      <c r="B103" s="85" t="s">
        <v>19</v>
      </c>
      <c r="C103" s="88" t="s">
        <v>20</v>
      </c>
      <c r="D103" s="75"/>
      <c r="E103" s="76"/>
      <c r="F103" s="85" t="s">
        <v>21</v>
      </c>
      <c r="G103" s="89" t="s">
        <v>19</v>
      </c>
      <c r="H103" s="74" t="s">
        <v>20</v>
      </c>
      <c r="I103" s="75"/>
      <c r="J103" s="76"/>
      <c r="K103" s="89" t="s">
        <v>21</v>
      </c>
      <c r="L103" s="17"/>
      <c r="M103" s="17"/>
      <c r="N103" s="17"/>
      <c r="O103" s="17"/>
      <c r="P103" s="17"/>
      <c r="Q103" s="17"/>
      <c r="R103" s="17"/>
      <c r="S103" s="17"/>
      <c r="T103" s="17"/>
      <c r="U103" s="17"/>
      <c r="V103" s="17"/>
      <c r="W103" s="17"/>
      <c r="X103" s="17"/>
      <c r="Y103" s="17"/>
    </row>
    <row r="104" spans="1:25" ht="15">
      <c r="A104" s="22"/>
      <c r="B104" s="86"/>
      <c r="C104" s="77"/>
      <c r="D104" s="78"/>
      <c r="E104" s="79"/>
      <c r="F104" s="86"/>
      <c r="G104" s="86"/>
      <c r="H104" s="77"/>
      <c r="I104" s="78"/>
      <c r="J104" s="79"/>
      <c r="K104" s="86"/>
      <c r="L104" s="17"/>
      <c r="M104" s="17"/>
      <c r="N104" s="17"/>
      <c r="O104" s="17"/>
      <c r="P104" s="17"/>
      <c r="Q104" s="17"/>
      <c r="R104" s="17"/>
      <c r="S104" s="17"/>
      <c r="T104" s="17"/>
      <c r="U104" s="17"/>
      <c r="V104" s="17"/>
      <c r="W104" s="17"/>
      <c r="X104" s="17"/>
      <c r="Y104" s="17"/>
    </row>
    <row r="105" spans="1:25" ht="15">
      <c r="A105" s="22"/>
      <c r="B105" s="87"/>
      <c r="C105" s="80"/>
      <c r="D105" s="81"/>
      <c r="E105" s="82"/>
      <c r="F105" s="87"/>
      <c r="G105" s="87"/>
      <c r="H105" s="80"/>
      <c r="I105" s="81"/>
      <c r="J105" s="82"/>
      <c r="K105" s="87"/>
      <c r="L105" s="17"/>
      <c r="M105" s="17"/>
      <c r="N105" s="17"/>
      <c r="O105" s="17"/>
      <c r="P105" s="17"/>
      <c r="Q105" s="17"/>
      <c r="R105" s="17"/>
      <c r="S105" s="17"/>
      <c r="T105" s="17"/>
      <c r="U105" s="17"/>
      <c r="V105" s="17"/>
      <c r="W105" s="17"/>
      <c r="X105" s="17"/>
      <c r="Y105" s="17"/>
    </row>
    <row r="106" spans="1:25" ht="15">
      <c r="A106" s="22"/>
      <c r="B106" s="15">
        <v>1</v>
      </c>
      <c r="C106" s="83" t="s">
        <v>288</v>
      </c>
      <c r="D106" s="66"/>
      <c r="E106" s="64"/>
      <c r="F106" s="18"/>
      <c r="G106" s="16">
        <v>1</v>
      </c>
      <c r="H106" s="83" t="s">
        <v>299</v>
      </c>
      <c r="I106" s="66"/>
      <c r="J106" s="64"/>
      <c r="K106" s="18" t="s">
        <v>113</v>
      </c>
      <c r="L106" s="17"/>
      <c r="M106" s="17"/>
      <c r="N106" s="17"/>
      <c r="O106" s="17"/>
      <c r="P106" s="17"/>
      <c r="Q106" s="17"/>
      <c r="R106" s="17"/>
      <c r="S106" s="17"/>
      <c r="T106" s="17"/>
      <c r="U106" s="17"/>
      <c r="V106" s="17"/>
      <c r="W106" s="17"/>
      <c r="X106" s="17"/>
      <c r="Y106" s="17"/>
    </row>
    <row r="107" spans="1:25" ht="15">
      <c r="A107" s="22"/>
      <c r="B107" s="15">
        <v>2</v>
      </c>
      <c r="C107" s="83" t="s">
        <v>286</v>
      </c>
      <c r="D107" s="66"/>
      <c r="E107" s="64"/>
      <c r="F107" s="18"/>
      <c r="G107" s="28">
        <v>2</v>
      </c>
      <c r="H107" s="83" t="s">
        <v>298</v>
      </c>
      <c r="I107" s="66"/>
      <c r="J107" s="64"/>
      <c r="K107" s="18" t="s">
        <v>52</v>
      </c>
      <c r="L107" s="19"/>
      <c r="M107" s="19"/>
      <c r="N107" s="19"/>
      <c r="O107" s="19"/>
      <c r="P107" s="19"/>
      <c r="Q107" s="19"/>
      <c r="R107" s="19"/>
      <c r="S107" s="19"/>
      <c r="T107" s="19"/>
      <c r="U107" s="19"/>
      <c r="V107" s="19"/>
      <c r="W107" s="19"/>
      <c r="X107" s="19"/>
      <c r="Y107" s="19"/>
    </row>
    <row r="108" spans="1:25" ht="15">
      <c r="A108" s="22"/>
      <c r="B108" s="15">
        <v>3</v>
      </c>
      <c r="C108" s="83" t="s">
        <v>297</v>
      </c>
      <c r="D108" s="66"/>
      <c r="E108" s="64"/>
      <c r="F108" s="18" t="s">
        <v>52</v>
      </c>
      <c r="G108" s="28">
        <v>3</v>
      </c>
      <c r="H108" s="83" t="s">
        <v>296</v>
      </c>
      <c r="I108" s="66"/>
      <c r="J108" s="64"/>
      <c r="K108" s="18"/>
      <c r="L108" s="19"/>
      <c r="M108" s="19"/>
      <c r="N108" s="19"/>
      <c r="O108" s="19"/>
      <c r="P108" s="19"/>
      <c r="Q108" s="19"/>
      <c r="R108" s="19"/>
      <c r="S108" s="19"/>
      <c r="T108" s="19"/>
      <c r="U108" s="19"/>
      <c r="V108" s="19"/>
      <c r="W108" s="19"/>
      <c r="X108" s="19"/>
      <c r="Y108" s="19"/>
    </row>
    <row r="109" spans="1:25" ht="15">
      <c r="A109" s="22"/>
      <c r="B109" s="15">
        <v>4</v>
      </c>
      <c r="C109" s="83" t="s">
        <v>295</v>
      </c>
      <c r="D109" s="66"/>
      <c r="E109" s="64"/>
      <c r="F109" s="18" t="s">
        <v>52</v>
      </c>
      <c r="G109" s="28">
        <v>4</v>
      </c>
      <c r="H109" s="83" t="s">
        <v>294</v>
      </c>
      <c r="I109" s="66"/>
      <c r="J109" s="64"/>
      <c r="K109" s="18"/>
      <c r="L109" s="19"/>
      <c r="M109" s="19"/>
      <c r="N109" s="19"/>
      <c r="O109" s="19"/>
      <c r="P109" s="19"/>
      <c r="Q109" s="19"/>
      <c r="R109" s="19"/>
      <c r="S109" s="19"/>
      <c r="T109" s="19"/>
      <c r="U109" s="19"/>
      <c r="V109" s="19"/>
      <c r="W109" s="19"/>
      <c r="X109" s="19"/>
      <c r="Y109" s="19"/>
    </row>
    <row r="110" spans="1:25" ht="15">
      <c r="A110" s="22"/>
      <c r="B110" s="15">
        <v>5</v>
      </c>
      <c r="C110" s="83" t="s">
        <v>293</v>
      </c>
      <c r="D110" s="66"/>
      <c r="E110" s="64"/>
      <c r="F110" s="18"/>
      <c r="G110" s="28">
        <v>5</v>
      </c>
      <c r="H110" s="83" t="s">
        <v>292</v>
      </c>
      <c r="I110" s="66"/>
      <c r="J110" s="64"/>
      <c r="K110" s="18" t="s">
        <v>41</v>
      </c>
      <c r="L110" s="19"/>
      <c r="M110" s="19"/>
      <c r="N110" s="19"/>
      <c r="O110" s="19"/>
      <c r="P110" s="19"/>
      <c r="Q110" s="19"/>
      <c r="R110" s="19"/>
      <c r="S110" s="19"/>
      <c r="T110" s="19"/>
      <c r="U110" s="19"/>
      <c r="V110" s="19"/>
      <c r="W110" s="19"/>
      <c r="X110" s="19"/>
      <c r="Y110" s="19"/>
    </row>
    <row r="111" spans="1:25" ht="15">
      <c r="A111" s="22"/>
      <c r="B111" s="72" t="str">
        <f>"TOTAL MATCHES WON BY : "&amp;C102</f>
        <v>TOTAL MATCHES WON BY : Bunbury</v>
      </c>
      <c r="C111" s="66"/>
      <c r="D111" s="66"/>
      <c r="E111" s="64"/>
      <c r="F111" s="20">
        <f>COUNTA(F106:F110)-0.5*COUNTIF(F106:F110,"Sq*")-COUNTIF(F106:F110,"TBA")</f>
        <v>2</v>
      </c>
      <c r="G111" s="92" t="str">
        <f>"TOTAL MATCHES WON BY : "&amp;H102</f>
        <v>TOTAL MATCHES WON BY : Hartfield</v>
      </c>
      <c r="H111" s="66"/>
      <c r="I111" s="66"/>
      <c r="J111" s="64"/>
      <c r="K111" s="20">
        <f>COUNTA(K106:K110)-0.5*COUNTIF(K106:K110,"Sq*")-COUNTIF(K106:K110,"TBA")</f>
        <v>3</v>
      </c>
      <c r="L111" s="19"/>
      <c r="M111" s="19"/>
      <c r="N111" s="19"/>
      <c r="O111" s="19"/>
      <c r="P111" s="19"/>
      <c r="Q111" s="19"/>
      <c r="R111" s="19"/>
      <c r="S111" s="19"/>
      <c r="T111" s="19"/>
      <c r="U111" s="19"/>
      <c r="V111" s="19"/>
      <c r="W111" s="19"/>
      <c r="X111" s="19"/>
      <c r="Y111" s="19"/>
    </row>
    <row r="112" spans="1:25" ht="15">
      <c r="A112" s="22"/>
      <c r="B112" s="90" t="s">
        <v>42</v>
      </c>
      <c r="C112" s="66"/>
      <c r="D112" s="66"/>
      <c r="E112" s="66"/>
      <c r="F112" s="64"/>
      <c r="G112" s="91" t="str">
        <f>IF(F111+K111&lt;4,"",IF(F111=K111,"HALVED",IF(F111&gt;K111,C102,H102)))</f>
        <v>Hartfield</v>
      </c>
      <c r="H112" s="66"/>
      <c r="I112" s="66"/>
      <c r="J112" s="66"/>
      <c r="K112" s="64"/>
      <c r="L112" s="21"/>
      <c r="M112" s="21"/>
      <c r="N112" s="21" t="str">
        <f>IF(F111+K111=0,"",C102)</f>
        <v>Bunbury</v>
      </c>
      <c r="O112" s="21">
        <f>F111</f>
        <v>2</v>
      </c>
      <c r="P112" s="21" t="str">
        <f>IF(F111+K111=0,"",H102)</f>
        <v>Hartfield</v>
      </c>
      <c r="Q112" s="21">
        <f>K111</f>
        <v>3</v>
      </c>
      <c r="R112" s="21" t="str">
        <f>G112</f>
        <v>Hartfield</v>
      </c>
      <c r="S112" s="21" t="str">
        <f>IF(R112="HALVED",C102,"")</f>
        <v/>
      </c>
      <c r="T112" s="21" t="str">
        <f>IF(R112="HALVED",H102,"")</f>
        <v/>
      </c>
      <c r="U112" s="21"/>
      <c r="V112" s="21"/>
      <c r="W112" s="21"/>
      <c r="X112" s="21"/>
      <c r="Y112" s="21"/>
    </row>
    <row r="113" spans="1:25" ht="15">
      <c r="A113" s="22"/>
      <c r="B113" s="24"/>
      <c r="C113" s="24"/>
      <c r="D113" s="24"/>
      <c r="E113" s="24"/>
      <c r="F113" s="24"/>
      <c r="G113" s="25"/>
      <c r="H113" s="25"/>
      <c r="I113" s="25"/>
      <c r="J113" s="25"/>
      <c r="K113" s="25"/>
      <c r="L113" s="23"/>
      <c r="M113" s="23"/>
      <c r="N113" s="23"/>
      <c r="O113" s="23"/>
      <c r="P113" s="23"/>
      <c r="Q113" s="23"/>
      <c r="R113" s="23"/>
      <c r="S113" s="23"/>
      <c r="T113" s="23"/>
      <c r="U113" s="23"/>
      <c r="V113" s="23"/>
      <c r="W113" s="23"/>
      <c r="X113" s="23"/>
      <c r="Y113" s="23"/>
    </row>
    <row r="114" spans="1:25" ht="15">
      <c r="A114" s="22"/>
      <c r="B114" s="84" t="str">
        <f>[2]Sheet1!A6</f>
        <v>ROUND ONE</v>
      </c>
      <c r="C114" s="66"/>
      <c r="D114" s="70" t="str">
        <f>[2]Sheet1!B6</f>
        <v>SUNDAY 27 APRIL</v>
      </c>
      <c r="E114" s="66"/>
      <c r="F114" s="66"/>
      <c r="G114" s="71" t="str">
        <f>[2]Sheet1!C6</f>
        <v>Hartfield CC</v>
      </c>
      <c r="H114" s="66"/>
      <c r="I114" s="66"/>
      <c r="J114" s="66"/>
      <c r="K114" s="64"/>
      <c r="L114" s="23"/>
      <c r="M114" s="23"/>
      <c r="N114" s="23"/>
      <c r="O114" s="23"/>
      <c r="P114" s="23"/>
      <c r="Q114" s="23"/>
      <c r="R114" s="23"/>
      <c r="S114" s="23"/>
      <c r="T114" s="23"/>
      <c r="U114" s="23"/>
      <c r="V114" s="23"/>
      <c r="W114" s="23"/>
      <c r="X114" s="23"/>
      <c r="Y114" s="23"/>
    </row>
    <row r="115" spans="1:25" ht="19.5" customHeight="1">
      <c r="A115" s="22"/>
      <c r="B115" s="15" t="s">
        <v>18</v>
      </c>
      <c r="C115" s="72" t="str">
        <f>[2]Sheet1!C8</f>
        <v>Pinjarra</v>
      </c>
      <c r="D115" s="66"/>
      <c r="E115" s="66"/>
      <c r="F115" s="64"/>
      <c r="G115" s="16" t="s">
        <v>18</v>
      </c>
      <c r="H115" s="73" t="str">
        <f>[2]Sheet1!E8</f>
        <v>Bunbury</v>
      </c>
      <c r="I115" s="66"/>
      <c r="J115" s="66"/>
      <c r="K115" s="64"/>
      <c r="L115" s="13"/>
      <c r="M115" s="13"/>
      <c r="N115" s="13"/>
      <c r="O115" s="13"/>
      <c r="P115" s="13"/>
      <c r="Q115" s="13"/>
      <c r="R115" s="13"/>
      <c r="S115" s="13"/>
      <c r="T115" s="13"/>
      <c r="U115" s="13"/>
      <c r="V115" s="13"/>
      <c r="W115" s="13"/>
      <c r="X115" s="13"/>
      <c r="Y115" s="13"/>
    </row>
    <row r="116" spans="1:25" ht="15">
      <c r="A116" s="22"/>
      <c r="B116" s="85" t="s">
        <v>19</v>
      </c>
      <c r="C116" s="88" t="s">
        <v>20</v>
      </c>
      <c r="D116" s="75"/>
      <c r="E116" s="76"/>
      <c r="F116" s="85" t="s">
        <v>21</v>
      </c>
      <c r="G116" s="89" t="s">
        <v>19</v>
      </c>
      <c r="H116" s="74" t="s">
        <v>20</v>
      </c>
      <c r="I116" s="75"/>
      <c r="J116" s="76"/>
      <c r="K116" s="89" t="s">
        <v>21</v>
      </c>
      <c r="L116" s="17"/>
      <c r="M116" s="17"/>
      <c r="N116" s="17"/>
      <c r="O116" s="17"/>
      <c r="P116" s="17"/>
      <c r="Q116" s="17"/>
      <c r="R116" s="17"/>
      <c r="S116" s="17"/>
      <c r="T116" s="17"/>
      <c r="U116" s="17"/>
      <c r="V116" s="17"/>
      <c r="W116" s="17"/>
      <c r="X116" s="17"/>
      <c r="Y116" s="17"/>
    </row>
    <row r="117" spans="1:25" ht="15">
      <c r="A117" s="22"/>
      <c r="B117" s="86"/>
      <c r="C117" s="77"/>
      <c r="D117" s="78"/>
      <c r="E117" s="79"/>
      <c r="F117" s="86"/>
      <c r="G117" s="86"/>
      <c r="H117" s="77"/>
      <c r="I117" s="78"/>
      <c r="J117" s="79"/>
      <c r="K117" s="86"/>
      <c r="L117" s="17"/>
      <c r="M117" s="17"/>
      <c r="N117" s="17"/>
      <c r="O117" s="17"/>
      <c r="P117" s="17"/>
      <c r="Q117" s="17"/>
      <c r="R117" s="17"/>
      <c r="S117" s="17"/>
      <c r="T117" s="17"/>
      <c r="U117" s="17"/>
      <c r="V117" s="17"/>
      <c r="W117" s="17"/>
      <c r="X117" s="17"/>
      <c r="Y117" s="17"/>
    </row>
    <row r="118" spans="1:25" ht="15">
      <c r="A118" s="22"/>
      <c r="B118" s="87"/>
      <c r="C118" s="80"/>
      <c r="D118" s="81"/>
      <c r="E118" s="82"/>
      <c r="F118" s="87"/>
      <c r="G118" s="87"/>
      <c r="H118" s="80"/>
      <c r="I118" s="81"/>
      <c r="J118" s="82"/>
      <c r="K118" s="87"/>
      <c r="L118" s="17"/>
      <c r="M118" s="17"/>
      <c r="N118" s="17"/>
      <c r="O118" s="17"/>
      <c r="P118" s="17"/>
      <c r="Q118" s="17"/>
      <c r="R118" s="17"/>
      <c r="S118" s="17"/>
      <c r="T118" s="17"/>
      <c r="U118" s="17"/>
      <c r="V118" s="17"/>
      <c r="W118" s="17"/>
      <c r="X118" s="17"/>
      <c r="Y118" s="17"/>
    </row>
    <row r="119" spans="1:25" ht="15">
      <c r="A119" s="22"/>
      <c r="B119" s="15">
        <v>1</v>
      </c>
      <c r="C119" s="83" t="s">
        <v>291</v>
      </c>
      <c r="D119" s="66"/>
      <c r="E119" s="64"/>
      <c r="F119" s="18" t="s">
        <v>78</v>
      </c>
      <c r="G119" s="16">
        <v>1</v>
      </c>
      <c r="H119" s="83" t="s">
        <v>290</v>
      </c>
      <c r="I119" s="66"/>
      <c r="J119" s="64"/>
      <c r="K119" s="18"/>
      <c r="L119" s="17"/>
      <c r="M119" s="17"/>
      <c r="N119" s="17"/>
      <c r="O119" s="17"/>
      <c r="P119" s="17"/>
      <c r="Q119" s="17"/>
      <c r="R119" s="17"/>
      <c r="S119" s="17"/>
      <c r="T119" s="17"/>
      <c r="U119" s="17"/>
      <c r="V119" s="17"/>
      <c r="W119" s="17"/>
      <c r="X119" s="17"/>
      <c r="Y119" s="17"/>
    </row>
    <row r="120" spans="1:25" ht="15">
      <c r="A120" s="22"/>
      <c r="B120" s="15">
        <v>2</v>
      </c>
      <c r="C120" s="83" t="s">
        <v>289</v>
      </c>
      <c r="D120" s="66"/>
      <c r="E120" s="64"/>
      <c r="F120" s="18"/>
      <c r="G120" s="28">
        <v>2</v>
      </c>
      <c r="H120" s="83" t="s">
        <v>288</v>
      </c>
      <c r="I120" s="66"/>
      <c r="J120" s="64"/>
      <c r="K120" s="18" t="s">
        <v>47</v>
      </c>
      <c r="L120" s="19"/>
      <c r="M120" s="19"/>
      <c r="N120" s="19"/>
      <c r="O120" s="19"/>
      <c r="P120" s="19"/>
      <c r="Q120" s="19"/>
      <c r="R120" s="19"/>
      <c r="S120" s="19"/>
      <c r="T120" s="19"/>
      <c r="U120" s="19"/>
      <c r="V120" s="19"/>
      <c r="W120" s="19"/>
      <c r="X120" s="19"/>
      <c r="Y120" s="19"/>
    </row>
    <row r="121" spans="1:25" ht="15">
      <c r="A121" s="22"/>
      <c r="B121" s="15">
        <v>3</v>
      </c>
      <c r="C121" s="83" t="s">
        <v>287</v>
      </c>
      <c r="D121" s="66"/>
      <c r="E121" s="64"/>
      <c r="F121" s="18"/>
      <c r="G121" s="28">
        <v>3</v>
      </c>
      <c r="H121" s="83" t="s">
        <v>286</v>
      </c>
      <c r="I121" s="66"/>
      <c r="J121" s="64"/>
      <c r="K121" s="18" t="s">
        <v>125</v>
      </c>
      <c r="L121" s="19"/>
      <c r="M121" s="19"/>
      <c r="N121" s="19"/>
      <c r="O121" s="19"/>
      <c r="P121" s="19"/>
      <c r="Q121" s="19"/>
      <c r="R121" s="19"/>
      <c r="S121" s="19"/>
      <c r="T121" s="19"/>
      <c r="U121" s="19"/>
      <c r="V121" s="19"/>
      <c r="W121" s="19"/>
      <c r="X121" s="19"/>
      <c r="Y121" s="19"/>
    </row>
    <row r="122" spans="1:25" ht="15">
      <c r="A122" s="22"/>
      <c r="B122" s="15">
        <v>4</v>
      </c>
      <c r="C122" s="83" t="s">
        <v>285</v>
      </c>
      <c r="D122" s="66"/>
      <c r="E122" s="64"/>
      <c r="F122" s="18" t="s">
        <v>47</v>
      </c>
      <c r="G122" s="28">
        <v>4</v>
      </c>
      <c r="H122" s="83" t="s">
        <v>284</v>
      </c>
      <c r="I122" s="66"/>
      <c r="J122" s="64"/>
      <c r="K122" s="18"/>
      <c r="L122" s="19"/>
      <c r="M122" s="19"/>
      <c r="N122" s="19"/>
      <c r="O122" s="19"/>
      <c r="P122" s="19"/>
      <c r="Q122" s="19"/>
      <c r="R122" s="19"/>
      <c r="S122" s="19"/>
      <c r="T122" s="19"/>
      <c r="U122" s="19"/>
      <c r="V122" s="19"/>
      <c r="W122" s="19"/>
      <c r="X122" s="19"/>
      <c r="Y122" s="19"/>
    </row>
    <row r="123" spans="1:25" ht="15">
      <c r="A123" s="22"/>
      <c r="B123" s="15">
        <v>5</v>
      </c>
      <c r="C123" s="83" t="s">
        <v>283</v>
      </c>
      <c r="D123" s="66"/>
      <c r="E123" s="64"/>
      <c r="F123" s="18" t="s">
        <v>31</v>
      </c>
      <c r="G123" s="28">
        <v>5</v>
      </c>
      <c r="H123" s="83" t="s">
        <v>282</v>
      </c>
      <c r="I123" s="66"/>
      <c r="J123" s="64"/>
      <c r="K123" s="18" t="s">
        <v>31</v>
      </c>
      <c r="L123" s="19"/>
      <c r="M123" s="19"/>
      <c r="N123" s="19"/>
      <c r="O123" s="19"/>
      <c r="P123" s="19"/>
      <c r="Q123" s="19"/>
      <c r="R123" s="19"/>
      <c r="S123" s="19"/>
      <c r="T123" s="19"/>
      <c r="U123" s="19"/>
      <c r="V123" s="19"/>
      <c r="W123" s="19"/>
      <c r="X123" s="19"/>
      <c r="Y123" s="19"/>
    </row>
    <row r="124" spans="1:25" ht="15">
      <c r="A124" s="22"/>
      <c r="B124" s="72" t="str">
        <f>"TOTAL MATCHES WON BY : "&amp;C115</f>
        <v>TOTAL MATCHES WON BY : Pinjarra</v>
      </c>
      <c r="C124" s="66"/>
      <c r="D124" s="66"/>
      <c r="E124" s="64"/>
      <c r="F124" s="20">
        <f>COUNTA(F119:F123)-0.5*COUNTIF(F119:F123,"Sq*")-COUNTIF(F119:F123,"TBA")</f>
        <v>2.5</v>
      </c>
      <c r="G124" s="92" t="str">
        <f>"TOTAL MATCHES WON BY : "&amp;H115</f>
        <v>TOTAL MATCHES WON BY : Bunbury</v>
      </c>
      <c r="H124" s="66"/>
      <c r="I124" s="66"/>
      <c r="J124" s="64"/>
      <c r="K124" s="20">
        <f>COUNTA(K119:K123)-0.5*COUNTIF(K119:K123,"Sq*")-COUNTIF(K119:K123,"TBA")</f>
        <v>2.5</v>
      </c>
      <c r="L124" s="19"/>
      <c r="M124" s="19"/>
      <c r="N124" s="19"/>
      <c r="O124" s="19"/>
      <c r="P124" s="19"/>
      <c r="Q124" s="19"/>
      <c r="R124" s="19"/>
      <c r="S124" s="19"/>
      <c r="T124" s="19"/>
      <c r="U124" s="19"/>
      <c r="V124" s="19"/>
      <c r="W124" s="19"/>
      <c r="X124" s="19"/>
      <c r="Y124" s="19"/>
    </row>
    <row r="125" spans="1:25" ht="15">
      <c r="A125" s="22"/>
      <c r="B125" s="90" t="s">
        <v>42</v>
      </c>
      <c r="C125" s="66"/>
      <c r="D125" s="66"/>
      <c r="E125" s="66"/>
      <c r="F125" s="64"/>
      <c r="G125" s="91" t="str">
        <f>IF(F124+K124&lt;4,"",IF(F124=K124,"HALVED",IF(F124&gt;K124,C115,H115)))</f>
        <v>HALVED</v>
      </c>
      <c r="H125" s="66"/>
      <c r="I125" s="66"/>
      <c r="J125" s="66"/>
      <c r="K125" s="64"/>
      <c r="L125" s="21"/>
      <c r="M125" s="21"/>
      <c r="N125" s="21" t="str">
        <f>IF(F124+K124=0,"",C115)</f>
        <v>Pinjarra</v>
      </c>
      <c r="O125" s="21">
        <f>F124</f>
        <v>2.5</v>
      </c>
      <c r="P125" s="21" t="str">
        <f>IF(F124+K124=0,"",H115)</f>
        <v>Bunbury</v>
      </c>
      <c r="Q125" s="21">
        <f>K124</f>
        <v>2.5</v>
      </c>
      <c r="R125" s="21" t="str">
        <f>G125</f>
        <v>HALVED</v>
      </c>
      <c r="S125" s="21" t="str">
        <f>IF(R125="HALVED",C115,"")</f>
        <v>Pinjarra</v>
      </c>
      <c r="T125" s="21" t="str">
        <f>IF(R125="HALVED",H115,"")</f>
        <v>Bunbury</v>
      </c>
      <c r="U125" s="21"/>
      <c r="V125" s="21"/>
      <c r="W125" s="21"/>
      <c r="X125" s="21"/>
      <c r="Y125" s="21"/>
    </row>
    <row r="126" spans="1:25" ht="15">
      <c r="A126" s="22"/>
      <c r="B126" s="24"/>
      <c r="C126" s="24"/>
      <c r="D126" s="24"/>
      <c r="E126" s="24"/>
      <c r="F126" s="24"/>
      <c r="G126" s="25"/>
      <c r="H126" s="25"/>
      <c r="I126" s="25"/>
      <c r="J126" s="25"/>
      <c r="K126" s="25"/>
      <c r="L126" s="23"/>
      <c r="M126" s="23"/>
      <c r="N126" s="23"/>
      <c r="O126" s="23"/>
      <c r="P126" s="23"/>
      <c r="Q126" s="23"/>
      <c r="R126" s="23"/>
      <c r="S126" s="23"/>
      <c r="T126" s="23"/>
      <c r="U126" s="23"/>
      <c r="V126" s="23"/>
      <c r="W126" s="23"/>
      <c r="X126" s="23"/>
      <c r="Y126" s="23"/>
    </row>
    <row r="127" spans="1:25" ht="15">
      <c r="A127" s="22"/>
      <c r="B127" s="15" t="s">
        <v>18</v>
      </c>
      <c r="C127" s="72" t="str">
        <f>[2]Sheet1!C9</f>
        <v>Mandurah</v>
      </c>
      <c r="D127" s="66"/>
      <c r="E127" s="66"/>
      <c r="F127" s="64"/>
      <c r="G127" s="16" t="s">
        <v>18</v>
      </c>
      <c r="H127" s="73" t="str">
        <f>[2]Sheet1!E9</f>
        <v>Royal Fremantle</v>
      </c>
      <c r="I127" s="66"/>
      <c r="J127" s="66"/>
      <c r="K127" s="64"/>
      <c r="L127" s="23"/>
      <c r="M127" s="23"/>
      <c r="N127" s="23"/>
      <c r="O127" s="23"/>
      <c r="P127" s="23"/>
      <c r="Q127" s="23"/>
      <c r="R127" s="23"/>
      <c r="S127" s="23"/>
      <c r="T127" s="23"/>
      <c r="U127" s="23"/>
      <c r="V127" s="23"/>
      <c r="W127" s="23"/>
      <c r="X127" s="23"/>
      <c r="Y127" s="23"/>
    </row>
    <row r="128" spans="1:25" ht="15">
      <c r="A128" s="22"/>
      <c r="B128" s="85" t="s">
        <v>19</v>
      </c>
      <c r="C128" s="88" t="s">
        <v>20</v>
      </c>
      <c r="D128" s="75"/>
      <c r="E128" s="76"/>
      <c r="F128" s="85" t="s">
        <v>21</v>
      </c>
      <c r="G128" s="89" t="s">
        <v>19</v>
      </c>
      <c r="H128" s="74" t="s">
        <v>20</v>
      </c>
      <c r="I128" s="75"/>
      <c r="J128" s="76"/>
      <c r="K128" s="89" t="s">
        <v>21</v>
      </c>
      <c r="L128" s="17"/>
      <c r="M128" s="17"/>
      <c r="N128" s="17"/>
      <c r="O128" s="17"/>
      <c r="P128" s="17"/>
      <c r="Q128" s="17"/>
      <c r="R128" s="17"/>
      <c r="S128" s="17"/>
      <c r="T128" s="17"/>
      <c r="U128" s="17"/>
      <c r="V128" s="17"/>
      <c r="W128" s="17"/>
      <c r="X128" s="17"/>
      <c r="Y128" s="17"/>
    </row>
    <row r="129" spans="1:25" ht="15">
      <c r="A129" s="22"/>
      <c r="B129" s="86"/>
      <c r="C129" s="77"/>
      <c r="D129" s="78"/>
      <c r="E129" s="79"/>
      <c r="F129" s="86"/>
      <c r="G129" s="86"/>
      <c r="H129" s="77"/>
      <c r="I129" s="78"/>
      <c r="J129" s="79"/>
      <c r="K129" s="86"/>
      <c r="L129" s="17"/>
      <c r="M129" s="17"/>
      <c r="N129" s="17"/>
      <c r="O129" s="17"/>
      <c r="P129" s="17"/>
      <c r="Q129" s="17"/>
      <c r="R129" s="17"/>
      <c r="S129" s="17"/>
      <c r="T129" s="17"/>
      <c r="U129" s="17"/>
      <c r="V129" s="17"/>
      <c r="W129" s="17"/>
      <c r="X129" s="17"/>
      <c r="Y129" s="17"/>
    </row>
    <row r="130" spans="1:25" ht="15">
      <c r="A130" s="22"/>
      <c r="B130" s="87"/>
      <c r="C130" s="80"/>
      <c r="D130" s="81"/>
      <c r="E130" s="82"/>
      <c r="F130" s="87"/>
      <c r="G130" s="87"/>
      <c r="H130" s="80"/>
      <c r="I130" s="81"/>
      <c r="J130" s="82"/>
      <c r="K130" s="87"/>
      <c r="L130" s="17"/>
      <c r="M130" s="17"/>
      <c r="N130" s="17"/>
      <c r="O130" s="17"/>
      <c r="P130" s="17"/>
      <c r="Q130" s="17"/>
      <c r="R130" s="17"/>
      <c r="S130" s="17"/>
      <c r="T130" s="17"/>
      <c r="U130" s="17"/>
      <c r="V130" s="17"/>
      <c r="W130" s="17"/>
      <c r="X130" s="17"/>
      <c r="Y130" s="17"/>
    </row>
    <row r="131" spans="1:25" ht="15">
      <c r="A131" s="22"/>
      <c r="B131" s="15">
        <v>1</v>
      </c>
      <c r="C131" s="83" t="s">
        <v>281</v>
      </c>
      <c r="D131" s="66"/>
      <c r="E131" s="64"/>
      <c r="F131" s="18"/>
      <c r="G131" s="16">
        <v>1</v>
      </c>
      <c r="H131" s="83" t="s">
        <v>280</v>
      </c>
      <c r="I131" s="66"/>
      <c r="J131" s="64"/>
      <c r="K131" s="18" t="s">
        <v>47</v>
      </c>
      <c r="L131" s="17"/>
      <c r="M131" s="17"/>
      <c r="N131" s="17"/>
      <c r="O131" s="17"/>
      <c r="P131" s="17"/>
      <c r="Q131" s="17"/>
      <c r="R131" s="17"/>
      <c r="S131" s="17"/>
      <c r="T131" s="17"/>
      <c r="U131" s="17"/>
      <c r="V131" s="17"/>
      <c r="W131" s="17"/>
      <c r="X131" s="17"/>
      <c r="Y131" s="17"/>
    </row>
    <row r="132" spans="1:25" ht="15">
      <c r="A132" s="22"/>
      <c r="B132" s="15">
        <v>2</v>
      </c>
      <c r="C132" s="83" t="s">
        <v>279</v>
      </c>
      <c r="D132" s="66"/>
      <c r="E132" s="64"/>
      <c r="F132" s="18"/>
      <c r="G132" s="28">
        <v>2</v>
      </c>
      <c r="H132" s="83" t="s">
        <v>278</v>
      </c>
      <c r="I132" s="66"/>
      <c r="J132" s="64"/>
      <c r="K132" s="18" t="s">
        <v>113</v>
      </c>
      <c r="L132" s="19"/>
      <c r="M132" s="19"/>
      <c r="N132" s="19"/>
      <c r="O132" s="19"/>
      <c r="P132" s="19"/>
      <c r="Q132" s="19"/>
      <c r="R132" s="19"/>
      <c r="S132" s="19"/>
      <c r="T132" s="19"/>
      <c r="U132" s="19"/>
      <c r="V132" s="19"/>
      <c r="W132" s="19"/>
      <c r="X132" s="19"/>
      <c r="Y132" s="19"/>
    </row>
    <row r="133" spans="1:25" ht="15">
      <c r="A133" s="22"/>
      <c r="B133" s="15">
        <v>3</v>
      </c>
      <c r="C133" s="83" t="s">
        <v>277</v>
      </c>
      <c r="D133" s="66"/>
      <c r="E133" s="64"/>
      <c r="F133" s="18" t="s">
        <v>41</v>
      </c>
      <c r="G133" s="28">
        <v>3</v>
      </c>
      <c r="H133" s="83" t="s">
        <v>276</v>
      </c>
      <c r="I133" s="66"/>
      <c r="J133" s="64"/>
      <c r="K133" s="18"/>
      <c r="L133" s="19"/>
      <c r="M133" s="19"/>
      <c r="N133" s="19"/>
      <c r="O133" s="19"/>
      <c r="P133" s="19"/>
      <c r="Q133" s="19"/>
      <c r="R133" s="19"/>
      <c r="S133" s="19"/>
      <c r="T133" s="19"/>
      <c r="U133" s="19"/>
      <c r="V133" s="19"/>
      <c r="W133" s="19"/>
      <c r="X133" s="19"/>
      <c r="Y133" s="19"/>
    </row>
    <row r="134" spans="1:25" ht="15">
      <c r="A134" s="22"/>
      <c r="B134" s="15">
        <v>4</v>
      </c>
      <c r="C134" s="83" t="s">
        <v>275</v>
      </c>
      <c r="D134" s="66"/>
      <c r="E134" s="64"/>
      <c r="F134" s="18" t="s">
        <v>113</v>
      </c>
      <c r="G134" s="28">
        <v>4</v>
      </c>
      <c r="H134" s="83" t="s">
        <v>274</v>
      </c>
      <c r="I134" s="66"/>
      <c r="J134" s="64"/>
      <c r="K134" s="18"/>
      <c r="L134" s="19"/>
      <c r="M134" s="19"/>
      <c r="N134" s="19"/>
      <c r="O134" s="19"/>
      <c r="P134" s="19"/>
      <c r="Q134" s="19"/>
      <c r="R134" s="19"/>
      <c r="S134" s="19"/>
      <c r="T134" s="19"/>
      <c r="U134" s="19"/>
      <c r="V134" s="19"/>
      <c r="W134" s="19"/>
      <c r="X134" s="19"/>
      <c r="Y134" s="19"/>
    </row>
    <row r="135" spans="1:25" ht="15">
      <c r="A135" s="22"/>
      <c r="B135" s="15">
        <v>5</v>
      </c>
      <c r="C135" s="83" t="s">
        <v>273</v>
      </c>
      <c r="D135" s="66"/>
      <c r="E135" s="64"/>
      <c r="F135" s="18"/>
      <c r="G135" s="28">
        <v>5</v>
      </c>
      <c r="H135" s="83" t="s">
        <v>272</v>
      </c>
      <c r="I135" s="66"/>
      <c r="J135" s="64"/>
      <c r="K135" s="18" t="s">
        <v>66</v>
      </c>
      <c r="L135" s="19"/>
      <c r="M135" s="19"/>
      <c r="N135" s="19"/>
      <c r="O135" s="19"/>
      <c r="P135" s="19"/>
      <c r="Q135" s="19"/>
      <c r="R135" s="19"/>
      <c r="S135" s="19"/>
      <c r="T135" s="19"/>
      <c r="U135" s="19"/>
      <c r="V135" s="19"/>
      <c r="W135" s="19"/>
      <c r="X135" s="19"/>
      <c r="Y135" s="19"/>
    </row>
    <row r="136" spans="1:25" ht="15">
      <c r="A136" s="22"/>
      <c r="B136" s="72" t="str">
        <f>"TOTAL MATCHES WON BY : "&amp;C127</f>
        <v>TOTAL MATCHES WON BY : Mandurah</v>
      </c>
      <c r="C136" s="66"/>
      <c r="D136" s="66"/>
      <c r="E136" s="64"/>
      <c r="F136" s="20">
        <f>COUNTA(F131:F135)-0.5*COUNTIF(F131:F135,"Sq*")-COUNTIF(F131:F135,"TBA")</f>
        <v>2</v>
      </c>
      <c r="G136" s="92" t="str">
        <f>"TOTAL MATCHES WON BY : "&amp;H127</f>
        <v>TOTAL MATCHES WON BY : Royal Fremantle</v>
      </c>
      <c r="H136" s="66"/>
      <c r="I136" s="66"/>
      <c r="J136" s="64"/>
      <c r="K136" s="20">
        <f>COUNTA(K131:K135)-0.5*COUNTIF(K131:K135,"Sq*")-COUNTIF(K131:K135,"TBA")</f>
        <v>3</v>
      </c>
      <c r="L136" s="19"/>
      <c r="M136" s="19"/>
      <c r="N136" s="19"/>
      <c r="O136" s="19"/>
      <c r="P136" s="19"/>
      <c r="Q136" s="19"/>
      <c r="R136" s="19"/>
      <c r="S136" s="19"/>
      <c r="T136" s="19"/>
      <c r="U136" s="19"/>
      <c r="V136" s="19"/>
      <c r="W136" s="19"/>
      <c r="X136" s="19"/>
      <c r="Y136" s="19"/>
    </row>
    <row r="137" spans="1:25" ht="15">
      <c r="A137" s="22"/>
      <c r="B137" s="90" t="s">
        <v>42</v>
      </c>
      <c r="C137" s="66"/>
      <c r="D137" s="66"/>
      <c r="E137" s="66"/>
      <c r="F137" s="64"/>
      <c r="G137" s="91" t="str">
        <f>IF(F136+K136&lt;4,"",IF(F136=K136,"HALVED",IF(F136&gt;K136,C127,H127)))</f>
        <v>Royal Fremantle</v>
      </c>
      <c r="H137" s="66"/>
      <c r="I137" s="66"/>
      <c r="J137" s="66"/>
      <c r="K137" s="64"/>
      <c r="L137" s="21"/>
      <c r="M137" s="21"/>
      <c r="N137" s="21" t="str">
        <f>IF(F136+K136=0,"",C127)</f>
        <v>Mandurah</v>
      </c>
      <c r="O137" s="21">
        <f>F136</f>
        <v>2</v>
      </c>
      <c r="P137" s="21" t="str">
        <f>IF(F136+K136=0,"",H127)</f>
        <v>Royal Fremantle</v>
      </c>
      <c r="Q137" s="21">
        <f>K136</f>
        <v>3</v>
      </c>
      <c r="R137" s="21" t="str">
        <f>G137</f>
        <v>Royal Fremantle</v>
      </c>
      <c r="S137" s="21" t="str">
        <f>IF(R137="HALVED",C127,"")</f>
        <v/>
      </c>
      <c r="T137" s="21" t="str">
        <f>IF(R137="HALVED",H127,"")</f>
        <v/>
      </c>
      <c r="U137" s="21"/>
      <c r="V137" s="21"/>
      <c r="W137" s="21"/>
      <c r="X137" s="21"/>
      <c r="Y137" s="21"/>
    </row>
    <row r="138" spans="1:25" ht="15">
      <c r="A138" s="22"/>
      <c r="B138" s="24"/>
      <c r="C138" s="24"/>
      <c r="D138" s="24"/>
      <c r="E138" s="24"/>
      <c r="F138" s="24"/>
      <c r="G138" s="25"/>
      <c r="H138" s="25"/>
      <c r="I138" s="25"/>
      <c r="J138" s="25"/>
      <c r="K138" s="25"/>
      <c r="L138" s="23"/>
      <c r="M138" s="23"/>
      <c r="N138" s="23"/>
      <c r="O138" s="23"/>
      <c r="P138" s="23"/>
      <c r="Q138" s="23"/>
      <c r="R138" s="23"/>
      <c r="S138" s="23"/>
      <c r="T138" s="23"/>
      <c r="U138" s="23"/>
      <c r="V138" s="23"/>
      <c r="W138" s="23"/>
      <c r="X138" s="23"/>
      <c r="Y138" s="23"/>
    </row>
    <row r="139" spans="1:25" ht="15">
      <c r="A139" s="22"/>
      <c r="B139" s="24"/>
      <c r="C139" s="24"/>
      <c r="D139" s="24"/>
      <c r="E139" s="24"/>
      <c r="F139" s="24"/>
      <c r="G139" s="25"/>
      <c r="H139" s="25"/>
      <c r="I139" s="25"/>
      <c r="J139" s="25"/>
      <c r="K139" s="25"/>
      <c r="L139" s="23"/>
      <c r="M139" s="23"/>
      <c r="N139" s="23"/>
      <c r="O139" s="23"/>
      <c r="P139" s="23"/>
      <c r="Q139" s="23"/>
      <c r="R139" s="23"/>
      <c r="S139" s="23"/>
      <c r="T139" s="23"/>
      <c r="U139" s="23"/>
      <c r="V139" s="23"/>
      <c r="W139" s="23"/>
      <c r="X139" s="23"/>
      <c r="Y139" s="23"/>
    </row>
    <row r="140" spans="1:25" ht="15">
      <c r="A140" s="22"/>
      <c r="B140" s="22"/>
      <c r="C140" s="22"/>
      <c r="D140" s="22"/>
      <c r="E140" s="22"/>
      <c r="F140" s="22"/>
      <c r="G140" s="23"/>
      <c r="H140" s="23"/>
      <c r="I140" s="23"/>
      <c r="J140" s="23"/>
      <c r="K140" s="23"/>
      <c r="L140" s="23"/>
      <c r="M140" s="23"/>
      <c r="N140" s="23"/>
      <c r="O140" s="23"/>
      <c r="P140" s="23"/>
      <c r="Q140" s="23"/>
      <c r="R140" s="23"/>
      <c r="S140" s="23"/>
      <c r="T140" s="23"/>
      <c r="U140" s="23"/>
      <c r="V140" s="23"/>
      <c r="W140" s="23"/>
      <c r="X140" s="23"/>
      <c r="Y140" s="23"/>
    </row>
    <row r="141" spans="1:25" ht="15">
      <c r="A141" s="22"/>
      <c r="B141" s="22"/>
      <c r="C141" s="22"/>
      <c r="D141" s="22"/>
      <c r="E141" s="22"/>
      <c r="F141" s="22"/>
      <c r="G141" s="23"/>
      <c r="H141" s="23"/>
      <c r="I141" s="23"/>
      <c r="J141" s="23"/>
      <c r="K141" s="23"/>
      <c r="L141" s="23"/>
      <c r="M141" s="23"/>
      <c r="N141" s="23"/>
      <c r="O141" s="23"/>
      <c r="P141" s="23"/>
      <c r="Q141" s="23"/>
      <c r="R141" s="23"/>
      <c r="S141" s="23"/>
      <c r="T141" s="23"/>
      <c r="U141" s="23"/>
      <c r="V141" s="23"/>
      <c r="W141" s="23"/>
      <c r="X141" s="23"/>
      <c r="Y141" s="23"/>
    </row>
    <row r="142" spans="1:25" ht="15">
      <c r="A142" s="22"/>
      <c r="B142" s="22"/>
      <c r="C142" s="22"/>
      <c r="D142" s="22"/>
      <c r="E142" s="22"/>
      <c r="F142" s="22"/>
      <c r="G142" s="23"/>
      <c r="H142" s="23"/>
      <c r="I142" s="23"/>
      <c r="J142" s="23"/>
      <c r="K142" s="23"/>
      <c r="L142" s="23"/>
      <c r="M142" s="23"/>
      <c r="N142" s="23"/>
      <c r="O142" s="23"/>
      <c r="P142" s="23"/>
      <c r="Q142" s="23"/>
      <c r="R142" s="23"/>
      <c r="S142" s="23"/>
      <c r="T142" s="23"/>
      <c r="U142" s="23"/>
      <c r="V142" s="23"/>
      <c r="W142" s="23"/>
      <c r="X142" s="23"/>
      <c r="Y142" s="23"/>
    </row>
    <row r="143" spans="1:25" ht="15">
      <c r="A143" s="22"/>
      <c r="B143" s="22"/>
      <c r="C143" s="22"/>
      <c r="D143" s="22"/>
      <c r="E143" s="22"/>
      <c r="F143" s="22"/>
      <c r="G143" s="23"/>
      <c r="H143" s="23"/>
      <c r="I143" s="23"/>
      <c r="J143" s="23"/>
      <c r="K143" s="23"/>
      <c r="L143" s="23"/>
      <c r="M143" s="23"/>
      <c r="N143" s="23"/>
      <c r="O143" s="23"/>
      <c r="P143" s="23"/>
      <c r="Q143" s="23"/>
      <c r="R143" s="23"/>
      <c r="S143" s="23"/>
      <c r="T143" s="23"/>
      <c r="U143" s="23"/>
      <c r="V143" s="23"/>
      <c r="W143" s="23"/>
      <c r="X143" s="23"/>
      <c r="Y143" s="23"/>
    </row>
    <row r="144" spans="1:25" ht="15">
      <c r="A144" s="22"/>
      <c r="B144" s="22"/>
      <c r="C144" s="22"/>
      <c r="D144" s="22"/>
      <c r="E144" s="22"/>
      <c r="F144" s="22"/>
      <c r="G144" s="23"/>
      <c r="H144" s="23"/>
      <c r="I144" s="23"/>
      <c r="J144" s="23"/>
      <c r="K144" s="23"/>
      <c r="L144" s="23"/>
      <c r="M144" s="23"/>
      <c r="N144" s="23"/>
      <c r="O144" s="23"/>
      <c r="P144" s="23"/>
      <c r="Q144" s="23"/>
      <c r="R144" s="23"/>
      <c r="S144" s="23"/>
      <c r="T144" s="23"/>
      <c r="U144" s="23"/>
      <c r="V144" s="23"/>
      <c r="W144" s="23"/>
      <c r="X144" s="23"/>
      <c r="Y144" s="23"/>
    </row>
    <row r="145" spans="1:25" ht="15">
      <c r="A145" s="22"/>
      <c r="B145" s="22"/>
      <c r="C145" s="22"/>
      <c r="D145" s="22"/>
      <c r="E145" s="22"/>
      <c r="F145" s="22"/>
      <c r="G145" s="23"/>
      <c r="H145" s="23"/>
      <c r="I145" s="23"/>
      <c r="J145" s="23"/>
      <c r="K145" s="23"/>
      <c r="L145" s="23"/>
      <c r="M145" s="23"/>
      <c r="N145" s="23"/>
      <c r="O145" s="23"/>
      <c r="P145" s="23"/>
      <c r="Q145" s="23"/>
      <c r="R145" s="23"/>
      <c r="S145" s="23"/>
      <c r="T145" s="23"/>
      <c r="U145" s="23"/>
      <c r="V145" s="23"/>
      <c r="W145" s="23"/>
      <c r="X145" s="23"/>
      <c r="Y145" s="23"/>
    </row>
    <row r="146" spans="1:25" ht="15">
      <c r="A146" s="22"/>
      <c r="B146" s="22"/>
      <c r="C146" s="22"/>
      <c r="D146" s="22"/>
      <c r="E146" s="22"/>
      <c r="F146" s="22"/>
      <c r="G146" s="23"/>
      <c r="H146" s="23"/>
      <c r="I146" s="23"/>
      <c r="J146" s="23"/>
      <c r="K146" s="23"/>
      <c r="L146" s="23"/>
      <c r="M146" s="23"/>
      <c r="N146" s="23"/>
      <c r="O146" s="23"/>
      <c r="P146" s="23"/>
      <c r="Q146" s="23"/>
      <c r="R146" s="23"/>
      <c r="S146" s="23"/>
      <c r="T146" s="23"/>
      <c r="U146" s="23"/>
      <c r="V146" s="23"/>
      <c r="W146" s="23"/>
      <c r="X146" s="23"/>
      <c r="Y146" s="23"/>
    </row>
    <row r="147" spans="1:25" ht="15">
      <c r="A147" s="22"/>
      <c r="B147" s="22"/>
      <c r="C147" s="22"/>
      <c r="D147" s="22"/>
      <c r="E147" s="22"/>
      <c r="F147" s="22"/>
      <c r="G147" s="23"/>
      <c r="H147" s="23"/>
      <c r="I147" s="23"/>
      <c r="J147" s="23"/>
      <c r="K147" s="23"/>
      <c r="L147" s="23"/>
      <c r="M147" s="23"/>
      <c r="N147" s="23"/>
      <c r="O147" s="23"/>
      <c r="P147" s="23"/>
      <c r="Q147" s="23"/>
      <c r="R147" s="23"/>
      <c r="S147" s="23"/>
      <c r="T147" s="23"/>
      <c r="U147" s="23"/>
      <c r="V147" s="23"/>
      <c r="W147" s="23"/>
      <c r="X147" s="23"/>
      <c r="Y147" s="23"/>
    </row>
    <row r="148" spans="1:25" ht="15">
      <c r="A148" s="22"/>
      <c r="B148" s="22"/>
      <c r="C148" s="22"/>
      <c r="D148" s="22"/>
      <c r="E148" s="22"/>
      <c r="F148" s="22"/>
      <c r="G148" s="23"/>
      <c r="H148" s="23"/>
      <c r="I148" s="23"/>
      <c r="J148" s="23"/>
      <c r="K148" s="23"/>
      <c r="L148" s="23"/>
      <c r="M148" s="23"/>
      <c r="N148" s="23"/>
      <c r="O148" s="23"/>
      <c r="P148" s="23"/>
      <c r="Q148" s="23"/>
      <c r="R148" s="23"/>
      <c r="S148" s="23"/>
      <c r="T148" s="23"/>
      <c r="U148" s="23"/>
      <c r="V148" s="23"/>
      <c r="W148" s="23"/>
      <c r="X148" s="23"/>
      <c r="Y148" s="23"/>
    </row>
    <row r="149" spans="1:25" ht="15">
      <c r="A149" s="22"/>
      <c r="B149" s="22"/>
      <c r="C149" s="22"/>
      <c r="D149" s="22"/>
      <c r="E149" s="22"/>
      <c r="F149" s="22"/>
      <c r="G149" s="23"/>
      <c r="H149" s="23"/>
      <c r="I149" s="23"/>
      <c r="J149" s="23"/>
      <c r="K149" s="23"/>
      <c r="L149" s="23"/>
      <c r="M149" s="23"/>
      <c r="N149" s="23"/>
      <c r="O149" s="23"/>
      <c r="P149" s="23"/>
      <c r="Q149" s="23"/>
      <c r="R149" s="23"/>
      <c r="S149" s="23"/>
      <c r="T149" s="23"/>
      <c r="U149" s="23"/>
      <c r="V149" s="23"/>
      <c r="W149" s="23"/>
      <c r="X149" s="23"/>
      <c r="Y149" s="23"/>
    </row>
    <row r="150" spans="1:25" ht="15">
      <c r="A150" s="22"/>
      <c r="B150" s="22"/>
      <c r="C150" s="22"/>
      <c r="D150" s="22"/>
      <c r="E150" s="22"/>
      <c r="F150" s="22"/>
      <c r="G150" s="23"/>
      <c r="H150" s="23"/>
      <c r="I150" s="23"/>
      <c r="J150" s="23"/>
      <c r="K150" s="23"/>
      <c r="L150" s="23"/>
      <c r="M150" s="23"/>
      <c r="N150" s="23"/>
      <c r="O150" s="23"/>
      <c r="P150" s="23"/>
      <c r="Q150" s="23"/>
      <c r="R150" s="23"/>
      <c r="S150" s="23"/>
      <c r="T150" s="23"/>
      <c r="U150" s="23"/>
      <c r="V150" s="23"/>
      <c r="W150" s="23"/>
      <c r="X150" s="23"/>
      <c r="Y150" s="23"/>
    </row>
    <row r="151" spans="1:25" ht="15">
      <c r="A151" s="22"/>
      <c r="B151" s="22"/>
      <c r="C151" s="22"/>
      <c r="D151" s="22"/>
      <c r="E151" s="22"/>
      <c r="F151" s="22"/>
      <c r="G151" s="23"/>
      <c r="H151" s="23"/>
      <c r="I151" s="23"/>
      <c r="J151" s="23"/>
      <c r="K151" s="23"/>
      <c r="L151" s="23"/>
      <c r="M151" s="23"/>
      <c r="N151" s="23"/>
      <c r="O151" s="23"/>
      <c r="P151" s="23"/>
      <c r="Q151" s="23"/>
      <c r="R151" s="23"/>
      <c r="S151" s="23"/>
      <c r="T151" s="23"/>
      <c r="U151" s="23"/>
      <c r="V151" s="23"/>
      <c r="W151" s="23"/>
      <c r="X151" s="23"/>
      <c r="Y151" s="23"/>
    </row>
    <row r="152" spans="1:25" ht="15">
      <c r="A152" s="22"/>
      <c r="B152" s="22"/>
      <c r="C152" s="22"/>
      <c r="D152" s="22"/>
      <c r="E152" s="22"/>
      <c r="F152" s="22"/>
      <c r="G152" s="23"/>
      <c r="H152" s="23"/>
      <c r="I152" s="23"/>
      <c r="J152" s="23"/>
      <c r="K152" s="23"/>
      <c r="L152" s="23"/>
      <c r="M152" s="23"/>
      <c r="N152" s="23"/>
      <c r="O152" s="23"/>
      <c r="P152" s="23"/>
      <c r="Q152" s="23"/>
      <c r="R152" s="23"/>
      <c r="S152" s="23"/>
      <c r="T152" s="23"/>
      <c r="U152" s="23"/>
      <c r="V152" s="23"/>
      <c r="W152" s="23"/>
      <c r="X152" s="23"/>
      <c r="Y152" s="23"/>
    </row>
    <row r="153" spans="1:25" ht="15">
      <c r="A153" s="22"/>
      <c r="B153" s="22"/>
      <c r="C153" s="22"/>
      <c r="D153" s="22"/>
      <c r="E153" s="22"/>
      <c r="F153" s="22"/>
      <c r="G153" s="23"/>
      <c r="H153" s="23"/>
      <c r="I153" s="23"/>
      <c r="J153" s="23"/>
      <c r="K153" s="23"/>
      <c r="L153" s="23"/>
      <c r="M153" s="23"/>
      <c r="N153" s="23"/>
      <c r="O153" s="23"/>
      <c r="P153" s="23"/>
      <c r="Q153" s="23"/>
      <c r="R153" s="23"/>
      <c r="S153" s="23"/>
      <c r="T153" s="23"/>
      <c r="U153" s="23"/>
      <c r="V153" s="23"/>
      <c r="W153" s="23"/>
      <c r="X153" s="23"/>
      <c r="Y153" s="23"/>
    </row>
    <row r="154" spans="1:25" ht="15">
      <c r="A154" s="22"/>
      <c r="B154" s="22"/>
      <c r="C154" s="22"/>
      <c r="D154" s="22"/>
      <c r="E154" s="22"/>
      <c r="F154" s="22"/>
      <c r="G154" s="23"/>
      <c r="H154" s="23"/>
      <c r="I154" s="23"/>
      <c r="J154" s="23"/>
      <c r="K154" s="23"/>
      <c r="L154" s="23"/>
      <c r="M154" s="23"/>
      <c r="N154" s="23"/>
      <c r="O154" s="23"/>
      <c r="P154" s="23"/>
      <c r="Q154" s="23"/>
      <c r="R154" s="23"/>
      <c r="S154" s="23"/>
      <c r="T154" s="23"/>
      <c r="U154" s="23"/>
      <c r="V154" s="23"/>
      <c r="W154" s="23"/>
      <c r="X154" s="23"/>
      <c r="Y154" s="23"/>
    </row>
    <row r="155" spans="1:25" ht="15">
      <c r="A155" s="22"/>
      <c r="B155" s="22"/>
      <c r="C155" s="22"/>
      <c r="D155" s="22"/>
      <c r="E155" s="22"/>
      <c r="F155" s="22"/>
      <c r="G155" s="23"/>
      <c r="H155" s="23"/>
      <c r="I155" s="23"/>
      <c r="J155" s="23"/>
      <c r="K155" s="23"/>
      <c r="L155" s="23"/>
      <c r="M155" s="23"/>
      <c r="N155" s="23"/>
      <c r="O155" s="23"/>
      <c r="P155" s="23"/>
      <c r="Q155" s="23"/>
      <c r="R155" s="23"/>
      <c r="S155" s="23"/>
      <c r="T155" s="23"/>
      <c r="U155" s="23"/>
      <c r="V155" s="23"/>
      <c r="W155" s="23"/>
      <c r="X155" s="23"/>
      <c r="Y155" s="23"/>
    </row>
    <row r="156" spans="1:25" ht="15">
      <c r="A156" s="22"/>
      <c r="B156" s="22"/>
      <c r="C156" s="22"/>
      <c r="D156" s="22"/>
      <c r="E156" s="22"/>
      <c r="F156" s="22"/>
      <c r="G156" s="23"/>
      <c r="H156" s="23"/>
      <c r="I156" s="23"/>
      <c r="J156" s="23"/>
      <c r="K156" s="23"/>
      <c r="L156" s="23"/>
      <c r="M156" s="23"/>
      <c r="N156" s="23"/>
      <c r="O156" s="23"/>
      <c r="P156" s="23"/>
      <c r="Q156" s="23"/>
      <c r="R156" s="23"/>
      <c r="S156" s="23"/>
      <c r="T156" s="23"/>
      <c r="U156" s="23"/>
      <c r="V156" s="23"/>
      <c r="W156" s="23"/>
      <c r="X156" s="23"/>
      <c r="Y156" s="23"/>
    </row>
    <row r="157" spans="1:25" ht="15">
      <c r="A157" s="22"/>
      <c r="B157" s="22"/>
      <c r="C157" s="22"/>
      <c r="D157" s="22"/>
      <c r="E157" s="22"/>
      <c r="F157" s="22"/>
      <c r="G157" s="23"/>
      <c r="H157" s="23"/>
      <c r="I157" s="23"/>
      <c r="J157" s="23"/>
      <c r="K157" s="23"/>
      <c r="L157" s="23"/>
      <c r="M157" s="23"/>
      <c r="N157" s="23"/>
      <c r="O157" s="23"/>
      <c r="P157" s="23"/>
      <c r="Q157" s="23"/>
      <c r="R157" s="23"/>
      <c r="S157" s="23"/>
      <c r="T157" s="23"/>
      <c r="U157" s="23"/>
      <c r="V157" s="23"/>
      <c r="W157" s="23"/>
      <c r="X157" s="23"/>
      <c r="Y157" s="23"/>
    </row>
    <row r="158" spans="1:25" ht="15">
      <c r="A158" s="22"/>
      <c r="B158" s="22"/>
      <c r="C158" s="22"/>
      <c r="D158" s="22"/>
      <c r="E158" s="22"/>
      <c r="F158" s="22"/>
      <c r="G158" s="23"/>
      <c r="H158" s="23"/>
      <c r="I158" s="23"/>
      <c r="J158" s="23"/>
      <c r="K158" s="23"/>
      <c r="L158" s="23"/>
      <c r="M158" s="23"/>
      <c r="N158" s="23"/>
      <c r="O158" s="23"/>
      <c r="P158" s="23"/>
      <c r="Q158" s="23"/>
      <c r="R158" s="23"/>
      <c r="S158" s="23"/>
      <c r="T158" s="23"/>
      <c r="U158" s="23"/>
      <c r="V158" s="23"/>
      <c r="W158" s="23"/>
      <c r="X158" s="23"/>
      <c r="Y158" s="23"/>
    </row>
    <row r="159" spans="1:25" ht="15">
      <c r="A159" s="22"/>
      <c r="B159" s="22"/>
      <c r="C159" s="22"/>
      <c r="D159" s="22"/>
      <c r="E159" s="22"/>
      <c r="F159" s="22"/>
      <c r="G159" s="23"/>
      <c r="H159" s="23"/>
      <c r="I159" s="23"/>
      <c r="J159" s="23"/>
      <c r="K159" s="23"/>
      <c r="L159" s="23"/>
      <c r="M159" s="23"/>
      <c r="N159" s="23"/>
      <c r="O159" s="23"/>
      <c r="P159" s="23"/>
      <c r="Q159" s="23"/>
      <c r="R159" s="23"/>
      <c r="S159" s="23"/>
      <c r="T159" s="23"/>
      <c r="U159" s="23"/>
      <c r="V159" s="23"/>
      <c r="W159" s="23"/>
      <c r="X159" s="23"/>
      <c r="Y159" s="23"/>
    </row>
    <row r="160" spans="1:25" ht="15">
      <c r="A160" s="22"/>
      <c r="B160" s="22"/>
      <c r="C160" s="22"/>
      <c r="D160" s="22"/>
      <c r="E160" s="22"/>
      <c r="F160" s="22"/>
      <c r="G160" s="23"/>
      <c r="H160" s="23"/>
      <c r="I160" s="34"/>
      <c r="J160" s="34"/>
      <c r="K160" s="34"/>
      <c r="L160" s="23"/>
      <c r="M160" s="23"/>
      <c r="N160" s="23"/>
      <c r="O160" s="23"/>
      <c r="P160" s="23"/>
      <c r="Q160" s="23"/>
      <c r="R160" s="23"/>
      <c r="S160" s="23"/>
      <c r="T160" s="23"/>
      <c r="U160" s="23"/>
      <c r="V160" s="23"/>
      <c r="W160" s="23"/>
      <c r="X160" s="23"/>
      <c r="Y160" s="23"/>
    </row>
    <row r="161" spans="1:25" ht="15" hidden="1">
      <c r="A161" s="22"/>
      <c r="B161" s="22"/>
      <c r="C161" s="22" t="s">
        <v>31</v>
      </c>
      <c r="D161" s="22"/>
      <c r="E161" s="22"/>
      <c r="F161" s="22"/>
      <c r="G161" s="23"/>
      <c r="H161" s="23"/>
      <c r="I161" s="34"/>
      <c r="J161" s="34"/>
      <c r="K161" s="34"/>
      <c r="L161" s="23"/>
      <c r="M161" s="23"/>
      <c r="N161" s="23"/>
      <c r="O161" s="23"/>
      <c r="P161" s="23"/>
      <c r="Q161" s="23"/>
      <c r="R161" s="23"/>
      <c r="S161" s="23"/>
      <c r="T161" s="23"/>
      <c r="U161" s="23"/>
      <c r="V161" s="23"/>
      <c r="W161" s="23"/>
      <c r="X161" s="23"/>
      <c r="Y161" s="23"/>
    </row>
    <row r="162" spans="1:25" ht="15" hidden="1">
      <c r="A162" s="22"/>
      <c r="B162" s="22"/>
      <c r="C162" s="22" t="s">
        <v>172</v>
      </c>
      <c r="D162" s="22"/>
      <c r="E162" s="22"/>
      <c r="F162" s="22"/>
      <c r="G162" s="23"/>
      <c r="H162" s="23"/>
      <c r="I162" s="34"/>
      <c r="J162" s="34"/>
      <c r="K162" s="34"/>
      <c r="L162" s="23"/>
      <c r="M162" s="23"/>
      <c r="N162" s="23"/>
      <c r="O162" s="23"/>
      <c r="P162" s="23"/>
      <c r="Q162" s="23"/>
      <c r="R162" s="23"/>
      <c r="S162" s="23"/>
      <c r="T162" s="23"/>
      <c r="U162" s="23"/>
      <c r="V162" s="23"/>
      <c r="W162" s="23"/>
      <c r="X162" s="23"/>
      <c r="Y162" s="23"/>
    </row>
    <row r="163" spans="1:25" ht="15" hidden="1">
      <c r="A163" s="22"/>
      <c r="B163" s="22"/>
      <c r="C163" s="22" t="s">
        <v>24</v>
      </c>
      <c r="D163" s="22"/>
      <c r="E163" s="22"/>
      <c r="F163" s="22"/>
      <c r="G163" s="23"/>
      <c r="H163" s="23"/>
      <c r="I163" s="34"/>
      <c r="J163" s="34"/>
      <c r="K163" s="34"/>
      <c r="L163" s="23"/>
      <c r="M163" s="23"/>
      <c r="N163" s="23"/>
      <c r="O163" s="23"/>
      <c r="P163" s="23"/>
      <c r="Q163" s="23"/>
      <c r="R163" s="23"/>
      <c r="S163" s="23"/>
      <c r="T163" s="23"/>
      <c r="U163" s="23"/>
      <c r="V163" s="23"/>
      <c r="W163" s="23"/>
      <c r="X163" s="23"/>
      <c r="Y163" s="23"/>
    </row>
    <row r="164" spans="1:25" ht="15" hidden="1">
      <c r="A164" s="22"/>
      <c r="B164" s="22"/>
      <c r="C164" s="22" t="s">
        <v>113</v>
      </c>
      <c r="D164" s="22"/>
      <c r="E164" s="22"/>
      <c r="F164" s="22"/>
      <c r="G164" s="23"/>
      <c r="H164" s="23"/>
      <c r="I164" s="34"/>
      <c r="J164" s="34"/>
      <c r="K164" s="34"/>
      <c r="L164" s="23"/>
      <c r="M164" s="23"/>
      <c r="N164" s="23"/>
      <c r="O164" s="23"/>
      <c r="P164" s="23"/>
      <c r="Q164" s="23"/>
      <c r="R164" s="23"/>
      <c r="S164" s="23"/>
      <c r="T164" s="23"/>
      <c r="U164" s="23"/>
      <c r="V164" s="23"/>
      <c r="W164" s="23"/>
      <c r="X164" s="23"/>
      <c r="Y164" s="23"/>
    </row>
    <row r="165" spans="1:25" ht="15" hidden="1">
      <c r="A165" s="22"/>
      <c r="B165" s="22"/>
      <c r="C165" s="22" t="s">
        <v>47</v>
      </c>
      <c r="D165" s="22"/>
      <c r="E165" s="22"/>
      <c r="F165" s="22"/>
      <c r="G165" s="23"/>
      <c r="H165" s="23"/>
      <c r="I165" s="34"/>
      <c r="J165" s="34"/>
      <c r="K165" s="34"/>
      <c r="L165" s="23"/>
      <c r="M165" s="23"/>
      <c r="N165" s="23"/>
      <c r="O165" s="23"/>
      <c r="P165" s="23"/>
      <c r="Q165" s="23"/>
      <c r="R165" s="23"/>
      <c r="S165" s="23"/>
      <c r="T165" s="23"/>
      <c r="U165" s="23"/>
      <c r="V165" s="23"/>
      <c r="W165" s="23"/>
      <c r="X165" s="23"/>
      <c r="Y165" s="23"/>
    </row>
    <row r="166" spans="1:25" ht="15" hidden="1">
      <c r="A166" s="22"/>
      <c r="B166" s="22"/>
      <c r="C166" s="22" t="s">
        <v>27</v>
      </c>
      <c r="D166" s="22"/>
      <c r="E166" s="22"/>
      <c r="F166" s="22"/>
      <c r="G166" s="23"/>
      <c r="H166" s="23"/>
      <c r="I166" s="34"/>
      <c r="J166" s="34"/>
      <c r="K166" s="34"/>
      <c r="L166" s="23"/>
      <c r="M166" s="23"/>
      <c r="N166" s="23"/>
      <c r="O166" s="23"/>
      <c r="P166" s="23"/>
      <c r="Q166" s="23"/>
      <c r="R166" s="23"/>
      <c r="S166" s="23"/>
      <c r="T166" s="23"/>
      <c r="U166" s="23"/>
      <c r="V166" s="23"/>
      <c r="W166" s="23"/>
      <c r="X166" s="23"/>
      <c r="Y166" s="23"/>
    </row>
    <row r="167" spans="1:25" ht="15" hidden="1">
      <c r="A167" s="22"/>
      <c r="B167" s="22"/>
      <c r="C167" s="98" t="s">
        <v>38</v>
      </c>
      <c r="D167" s="97"/>
      <c r="E167" s="22"/>
      <c r="F167" s="22"/>
      <c r="G167" s="23"/>
      <c r="H167" s="23"/>
      <c r="I167" s="34"/>
      <c r="J167" s="34"/>
      <c r="K167" s="34"/>
      <c r="L167" s="23"/>
      <c r="M167" s="23"/>
      <c r="N167" s="23"/>
      <c r="O167" s="23"/>
      <c r="P167" s="23"/>
      <c r="Q167" s="23"/>
      <c r="R167" s="23"/>
      <c r="S167" s="23"/>
      <c r="T167" s="23"/>
      <c r="U167" s="23"/>
      <c r="V167" s="23"/>
      <c r="W167" s="23"/>
      <c r="X167" s="23"/>
      <c r="Y167" s="23"/>
    </row>
    <row r="168" spans="1:25" ht="15" hidden="1">
      <c r="A168" s="22"/>
      <c r="B168" s="22"/>
      <c r="C168" s="22" t="s">
        <v>52</v>
      </c>
      <c r="D168" s="22"/>
      <c r="E168" s="22"/>
      <c r="F168" s="22"/>
      <c r="G168" s="23"/>
      <c r="H168" s="23"/>
      <c r="I168" s="34"/>
      <c r="J168" s="34"/>
      <c r="K168" s="34"/>
      <c r="L168" s="23"/>
      <c r="M168" s="23"/>
      <c r="N168" s="23"/>
      <c r="O168" s="23"/>
      <c r="P168" s="23"/>
      <c r="Q168" s="23"/>
      <c r="R168" s="23"/>
      <c r="S168" s="23"/>
      <c r="T168" s="23"/>
      <c r="U168" s="23"/>
      <c r="V168" s="23"/>
      <c r="W168" s="23"/>
      <c r="X168" s="23"/>
      <c r="Y168" s="23"/>
    </row>
    <row r="169" spans="1:25" ht="15" hidden="1">
      <c r="A169" s="22"/>
      <c r="B169" s="22"/>
      <c r="C169" s="22" t="s">
        <v>125</v>
      </c>
      <c r="D169" s="22"/>
      <c r="E169" s="22"/>
      <c r="F169" s="22"/>
      <c r="G169" s="23"/>
      <c r="H169" s="23"/>
      <c r="I169" s="34"/>
      <c r="J169" s="34"/>
      <c r="K169" s="34"/>
      <c r="L169" s="23"/>
      <c r="M169" s="23"/>
      <c r="N169" s="23"/>
      <c r="O169" s="23"/>
      <c r="P169" s="23"/>
      <c r="Q169" s="23"/>
      <c r="R169" s="23"/>
      <c r="S169" s="23"/>
      <c r="T169" s="23"/>
      <c r="U169" s="23"/>
      <c r="V169" s="23"/>
      <c r="W169" s="23"/>
      <c r="X169" s="23"/>
      <c r="Y169" s="23"/>
    </row>
    <row r="170" spans="1:25" ht="15" hidden="1">
      <c r="A170" s="22"/>
      <c r="B170" s="22"/>
      <c r="C170" s="22" t="s">
        <v>34</v>
      </c>
      <c r="D170" s="22"/>
      <c r="E170" s="22"/>
      <c r="F170" s="22"/>
      <c r="G170" s="23"/>
      <c r="H170" s="23"/>
      <c r="I170" s="34"/>
      <c r="J170" s="34"/>
      <c r="K170" s="34"/>
      <c r="L170" s="23"/>
      <c r="M170" s="23"/>
      <c r="N170" s="23"/>
      <c r="O170" s="23"/>
      <c r="P170" s="23"/>
      <c r="Q170" s="23"/>
      <c r="R170" s="23"/>
      <c r="S170" s="23"/>
      <c r="T170" s="23"/>
      <c r="U170" s="23"/>
      <c r="V170" s="23"/>
      <c r="W170" s="23"/>
      <c r="X170" s="23"/>
      <c r="Y170" s="23"/>
    </row>
    <row r="171" spans="1:25" ht="15" hidden="1">
      <c r="A171" s="22"/>
      <c r="B171" s="22"/>
      <c r="C171" s="22" t="s">
        <v>66</v>
      </c>
      <c r="D171" s="22"/>
      <c r="E171" s="22"/>
      <c r="F171" s="22"/>
      <c r="G171" s="23"/>
      <c r="H171" s="23"/>
      <c r="I171" s="34"/>
      <c r="J171" s="34"/>
      <c r="K171" s="34"/>
      <c r="L171" s="23"/>
      <c r="M171" s="23"/>
      <c r="N171" s="23"/>
      <c r="O171" s="23"/>
      <c r="P171" s="23"/>
      <c r="Q171" s="23"/>
      <c r="R171" s="23"/>
      <c r="S171" s="23"/>
      <c r="T171" s="23"/>
      <c r="U171" s="23"/>
      <c r="V171" s="23"/>
      <c r="W171" s="23"/>
      <c r="X171" s="23"/>
      <c r="Y171" s="23"/>
    </row>
    <row r="172" spans="1:25" ht="15" hidden="1">
      <c r="A172" s="22"/>
      <c r="B172" s="22"/>
      <c r="C172" s="22" t="s">
        <v>41</v>
      </c>
      <c r="D172" s="22"/>
      <c r="E172" s="22"/>
      <c r="F172" s="22"/>
      <c r="G172" s="23"/>
      <c r="H172" s="23"/>
      <c r="I172" s="34"/>
      <c r="J172" s="34"/>
      <c r="K172" s="34"/>
      <c r="L172" s="23"/>
      <c r="M172" s="23"/>
      <c r="N172" s="23"/>
      <c r="O172" s="23"/>
      <c r="P172" s="23"/>
      <c r="Q172" s="23"/>
      <c r="R172" s="23"/>
      <c r="S172" s="23"/>
      <c r="T172" s="23"/>
      <c r="U172" s="23"/>
      <c r="V172" s="23"/>
      <c r="W172" s="23"/>
      <c r="X172" s="23"/>
      <c r="Y172" s="23"/>
    </row>
    <row r="173" spans="1:25" ht="15" hidden="1">
      <c r="A173" s="22"/>
      <c r="B173" s="22"/>
      <c r="C173" s="22" t="s">
        <v>93</v>
      </c>
      <c r="D173" s="22"/>
      <c r="E173" s="22"/>
      <c r="F173" s="22"/>
      <c r="G173" s="23"/>
      <c r="H173" s="23"/>
      <c r="I173" s="34"/>
      <c r="J173" s="34"/>
      <c r="K173" s="34"/>
      <c r="L173" s="23"/>
      <c r="M173" s="23"/>
      <c r="N173" s="23"/>
      <c r="O173" s="23"/>
      <c r="P173" s="23"/>
      <c r="Q173" s="23"/>
      <c r="R173" s="23"/>
      <c r="S173" s="23"/>
      <c r="T173" s="23"/>
      <c r="U173" s="23"/>
      <c r="V173" s="23"/>
      <c r="W173" s="23"/>
      <c r="X173" s="23"/>
      <c r="Y173" s="23"/>
    </row>
    <row r="174" spans="1:25" ht="15" hidden="1">
      <c r="A174" s="22"/>
      <c r="B174" s="22"/>
      <c r="C174" s="22" t="s">
        <v>78</v>
      </c>
      <c r="D174" s="22"/>
      <c r="E174" s="22"/>
      <c r="F174" s="22"/>
      <c r="G174" s="23"/>
      <c r="H174" s="23"/>
      <c r="I174" s="34"/>
      <c r="J174" s="34"/>
      <c r="K174" s="34"/>
      <c r="L174" s="23"/>
      <c r="M174" s="23"/>
      <c r="N174" s="23"/>
      <c r="O174" s="23"/>
      <c r="P174" s="23"/>
      <c r="Q174" s="23"/>
      <c r="R174" s="23"/>
      <c r="S174" s="23"/>
      <c r="T174" s="23"/>
      <c r="U174" s="23"/>
      <c r="V174" s="23"/>
      <c r="W174" s="23"/>
      <c r="X174" s="23"/>
      <c r="Y174" s="23"/>
    </row>
    <row r="175" spans="1:25" ht="15" hidden="1">
      <c r="A175" s="22"/>
      <c r="B175" s="22"/>
      <c r="C175" s="22" t="s">
        <v>85</v>
      </c>
      <c r="D175" s="22"/>
      <c r="E175" s="22"/>
      <c r="F175" s="22"/>
      <c r="G175" s="23"/>
      <c r="H175" s="23"/>
      <c r="I175" s="34"/>
      <c r="J175" s="34"/>
      <c r="K175" s="34"/>
      <c r="L175" s="23"/>
      <c r="M175" s="23"/>
      <c r="N175" s="23"/>
      <c r="O175" s="23"/>
      <c r="P175" s="23"/>
      <c r="Q175" s="23"/>
      <c r="R175" s="23"/>
      <c r="S175" s="23"/>
      <c r="T175" s="23"/>
      <c r="U175" s="23"/>
      <c r="V175" s="23"/>
      <c r="W175" s="23"/>
      <c r="X175" s="23"/>
      <c r="Y175" s="23"/>
    </row>
    <row r="176" spans="1:25" ht="15" hidden="1">
      <c r="A176" s="22"/>
      <c r="B176" s="22"/>
      <c r="C176" s="22" t="s">
        <v>147</v>
      </c>
      <c r="D176" s="22"/>
      <c r="E176" s="22"/>
      <c r="F176" s="22"/>
      <c r="G176" s="23"/>
      <c r="H176" s="23"/>
      <c r="I176" s="34"/>
      <c r="J176" s="34"/>
      <c r="K176" s="34"/>
      <c r="L176" s="23"/>
      <c r="M176" s="23"/>
      <c r="N176" s="23"/>
      <c r="O176" s="23"/>
      <c r="P176" s="23"/>
      <c r="Q176" s="23"/>
      <c r="R176" s="23"/>
      <c r="S176" s="23"/>
      <c r="T176" s="23"/>
      <c r="U176" s="23"/>
      <c r="V176" s="23"/>
      <c r="W176" s="23"/>
      <c r="X176" s="23"/>
      <c r="Y176" s="23"/>
    </row>
    <row r="177" spans="1:25" ht="15" hidden="1">
      <c r="A177" s="22"/>
      <c r="B177" s="22"/>
      <c r="C177" s="22" t="s">
        <v>106</v>
      </c>
      <c r="D177" s="22"/>
      <c r="E177" s="22"/>
      <c r="F177" s="22"/>
      <c r="G177" s="23"/>
      <c r="H177" s="23"/>
      <c r="I177" s="34"/>
      <c r="J177" s="34"/>
      <c r="K177" s="34"/>
      <c r="L177" s="23"/>
      <c r="M177" s="23"/>
      <c r="N177" s="23"/>
      <c r="O177" s="23"/>
      <c r="P177" s="23"/>
      <c r="Q177" s="23"/>
      <c r="R177" s="23"/>
      <c r="S177" s="23"/>
      <c r="T177" s="23"/>
      <c r="U177" s="23"/>
      <c r="V177" s="23"/>
      <c r="W177" s="23"/>
      <c r="X177" s="23"/>
      <c r="Y177" s="23"/>
    </row>
    <row r="178" spans="1:25" ht="15" hidden="1">
      <c r="A178" s="22"/>
      <c r="B178" s="22"/>
      <c r="C178" s="22" t="s">
        <v>120</v>
      </c>
      <c r="D178" s="22"/>
      <c r="E178" s="22"/>
      <c r="F178" s="22"/>
      <c r="G178" s="23"/>
      <c r="H178" s="23"/>
      <c r="I178" s="34"/>
      <c r="J178" s="34"/>
      <c r="K178" s="34"/>
      <c r="L178" s="23"/>
      <c r="M178" s="23"/>
      <c r="N178" s="23"/>
      <c r="O178" s="23"/>
      <c r="P178" s="23"/>
      <c r="Q178" s="23"/>
      <c r="R178" s="23"/>
      <c r="S178" s="23"/>
      <c r="T178" s="23"/>
      <c r="U178" s="23"/>
      <c r="V178" s="23"/>
      <c r="W178" s="23"/>
      <c r="X178" s="23"/>
      <c r="Y178" s="23"/>
    </row>
    <row r="179" spans="1:25" ht="15" hidden="1">
      <c r="A179" s="22"/>
      <c r="B179" s="22"/>
      <c r="C179" s="22" t="s">
        <v>57</v>
      </c>
      <c r="D179" s="22"/>
      <c r="E179" s="22"/>
      <c r="F179" s="22"/>
      <c r="G179" s="23"/>
      <c r="H179" s="23"/>
      <c r="I179" s="34"/>
      <c r="J179" s="34"/>
      <c r="K179" s="34"/>
      <c r="L179" s="23"/>
      <c r="M179" s="23"/>
      <c r="N179" s="23"/>
      <c r="O179" s="23"/>
      <c r="P179" s="23"/>
      <c r="Q179" s="23"/>
      <c r="R179" s="23"/>
      <c r="S179" s="23"/>
      <c r="T179" s="23"/>
      <c r="U179" s="23"/>
      <c r="V179" s="23"/>
      <c r="W179" s="23"/>
      <c r="X179" s="23"/>
      <c r="Y179" s="23"/>
    </row>
    <row r="180" spans="1:25" ht="15" hidden="1">
      <c r="A180" s="22"/>
      <c r="B180" s="22"/>
      <c r="C180" s="22" t="s">
        <v>173</v>
      </c>
      <c r="D180" s="22"/>
      <c r="E180" s="22"/>
      <c r="F180" s="22"/>
      <c r="G180" s="23"/>
      <c r="H180" s="23"/>
      <c r="I180" s="34"/>
      <c r="J180" s="34"/>
      <c r="K180" s="34"/>
      <c r="L180" s="23"/>
      <c r="M180" s="23"/>
      <c r="N180" s="23"/>
      <c r="O180" s="23"/>
      <c r="P180" s="23"/>
      <c r="Q180" s="23"/>
      <c r="R180" s="23"/>
      <c r="S180" s="23"/>
      <c r="T180" s="23"/>
      <c r="U180" s="23"/>
      <c r="V180" s="23"/>
      <c r="W180" s="23"/>
      <c r="X180" s="23"/>
      <c r="Y180" s="23"/>
    </row>
    <row r="181" spans="1:25" ht="15" hidden="1">
      <c r="A181" s="22"/>
      <c r="B181" s="22"/>
      <c r="C181" s="22" t="s">
        <v>174</v>
      </c>
      <c r="D181" s="22"/>
      <c r="E181" s="22"/>
      <c r="F181" s="22"/>
      <c r="G181" s="23"/>
      <c r="H181" s="23"/>
      <c r="I181" s="34"/>
      <c r="J181" s="34"/>
      <c r="K181" s="34"/>
      <c r="L181" s="23"/>
      <c r="M181" s="23"/>
      <c r="N181" s="23"/>
      <c r="O181" s="23"/>
      <c r="P181" s="23"/>
      <c r="Q181" s="23"/>
      <c r="R181" s="23"/>
      <c r="S181" s="23"/>
      <c r="T181" s="23"/>
      <c r="U181" s="23"/>
      <c r="V181" s="23"/>
      <c r="W181" s="23"/>
      <c r="X181" s="23"/>
      <c r="Y181" s="23"/>
    </row>
    <row r="182" spans="1:25" ht="15" hidden="1">
      <c r="A182" s="22"/>
      <c r="B182" s="22"/>
      <c r="C182" s="22" t="s">
        <v>175</v>
      </c>
      <c r="D182" s="22"/>
      <c r="E182" s="22"/>
      <c r="F182" s="22"/>
      <c r="G182" s="23"/>
      <c r="H182" s="23"/>
      <c r="I182" s="34"/>
      <c r="J182" s="34"/>
      <c r="K182" s="34"/>
      <c r="L182" s="23"/>
      <c r="M182" s="23"/>
      <c r="N182" s="23"/>
      <c r="O182" s="23"/>
      <c r="P182" s="23"/>
      <c r="Q182" s="23"/>
      <c r="R182" s="23"/>
      <c r="S182" s="23"/>
      <c r="T182" s="23"/>
      <c r="U182" s="23"/>
      <c r="V182" s="23"/>
      <c r="W182" s="23"/>
      <c r="X182" s="23"/>
      <c r="Y182" s="23"/>
    </row>
    <row r="183" spans="1:25" ht="15" hidden="1">
      <c r="A183" s="22"/>
      <c r="B183" s="22"/>
      <c r="C183" s="22" t="s">
        <v>176</v>
      </c>
      <c r="D183" s="22"/>
      <c r="E183" s="22"/>
      <c r="F183" s="22"/>
      <c r="G183" s="23"/>
      <c r="H183" s="23"/>
      <c r="I183" s="34"/>
      <c r="J183" s="34"/>
      <c r="K183" s="34"/>
      <c r="L183" s="23"/>
      <c r="M183" s="23"/>
      <c r="N183" s="23"/>
      <c r="O183" s="23"/>
      <c r="P183" s="23"/>
      <c r="Q183" s="23"/>
      <c r="R183" s="23"/>
      <c r="S183" s="23"/>
      <c r="T183" s="23"/>
      <c r="U183" s="23"/>
      <c r="V183" s="23"/>
      <c r="W183" s="23"/>
      <c r="X183" s="23"/>
      <c r="Y183" s="23"/>
    </row>
    <row r="184" spans="1:25" ht="15" hidden="1">
      <c r="A184" s="22"/>
      <c r="B184" s="22"/>
      <c r="C184" s="22" t="s">
        <v>177</v>
      </c>
      <c r="D184" s="22"/>
      <c r="E184" s="22"/>
      <c r="F184" s="22"/>
      <c r="G184" s="23"/>
      <c r="H184" s="23"/>
      <c r="I184" s="34"/>
      <c r="J184" s="34"/>
      <c r="K184" s="34"/>
      <c r="L184" s="23"/>
      <c r="M184" s="23"/>
      <c r="N184" s="23"/>
      <c r="O184" s="23"/>
      <c r="P184" s="23"/>
      <c r="Q184" s="23"/>
      <c r="R184" s="23"/>
      <c r="S184" s="23"/>
      <c r="T184" s="23"/>
      <c r="U184" s="23"/>
      <c r="V184" s="23"/>
      <c r="W184" s="23"/>
      <c r="X184" s="23"/>
      <c r="Y184" s="23"/>
    </row>
    <row r="185" spans="1:25" ht="15" hidden="1">
      <c r="A185" s="22"/>
      <c r="B185" s="22"/>
      <c r="C185" s="22" t="s">
        <v>178</v>
      </c>
      <c r="D185" s="22"/>
      <c r="E185" s="22"/>
      <c r="F185" s="22"/>
      <c r="G185" s="23"/>
      <c r="H185" s="23"/>
      <c r="I185" s="34"/>
      <c r="J185" s="34"/>
      <c r="K185" s="34"/>
      <c r="L185" s="23"/>
      <c r="M185" s="23"/>
      <c r="N185" s="23"/>
      <c r="O185" s="23"/>
      <c r="P185" s="23"/>
      <c r="Q185" s="23"/>
      <c r="R185" s="23"/>
      <c r="S185" s="23"/>
      <c r="T185" s="23"/>
      <c r="U185" s="23"/>
      <c r="V185" s="23"/>
      <c r="W185" s="23"/>
      <c r="X185" s="23"/>
      <c r="Y185" s="23"/>
    </row>
    <row r="186" spans="1:25" ht="15" hidden="1">
      <c r="A186" s="22"/>
      <c r="B186" s="22"/>
      <c r="C186" s="22" t="s">
        <v>179</v>
      </c>
      <c r="D186" s="22"/>
      <c r="E186" s="22"/>
      <c r="F186" s="22"/>
      <c r="G186" s="23"/>
      <c r="H186" s="23"/>
      <c r="I186" s="34"/>
      <c r="J186" s="34"/>
      <c r="K186" s="34"/>
      <c r="L186" s="23"/>
      <c r="M186" s="23"/>
      <c r="N186" s="23"/>
      <c r="O186" s="23"/>
      <c r="P186" s="23"/>
      <c r="Q186" s="23"/>
      <c r="R186" s="23"/>
      <c r="S186" s="23"/>
      <c r="T186" s="23"/>
      <c r="U186" s="23"/>
      <c r="V186" s="23"/>
      <c r="W186" s="23"/>
      <c r="X186" s="23"/>
      <c r="Y186" s="23"/>
    </row>
    <row r="187" spans="1:25" ht="15" hidden="1">
      <c r="A187" s="22"/>
      <c r="B187" s="22"/>
      <c r="C187" s="22" t="s">
        <v>180</v>
      </c>
      <c r="D187" s="22"/>
      <c r="E187" s="22"/>
      <c r="F187" s="22"/>
      <c r="G187" s="23"/>
      <c r="H187" s="23"/>
      <c r="I187" s="34"/>
      <c r="J187" s="34"/>
      <c r="K187" s="34"/>
      <c r="L187" s="23"/>
      <c r="M187" s="23"/>
      <c r="N187" s="23"/>
      <c r="O187" s="23"/>
      <c r="P187" s="23"/>
      <c r="Q187" s="23"/>
      <c r="R187" s="23"/>
      <c r="S187" s="23"/>
      <c r="T187" s="23"/>
      <c r="U187" s="23"/>
      <c r="V187" s="23"/>
      <c r="W187" s="23"/>
      <c r="X187" s="23"/>
      <c r="Y187" s="23"/>
    </row>
    <row r="188" spans="1:25" ht="15" hidden="1">
      <c r="A188" s="22"/>
      <c r="B188" s="22"/>
      <c r="C188" s="22" t="s">
        <v>181</v>
      </c>
      <c r="D188" s="22"/>
      <c r="E188" s="22"/>
      <c r="F188" s="22"/>
      <c r="G188" s="23"/>
      <c r="H188" s="23"/>
      <c r="I188" s="34"/>
      <c r="J188" s="34"/>
      <c r="K188" s="34"/>
      <c r="L188" s="23"/>
      <c r="M188" s="23"/>
      <c r="N188" s="23"/>
      <c r="O188" s="23"/>
      <c r="P188" s="23"/>
      <c r="Q188" s="23"/>
      <c r="R188" s="23"/>
      <c r="S188" s="23"/>
      <c r="T188" s="23"/>
      <c r="U188" s="23"/>
      <c r="V188" s="23"/>
      <c r="W188" s="23"/>
      <c r="X188" s="23"/>
      <c r="Y188" s="23"/>
    </row>
    <row r="189" spans="1:25" ht="15" hidden="1">
      <c r="A189" s="22"/>
      <c r="B189" s="22"/>
      <c r="C189" s="22" t="s">
        <v>182</v>
      </c>
      <c r="D189" s="22"/>
      <c r="E189" s="22"/>
      <c r="F189" s="22"/>
      <c r="G189" s="23"/>
      <c r="H189" s="23"/>
      <c r="I189" s="34"/>
      <c r="J189" s="34"/>
      <c r="K189" s="34"/>
      <c r="L189" s="23"/>
      <c r="M189" s="23"/>
      <c r="N189" s="23"/>
      <c r="O189" s="23"/>
      <c r="P189" s="23"/>
      <c r="Q189" s="23"/>
      <c r="R189" s="23"/>
      <c r="S189" s="23"/>
      <c r="T189" s="23"/>
      <c r="U189" s="23"/>
      <c r="V189" s="23"/>
      <c r="W189" s="23"/>
      <c r="X189" s="23"/>
      <c r="Y189" s="23"/>
    </row>
    <row r="190" spans="1:25" ht="15" hidden="1">
      <c r="A190" s="22"/>
      <c r="B190" s="22"/>
      <c r="C190" s="22" t="s">
        <v>183</v>
      </c>
      <c r="D190" s="22"/>
      <c r="E190" s="22"/>
      <c r="F190" s="22"/>
      <c r="G190" s="23"/>
      <c r="H190" s="23"/>
      <c r="I190" s="34"/>
      <c r="J190" s="34"/>
      <c r="K190" s="34"/>
      <c r="L190" s="23"/>
      <c r="M190" s="23"/>
      <c r="N190" s="23"/>
      <c r="O190" s="23"/>
      <c r="P190" s="23"/>
      <c r="Q190" s="23"/>
      <c r="R190" s="23"/>
      <c r="S190" s="23"/>
      <c r="T190" s="23"/>
      <c r="U190" s="23"/>
      <c r="V190" s="23"/>
      <c r="W190" s="23"/>
      <c r="X190" s="23"/>
      <c r="Y190" s="23"/>
    </row>
    <row r="191" spans="1:25" ht="15" hidden="1">
      <c r="A191" s="22"/>
      <c r="B191" s="22"/>
      <c r="C191" s="22" t="s">
        <v>184</v>
      </c>
      <c r="D191" s="22"/>
      <c r="E191" s="22"/>
      <c r="F191" s="22"/>
      <c r="G191" s="23"/>
      <c r="H191" s="23"/>
      <c r="I191" s="34"/>
      <c r="J191" s="34"/>
      <c r="K191" s="34"/>
      <c r="L191" s="23"/>
      <c r="M191" s="23"/>
      <c r="N191" s="23"/>
      <c r="O191" s="23"/>
      <c r="P191" s="23"/>
      <c r="Q191" s="23"/>
      <c r="R191" s="23"/>
      <c r="S191" s="23"/>
      <c r="T191" s="23"/>
      <c r="U191" s="23"/>
      <c r="V191" s="23"/>
      <c r="W191" s="23"/>
      <c r="X191" s="23"/>
      <c r="Y191" s="23"/>
    </row>
    <row r="192" spans="1:25" ht="15" hidden="1">
      <c r="A192" s="22"/>
      <c r="B192" s="22"/>
      <c r="C192" s="22" t="s">
        <v>185</v>
      </c>
      <c r="D192" s="22"/>
      <c r="E192" s="22"/>
      <c r="F192" s="22"/>
      <c r="G192" s="23"/>
      <c r="H192" s="23"/>
      <c r="I192" s="34"/>
      <c r="J192" s="34"/>
      <c r="K192" s="34"/>
      <c r="L192" s="23"/>
      <c r="M192" s="23"/>
      <c r="N192" s="23"/>
      <c r="O192" s="23"/>
      <c r="P192" s="23"/>
      <c r="Q192" s="23"/>
      <c r="R192" s="23"/>
      <c r="S192" s="23"/>
      <c r="T192" s="23"/>
      <c r="U192" s="23"/>
      <c r="V192" s="23"/>
      <c r="W192" s="23"/>
      <c r="X192" s="23"/>
      <c r="Y192" s="23"/>
    </row>
    <row r="193" spans="1:25" ht="15" hidden="1">
      <c r="A193" s="22"/>
      <c r="B193" s="22"/>
      <c r="C193" s="22" t="s">
        <v>186</v>
      </c>
      <c r="D193" s="22"/>
      <c r="E193" s="22"/>
      <c r="F193" s="22"/>
      <c r="G193" s="23"/>
      <c r="H193" s="23"/>
      <c r="I193" s="34"/>
      <c r="J193" s="34"/>
      <c r="K193" s="34"/>
      <c r="L193" s="23"/>
      <c r="M193" s="23"/>
      <c r="N193" s="23"/>
      <c r="O193" s="23"/>
      <c r="P193" s="23"/>
      <c r="Q193" s="23"/>
      <c r="R193" s="23"/>
      <c r="S193" s="23"/>
      <c r="T193" s="23"/>
      <c r="U193" s="23"/>
      <c r="V193" s="23"/>
      <c r="W193" s="23"/>
      <c r="X193" s="23"/>
      <c r="Y193" s="23"/>
    </row>
    <row r="194" spans="1:25" ht="15" hidden="1">
      <c r="A194" s="22"/>
      <c r="B194" s="22"/>
      <c r="C194" s="22" t="s">
        <v>187</v>
      </c>
      <c r="D194" s="22"/>
      <c r="E194" s="22"/>
      <c r="F194" s="22"/>
      <c r="G194" s="23"/>
      <c r="H194" s="23"/>
      <c r="I194" s="34"/>
      <c r="J194" s="34"/>
      <c r="K194" s="34"/>
      <c r="L194" s="23"/>
      <c r="M194" s="23"/>
      <c r="N194" s="23"/>
      <c r="O194" s="23"/>
      <c r="P194" s="23"/>
      <c r="Q194" s="23"/>
      <c r="R194" s="23"/>
      <c r="S194" s="23"/>
      <c r="T194" s="23"/>
      <c r="U194" s="23"/>
      <c r="V194" s="23"/>
      <c r="W194" s="23"/>
      <c r="X194" s="23"/>
      <c r="Y194" s="23"/>
    </row>
    <row r="195" spans="1:25" ht="15" hidden="1">
      <c r="A195" s="22"/>
      <c r="B195" s="22"/>
      <c r="C195" s="22"/>
      <c r="D195" s="22"/>
      <c r="E195" s="22"/>
      <c r="F195" s="22"/>
      <c r="G195" s="23"/>
      <c r="H195" s="23"/>
      <c r="I195" s="34"/>
      <c r="J195" s="34"/>
      <c r="K195" s="34"/>
      <c r="L195" s="23"/>
      <c r="M195" s="23"/>
      <c r="N195" s="23"/>
      <c r="O195" s="23"/>
      <c r="P195" s="23"/>
      <c r="Q195" s="23"/>
      <c r="R195" s="23"/>
      <c r="S195" s="23"/>
      <c r="T195" s="23"/>
      <c r="U195" s="23"/>
      <c r="V195" s="23"/>
      <c r="W195" s="23"/>
      <c r="X195" s="23"/>
      <c r="Y195" s="23"/>
    </row>
    <row r="196" spans="1:25" ht="15" hidden="1">
      <c r="A196" s="22"/>
      <c r="B196" s="22"/>
      <c r="C196" s="22"/>
      <c r="D196" s="22"/>
      <c r="E196" s="22"/>
      <c r="F196" s="22"/>
      <c r="G196" s="23"/>
      <c r="H196" s="23"/>
      <c r="I196" s="34"/>
      <c r="J196" s="34"/>
      <c r="K196" s="34"/>
      <c r="L196" s="23"/>
      <c r="M196" s="23"/>
      <c r="N196" s="23"/>
      <c r="O196" s="23"/>
      <c r="P196" s="23"/>
      <c r="Q196" s="23"/>
      <c r="R196" s="23"/>
      <c r="S196" s="23"/>
      <c r="T196" s="23"/>
      <c r="U196" s="23"/>
      <c r="V196" s="23"/>
      <c r="W196" s="23"/>
      <c r="X196" s="23"/>
      <c r="Y196" s="23"/>
    </row>
    <row r="197" spans="1:25" ht="15" hidden="1">
      <c r="A197" s="22"/>
      <c r="B197" s="22"/>
      <c r="C197" s="22"/>
      <c r="D197" s="22"/>
      <c r="E197" s="22"/>
      <c r="F197" s="22"/>
      <c r="G197" s="23"/>
      <c r="H197" s="23"/>
      <c r="I197" s="34"/>
      <c r="J197" s="34"/>
      <c r="K197" s="34"/>
      <c r="L197" s="23"/>
      <c r="M197" s="23"/>
      <c r="N197" s="23"/>
      <c r="O197" s="23"/>
      <c r="P197" s="23"/>
      <c r="Q197" s="23"/>
      <c r="R197" s="23"/>
      <c r="S197" s="23"/>
      <c r="T197" s="23"/>
      <c r="U197" s="23"/>
      <c r="V197" s="23"/>
      <c r="W197" s="23"/>
      <c r="X197" s="23"/>
      <c r="Y197" s="23"/>
    </row>
    <row r="198" spans="1:25" ht="15">
      <c r="A198" s="22"/>
      <c r="B198" s="22"/>
      <c r="C198" s="22"/>
      <c r="D198" s="22"/>
      <c r="E198" s="22"/>
      <c r="F198" s="22"/>
      <c r="G198" s="23"/>
      <c r="H198" s="23"/>
      <c r="I198" s="34"/>
      <c r="J198" s="34"/>
      <c r="K198" s="34"/>
      <c r="L198" s="23"/>
      <c r="M198" s="23"/>
      <c r="N198" s="23"/>
      <c r="O198" s="23"/>
      <c r="P198" s="23"/>
      <c r="Q198" s="23"/>
      <c r="R198" s="23"/>
      <c r="S198" s="23"/>
      <c r="T198" s="23"/>
      <c r="U198" s="23"/>
      <c r="V198" s="23"/>
      <c r="W198" s="23"/>
      <c r="X198" s="23"/>
      <c r="Y198" s="23"/>
    </row>
    <row r="199" spans="1:25" ht="15">
      <c r="A199" s="22"/>
      <c r="B199" s="22"/>
      <c r="C199" s="22"/>
      <c r="D199" s="22"/>
      <c r="E199" s="22"/>
      <c r="F199" s="22"/>
      <c r="G199" s="23"/>
      <c r="H199" s="23"/>
      <c r="I199" s="34"/>
      <c r="J199" s="34"/>
      <c r="K199" s="34"/>
      <c r="L199" s="23"/>
      <c r="M199" s="23"/>
      <c r="N199" s="23"/>
      <c r="O199" s="23"/>
      <c r="P199" s="23"/>
      <c r="Q199" s="23"/>
      <c r="R199" s="23"/>
      <c r="S199" s="23"/>
      <c r="T199" s="23"/>
      <c r="U199" s="23"/>
      <c r="V199" s="23"/>
      <c r="W199" s="23"/>
      <c r="X199" s="23"/>
      <c r="Y199" s="23"/>
    </row>
    <row r="200" spans="1:25" ht="15">
      <c r="A200" s="22"/>
      <c r="B200" s="22"/>
      <c r="C200" s="22"/>
      <c r="D200" s="22"/>
      <c r="E200" s="22"/>
      <c r="F200" s="22"/>
      <c r="G200" s="23"/>
      <c r="H200" s="23"/>
      <c r="I200" s="34"/>
      <c r="J200" s="34"/>
      <c r="K200" s="34"/>
      <c r="L200" s="23"/>
      <c r="M200" s="23"/>
      <c r="N200" s="23"/>
      <c r="O200" s="23"/>
      <c r="P200" s="23"/>
      <c r="Q200" s="23"/>
      <c r="R200" s="23"/>
      <c r="S200" s="23"/>
      <c r="T200" s="23"/>
      <c r="U200" s="23"/>
      <c r="V200" s="23"/>
      <c r="W200" s="23"/>
      <c r="X200" s="23"/>
      <c r="Y200" s="23"/>
    </row>
    <row r="201" spans="1:25" ht="15">
      <c r="A201" s="22"/>
      <c r="B201" s="22"/>
      <c r="C201" s="22"/>
      <c r="D201" s="22"/>
      <c r="E201" s="22"/>
      <c r="F201" s="22"/>
      <c r="G201" s="23"/>
      <c r="H201" s="23"/>
      <c r="I201" s="34"/>
      <c r="J201" s="34"/>
      <c r="K201" s="34"/>
      <c r="L201" s="23"/>
      <c r="M201" s="23"/>
      <c r="N201" s="23"/>
      <c r="O201" s="23"/>
      <c r="P201" s="23"/>
      <c r="Q201" s="23"/>
      <c r="R201" s="23"/>
      <c r="S201" s="23"/>
      <c r="T201" s="23"/>
      <c r="U201" s="23"/>
      <c r="V201" s="23"/>
      <c r="W201" s="23"/>
      <c r="X201" s="23"/>
      <c r="Y201" s="23"/>
    </row>
    <row r="202" spans="1:25" ht="15">
      <c r="A202" s="22"/>
      <c r="B202" s="22"/>
      <c r="C202" s="22"/>
      <c r="D202" s="22"/>
      <c r="E202" s="22"/>
      <c r="F202" s="22"/>
      <c r="G202" s="23"/>
      <c r="H202" s="23"/>
      <c r="I202" s="34"/>
      <c r="J202" s="34"/>
      <c r="K202" s="34"/>
      <c r="L202" s="23"/>
      <c r="M202" s="23"/>
      <c r="N202" s="23"/>
      <c r="O202" s="23"/>
      <c r="P202" s="23"/>
      <c r="Q202" s="23"/>
      <c r="R202" s="23"/>
      <c r="S202" s="23"/>
      <c r="T202" s="23"/>
      <c r="U202" s="23"/>
      <c r="V202" s="23"/>
      <c r="W202" s="23"/>
      <c r="X202" s="23"/>
      <c r="Y202" s="23"/>
    </row>
    <row r="203" spans="1:25" ht="15">
      <c r="A203" s="22"/>
      <c r="B203" s="22"/>
      <c r="C203" s="22"/>
      <c r="D203" s="22"/>
      <c r="E203" s="22"/>
      <c r="F203" s="22"/>
      <c r="G203" s="23"/>
      <c r="H203" s="23"/>
      <c r="I203" s="34"/>
      <c r="J203" s="34"/>
      <c r="K203" s="34"/>
      <c r="L203" s="23"/>
      <c r="M203" s="23"/>
      <c r="N203" s="23"/>
      <c r="O203" s="23"/>
      <c r="P203" s="23"/>
      <c r="Q203" s="23"/>
      <c r="R203" s="23"/>
      <c r="S203" s="23"/>
      <c r="T203" s="23"/>
      <c r="U203" s="23"/>
      <c r="V203" s="23"/>
      <c r="W203" s="23"/>
      <c r="X203" s="23"/>
      <c r="Y203" s="23"/>
    </row>
    <row r="204" spans="1:25" ht="15">
      <c r="A204" s="22"/>
      <c r="B204" s="22"/>
      <c r="C204" s="22"/>
      <c r="D204" s="22"/>
      <c r="E204" s="22"/>
      <c r="F204" s="22"/>
      <c r="G204" s="23"/>
      <c r="H204" s="23"/>
      <c r="I204" s="34"/>
      <c r="J204" s="34"/>
      <c r="K204" s="34"/>
      <c r="L204" s="23"/>
      <c r="M204" s="23"/>
      <c r="N204" s="23"/>
      <c r="O204" s="23"/>
      <c r="P204" s="23"/>
      <c r="Q204" s="23"/>
      <c r="R204" s="23"/>
      <c r="S204" s="23"/>
      <c r="T204" s="23"/>
      <c r="U204" s="23"/>
      <c r="V204" s="23"/>
      <c r="W204" s="23"/>
      <c r="X204" s="23"/>
      <c r="Y204" s="23"/>
    </row>
    <row r="205" spans="1:25" ht="15">
      <c r="A205" s="22"/>
      <c r="B205" s="22"/>
      <c r="C205" s="22"/>
      <c r="D205" s="22"/>
      <c r="E205" s="22"/>
      <c r="F205" s="22"/>
      <c r="G205" s="23"/>
      <c r="H205" s="23"/>
      <c r="I205" s="34"/>
      <c r="J205" s="34"/>
      <c r="K205" s="34"/>
      <c r="L205" s="23"/>
      <c r="M205" s="23"/>
      <c r="N205" s="23"/>
      <c r="O205" s="23"/>
      <c r="P205" s="23"/>
      <c r="Q205" s="23"/>
      <c r="R205" s="23"/>
      <c r="S205" s="23"/>
      <c r="T205" s="23"/>
      <c r="U205" s="23"/>
      <c r="V205" s="23"/>
      <c r="W205" s="23"/>
      <c r="X205" s="23"/>
      <c r="Y205" s="23"/>
    </row>
    <row r="206" spans="1:25" ht="15">
      <c r="A206" s="22"/>
      <c r="B206" s="22"/>
      <c r="C206" s="22"/>
      <c r="D206" s="22"/>
      <c r="E206" s="22"/>
      <c r="F206" s="22"/>
      <c r="G206" s="23"/>
      <c r="H206" s="23"/>
      <c r="I206" s="34"/>
      <c r="J206" s="34"/>
      <c r="K206" s="34"/>
      <c r="L206" s="23"/>
      <c r="M206" s="23"/>
      <c r="N206" s="23"/>
      <c r="O206" s="23"/>
      <c r="P206" s="23"/>
      <c r="Q206" s="23"/>
      <c r="R206" s="23"/>
      <c r="S206" s="23"/>
      <c r="T206" s="23"/>
      <c r="U206" s="23"/>
      <c r="V206" s="23"/>
      <c r="W206" s="23"/>
      <c r="X206" s="23"/>
      <c r="Y206" s="23"/>
    </row>
    <row r="207" spans="1:25" ht="15">
      <c r="A207" s="22"/>
      <c r="B207" s="22"/>
      <c r="C207" s="22"/>
      <c r="D207" s="22"/>
      <c r="E207" s="22"/>
      <c r="F207" s="22"/>
      <c r="G207" s="23"/>
      <c r="H207" s="23"/>
      <c r="I207" s="34"/>
      <c r="J207" s="34"/>
      <c r="K207" s="34"/>
      <c r="L207" s="23"/>
      <c r="M207" s="23"/>
      <c r="N207" s="23"/>
      <c r="O207" s="23"/>
      <c r="P207" s="23"/>
      <c r="Q207" s="23"/>
      <c r="R207" s="23"/>
      <c r="S207" s="23"/>
      <c r="T207" s="23"/>
      <c r="U207" s="23"/>
      <c r="V207" s="23"/>
      <c r="W207" s="23"/>
      <c r="X207" s="23"/>
      <c r="Y207" s="23"/>
    </row>
    <row r="208" spans="1:25" ht="15">
      <c r="A208" s="22"/>
      <c r="B208" s="22"/>
      <c r="C208" s="22"/>
      <c r="D208" s="22"/>
      <c r="E208" s="22"/>
      <c r="F208" s="22"/>
      <c r="G208" s="23"/>
      <c r="H208" s="23"/>
      <c r="I208" s="34"/>
      <c r="J208" s="34"/>
      <c r="K208" s="34"/>
      <c r="L208" s="23"/>
      <c r="M208" s="23"/>
      <c r="N208" s="23"/>
      <c r="O208" s="23"/>
      <c r="P208" s="23"/>
      <c r="Q208" s="23"/>
      <c r="R208" s="23"/>
      <c r="S208" s="23"/>
      <c r="T208" s="23"/>
      <c r="U208" s="23"/>
      <c r="V208" s="23"/>
      <c r="W208" s="23"/>
      <c r="X208" s="23"/>
      <c r="Y208" s="23"/>
    </row>
    <row r="209" spans="1:25" ht="15">
      <c r="A209" s="22"/>
      <c r="B209" s="22"/>
      <c r="C209" s="22"/>
      <c r="D209" s="22"/>
      <c r="E209" s="22"/>
      <c r="F209" s="22"/>
      <c r="G209" s="23"/>
      <c r="H209" s="23"/>
      <c r="I209" s="34"/>
      <c r="J209" s="34"/>
      <c r="K209" s="34"/>
      <c r="L209" s="23"/>
      <c r="M209" s="23"/>
      <c r="N209" s="23"/>
      <c r="O209" s="23"/>
      <c r="P209" s="23"/>
      <c r="Q209" s="23"/>
      <c r="R209" s="23"/>
      <c r="S209" s="23"/>
      <c r="T209" s="23"/>
      <c r="U209" s="23"/>
      <c r="V209" s="23"/>
      <c r="W209" s="23"/>
      <c r="X209" s="23"/>
      <c r="Y209" s="23"/>
    </row>
    <row r="210" spans="1:25" ht="15">
      <c r="A210" s="22"/>
      <c r="B210" s="22"/>
      <c r="C210" s="22"/>
      <c r="D210" s="22"/>
      <c r="E210" s="22"/>
      <c r="F210" s="22"/>
      <c r="G210" s="23"/>
      <c r="H210" s="23"/>
      <c r="I210" s="34"/>
      <c r="J210" s="34"/>
      <c r="K210" s="34"/>
      <c r="L210" s="23"/>
      <c r="M210" s="23"/>
      <c r="N210" s="23"/>
      <c r="O210" s="23"/>
      <c r="P210" s="23"/>
      <c r="Q210" s="23"/>
      <c r="R210" s="23"/>
      <c r="S210" s="23"/>
      <c r="T210" s="23"/>
      <c r="U210" s="23"/>
      <c r="V210" s="23"/>
      <c r="W210" s="23"/>
      <c r="X210" s="23"/>
      <c r="Y210" s="23"/>
    </row>
    <row r="211" spans="1:25" ht="15">
      <c r="A211" s="22"/>
      <c r="B211" s="22"/>
      <c r="C211" s="22"/>
      <c r="D211" s="22"/>
      <c r="E211" s="22"/>
      <c r="F211" s="22"/>
      <c r="G211" s="23"/>
      <c r="H211" s="23"/>
      <c r="I211" s="34"/>
      <c r="J211" s="34"/>
      <c r="K211" s="34"/>
      <c r="L211" s="23"/>
      <c r="M211" s="23"/>
      <c r="N211" s="23"/>
      <c r="O211" s="23"/>
      <c r="P211" s="23"/>
      <c r="Q211" s="23"/>
      <c r="R211" s="23"/>
      <c r="S211" s="23"/>
      <c r="T211" s="23"/>
      <c r="U211" s="23"/>
      <c r="V211" s="23"/>
      <c r="W211" s="23"/>
      <c r="X211" s="23"/>
      <c r="Y211" s="23"/>
    </row>
    <row r="212" spans="1:25" ht="15">
      <c r="A212" s="22"/>
      <c r="B212" s="22"/>
      <c r="C212" s="22"/>
      <c r="D212" s="22"/>
      <c r="E212" s="22"/>
      <c r="F212" s="22"/>
      <c r="G212" s="23"/>
      <c r="H212" s="23"/>
      <c r="I212" s="34"/>
      <c r="J212" s="34"/>
      <c r="K212" s="34"/>
      <c r="L212" s="23"/>
      <c r="M212" s="23"/>
      <c r="N212" s="23"/>
      <c r="O212" s="23"/>
      <c r="P212" s="23"/>
      <c r="Q212" s="23"/>
      <c r="R212" s="23"/>
      <c r="S212" s="23"/>
      <c r="T212" s="23"/>
      <c r="U212" s="23"/>
      <c r="V212" s="23"/>
      <c r="W212" s="23"/>
      <c r="X212" s="23"/>
      <c r="Y212" s="23"/>
    </row>
    <row r="213" spans="1:25" ht="15">
      <c r="A213" s="22"/>
      <c r="B213" s="22"/>
      <c r="C213" s="22"/>
      <c r="D213" s="22"/>
      <c r="E213" s="22"/>
      <c r="F213" s="22"/>
      <c r="G213" s="23"/>
      <c r="H213" s="23"/>
      <c r="I213" s="34"/>
      <c r="J213" s="34"/>
      <c r="K213" s="34"/>
      <c r="L213" s="23"/>
      <c r="M213" s="23"/>
      <c r="N213" s="23"/>
      <c r="O213" s="23"/>
      <c r="P213" s="23"/>
      <c r="Q213" s="23"/>
      <c r="R213" s="23"/>
      <c r="S213" s="23"/>
      <c r="T213" s="23"/>
      <c r="U213" s="23"/>
      <c r="V213" s="23"/>
      <c r="W213" s="23"/>
      <c r="X213" s="23"/>
      <c r="Y213" s="23"/>
    </row>
    <row r="214" spans="1:25" ht="15">
      <c r="A214" s="22"/>
      <c r="B214" s="22"/>
      <c r="C214" s="22"/>
      <c r="D214" s="22"/>
      <c r="E214" s="22"/>
      <c r="F214" s="22"/>
      <c r="G214" s="23"/>
      <c r="H214" s="23"/>
      <c r="I214" s="34"/>
      <c r="J214" s="34"/>
      <c r="K214" s="34"/>
      <c r="L214" s="23"/>
      <c r="M214" s="23"/>
      <c r="N214" s="23"/>
      <c r="O214" s="23"/>
      <c r="P214" s="23"/>
      <c r="Q214" s="23"/>
      <c r="R214" s="23"/>
      <c r="S214" s="23"/>
      <c r="T214" s="23"/>
      <c r="U214" s="23"/>
      <c r="V214" s="23"/>
      <c r="W214" s="23"/>
      <c r="X214" s="23"/>
      <c r="Y214" s="23"/>
    </row>
    <row r="215" spans="1:25" ht="15">
      <c r="A215" s="22"/>
      <c r="B215" s="22"/>
      <c r="C215" s="22"/>
      <c r="D215" s="22"/>
      <c r="E215" s="22"/>
      <c r="F215" s="22"/>
      <c r="G215" s="23"/>
      <c r="H215" s="23"/>
      <c r="I215" s="34"/>
      <c r="J215" s="34"/>
      <c r="K215" s="34"/>
      <c r="L215" s="23"/>
      <c r="M215" s="23"/>
      <c r="N215" s="23"/>
      <c r="O215" s="23"/>
      <c r="P215" s="23"/>
      <c r="Q215" s="23"/>
      <c r="R215" s="23"/>
      <c r="S215" s="23"/>
      <c r="T215" s="23"/>
      <c r="U215" s="23"/>
      <c r="V215" s="23"/>
      <c r="W215" s="23"/>
      <c r="X215" s="23"/>
      <c r="Y215" s="23"/>
    </row>
    <row r="216" spans="1:25" ht="15">
      <c r="A216" s="22"/>
      <c r="B216" s="22"/>
      <c r="C216" s="22"/>
      <c r="D216" s="22"/>
      <c r="E216" s="22"/>
      <c r="F216" s="22"/>
      <c r="G216" s="23"/>
      <c r="H216" s="23"/>
      <c r="I216" s="34"/>
      <c r="J216" s="34"/>
      <c r="K216" s="34"/>
      <c r="L216" s="23"/>
      <c r="M216" s="23"/>
      <c r="N216" s="23"/>
      <c r="O216" s="23"/>
      <c r="P216" s="23"/>
      <c r="Q216" s="23"/>
      <c r="R216" s="23"/>
      <c r="S216" s="23"/>
      <c r="T216" s="23"/>
      <c r="U216" s="23"/>
      <c r="V216" s="23"/>
      <c r="W216" s="23"/>
      <c r="X216" s="23"/>
      <c r="Y216" s="23"/>
    </row>
    <row r="217" spans="1:25" ht="15">
      <c r="A217" s="22"/>
      <c r="B217" s="22"/>
      <c r="C217" s="22"/>
      <c r="D217" s="22"/>
      <c r="E217" s="22"/>
      <c r="F217" s="22"/>
      <c r="G217" s="23"/>
      <c r="H217" s="23"/>
      <c r="I217" s="34"/>
      <c r="J217" s="34"/>
      <c r="K217" s="34"/>
      <c r="L217" s="23"/>
      <c r="M217" s="23"/>
      <c r="N217" s="23"/>
      <c r="O217" s="23"/>
      <c r="P217" s="23"/>
      <c r="Q217" s="23"/>
      <c r="R217" s="23"/>
      <c r="S217" s="23"/>
      <c r="T217" s="23"/>
      <c r="U217" s="23"/>
      <c r="V217" s="23"/>
      <c r="W217" s="23"/>
      <c r="X217" s="23"/>
      <c r="Y217" s="23"/>
    </row>
    <row r="218" spans="1:25" ht="15">
      <c r="A218" s="22"/>
      <c r="B218" s="22"/>
      <c r="C218" s="22"/>
      <c r="D218" s="22"/>
      <c r="E218" s="22"/>
      <c r="F218" s="22"/>
      <c r="G218" s="23"/>
      <c r="H218" s="23"/>
      <c r="I218" s="34"/>
      <c r="J218" s="34"/>
      <c r="K218" s="34"/>
      <c r="L218" s="23"/>
      <c r="M218" s="23"/>
      <c r="N218" s="23"/>
      <c r="O218" s="23"/>
      <c r="P218" s="23"/>
      <c r="Q218" s="23"/>
      <c r="R218" s="23"/>
      <c r="S218" s="23"/>
      <c r="T218" s="23"/>
      <c r="U218" s="23"/>
      <c r="V218" s="23"/>
      <c r="W218" s="23"/>
      <c r="X218" s="23"/>
      <c r="Y218" s="23"/>
    </row>
    <row r="219" spans="1:25" ht="15">
      <c r="A219" s="22"/>
      <c r="B219" s="22"/>
      <c r="C219" s="22"/>
      <c r="D219" s="22"/>
      <c r="E219" s="22"/>
      <c r="F219" s="22"/>
      <c r="G219" s="23"/>
      <c r="H219" s="23"/>
      <c r="I219" s="34"/>
      <c r="J219" s="34"/>
      <c r="K219" s="34"/>
      <c r="L219" s="23"/>
      <c r="M219" s="23"/>
      <c r="N219" s="23"/>
      <c r="O219" s="23"/>
      <c r="P219" s="23"/>
      <c r="Q219" s="23"/>
      <c r="R219" s="23"/>
      <c r="S219" s="23"/>
      <c r="T219" s="23"/>
      <c r="U219" s="23"/>
      <c r="V219" s="23"/>
      <c r="W219" s="23"/>
      <c r="X219" s="23"/>
      <c r="Y219" s="23"/>
    </row>
    <row r="220" spans="1:25" ht="15">
      <c r="A220" s="22"/>
      <c r="B220" s="22"/>
      <c r="C220" s="22"/>
      <c r="D220" s="22"/>
      <c r="E220" s="22"/>
      <c r="F220" s="22"/>
      <c r="G220" s="23"/>
      <c r="H220" s="23"/>
      <c r="I220" s="34"/>
      <c r="J220" s="34"/>
      <c r="K220" s="34"/>
      <c r="L220" s="23"/>
      <c r="M220" s="23"/>
      <c r="N220" s="23"/>
      <c r="O220" s="23"/>
      <c r="P220" s="23"/>
      <c r="Q220" s="23"/>
      <c r="R220" s="23"/>
      <c r="S220" s="23"/>
      <c r="T220" s="23"/>
      <c r="U220" s="23"/>
      <c r="V220" s="23"/>
      <c r="W220" s="23"/>
      <c r="X220" s="23"/>
      <c r="Y220" s="23"/>
    </row>
    <row r="221" spans="1:25" ht="15">
      <c r="A221" s="22"/>
      <c r="B221" s="22"/>
      <c r="C221" s="22"/>
      <c r="D221" s="22"/>
      <c r="E221" s="22"/>
      <c r="F221" s="22"/>
      <c r="G221" s="23"/>
      <c r="H221" s="23"/>
      <c r="I221" s="34"/>
      <c r="J221" s="34"/>
      <c r="K221" s="34"/>
      <c r="L221" s="23"/>
      <c r="M221" s="23"/>
      <c r="N221" s="23"/>
      <c r="O221" s="23"/>
      <c r="P221" s="23"/>
      <c r="Q221" s="23"/>
      <c r="R221" s="23"/>
      <c r="S221" s="23"/>
      <c r="T221" s="23"/>
      <c r="U221" s="23"/>
      <c r="V221" s="23"/>
      <c r="W221" s="23"/>
      <c r="X221" s="23"/>
      <c r="Y221" s="23"/>
    </row>
    <row r="222" spans="1:25" ht="15">
      <c r="A222" s="22"/>
      <c r="B222" s="22"/>
      <c r="C222" s="22"/>
      <c r="D222" s="22"/>
      <c r="E222" s="22"/>
      <c r="F222" s="22"/>
      <c r="G222" s="23"/>
      <c r="H222" s="23"/>
      <c r="I222" s="34"/>
      <c r="J222" s="34"/>
      <c r="K222" s="34"/>
      <c r="L222" s="23"/>
      <c r="M222" s="23"/>
      <c r="N222" s="23"/>
      <c r="O222" s="23"/>
      <c r="P222" s="23"/>
      <c r="Q222" s="23"/>
      <c r="R222" s="23"/>
      <c r="S222" s="23"/>
      <c r="T222" s="23"/>
      <c r="U222" s="23"/>
      <c r="V222" s="23"/>
      <c r="W222" s="23"/>
      <c r="X222" s="23"/>
      <c r="Y222" s="23"/>
    </row>
    <row r="223" spans="1:25" ht="15">
      <c r="A223" s="22"/>
      <c r="B223" s="22"/>
      <c r="C223" s="22"/>
      <c r="D223" s="22"/>
      <c r="E223" s="22"/>
      <c r="F223" s="22"/>
      <c r="G223" s="23"/>
      <c r="H223" s="23"/>
      <c r="I223" s="34"/>
      <c r="J223" s="34"/>
      <c r="K223" s="34"/>
      <c r="L223" s="23"/>
      <c r="M223" s="23"/>
      <c r="N223" s="23"/>
      <c r="O223" s="23"/>
      <c r="P223" s="23"/>
      <c r="Q223" s="23"/>
      <c r="R223" s="23"/>
      <c r="S223" s="23"/>
      <c r="T223" s="23"/>
      <c r="U223" s="23"/>
      <c r="V223" s="23"/>
      <c r="W223" s="23"/>
      <c r="X223" s="23"/>
      <c r="Y223" s="23"/>
    </row>
    <row r="224" spans="1:25" ht="15">
      <c r="A224" s="22"/>
      <c r="B224" s="22"/>
      <c r="C224" s="22"/>
      <c r="D224" s="22"/>
      <c r="E224" s="22"/>
      <c r="F224" s="22"/>
      <c r="G224" s="23"/>
      <c r="H224" s="23"/>
      <c r="I224" s="34"/>
      <c r="J224" s="34"/>
      <c r="K224" s="34"/>
      <c r="L224" s="23"/>
      <c r="M224" s="23"/>
      <c r="N224" s="23"/>
      <c r="O224" s="23"/>
      <c r="P224" s="23"/>
      <c r="Q224" s="23"/>
      <c r="R224" s="23"/>
      <c r="S224" s="23"/>
      <c r="T224" s="23"/>
      <c r="U224" s="23"/>
      <c r="V224" s="23"/>
      <c r="W224" s="23"/>
      <c r="X224" s="23"/>
      <c r="Y224" s="23"/>
    </row>
    <row r="225" spans="1:25" ht="15">
      <c r="A225" s="22"/>
      <c r="B225" s="22"/>
      <c r="C225" s="22"/>
      <c r="D225" s="22"/>
      <c r="E225" s="22"/>
      <c r="F225" s="22"/>
      <c r="G225" s="23"/>
      <c r="H225" s="23"/>
      <c r="I225" s="34"/>
      <c r="J225" s="34"/>
      <c r="K225" s="34"/>
      <c r="L225" s="23"/>
      <c r="M225" s="23"/>
      <c r="N225" s="23"/>
      <c r="O225" s="23"/>
      <c r="P225" s="23"/>
      <c r="Q225" s="23"/>
      <c r="R225" s="23"/>
      <c r="S225" s="23"/>
      <c r="T225" s="23"/>
      <c r="U225" s="23"/>
      <c r="V225" s="23"/>
      <c r="W225" s="23"/>
      <c r="X225" s="23"/>
      <c r="Y225" s="23"/>
    </row>
    <row r="226" spans="1:25" ht="15">
      <c r="A226" s="22"/>
      <c r="B226" s="22"/>
      <c r="C226" s="22"/>
      <c r="D226" s="22"/>
      <c r="E226" s="22"/>
      <c r="F226" s="22"/>
      <c r="G226" s="23"/>
      <c r="H226" s="23"/>
      <c r="I226" s="34"/>
      <c r="J226" s="34"/>
      <c r="K226" s="34"/>
      <c r="L226" s="23"/>
      <c r="M226" s="23"/>
      <c r="N226" s="23"/>
      <c r="O226" s="23"/>
      <c r="P226" s="23"/>
      <c r="Q226" s="23"/>
      <c r="R226" s="23"/>
      <c r="S226" s="23"/>
      <c r="T226" s="23"/>
      <c r="U226" s="23"/>
      <c r="V226" s="23"/>
      <c r="W226" s="23"/>
      <c r="X226" s="23"/>
      <c r="Y226" s="23"/>
    </row>
    <row r="227" spans="1:25" ht="15">
      <c r="A227" s="22"/>
      <c r="B227" s="22"/>
      <c r="C227" s="22"/>
      <c r="D227" s="22"/>
      <c r="E227" s="22"/>
      <c r="F227" s="22"/>
      <c r="G227" s="23"/>
      <c r="H227" s="23"/>
      <c r="I227" s="34"/>
      <c r="J227" s="34"/>
      <c r="K227" s="34"/>
      <c r="L227" s="23"/>
      <c r="M227" s="23"/>
      <c r="N227" s="23"/>
      <c r="O227" s="23"/>
      <c r="P227" s="23"/>
      <c r="Q227" s="23"/>
      <c r="R227" s="23"/>
      <c r="S227" s="23"/>
      <c r="T227" s="23"/>
      <c r="U227" s="23"/>
      <c r="V227" s="23"/>
      <c r="W227" s="23"/>
      <c r="X227" s="23"/>
      <c r="Y227" s="23"/>
    </row>
    <row r="228" spans="1:25" ht="15">
      <c r="A228" s="22"/>
      <c r="B228" s="22"/>
      <c r="C228" s="22"/>
      <c r="D228" s="22"/>
      <c r="E228" s="22"/>
      <c r="F228" s="22"/>
      <c r="G228" s="23"/>
      <c r="H228" s="23"/>
      <c r="I228" s="34"/>
      <c r="J228" s="34"/>
      <c r="K228" s="34"/>
      <c r="L228" s="23"/>
      <c r="M228" s="23"/>
      <c r="N228" s="23"/>
      <c r="O228" s="23"/>
      <c r="P228" s="23"/>
      <c r="Q228" s="23"/>
      <c r="R228" s="23"/>
      <c r="S228" s="23"/>
      <c r="T228" s="23"/>
      <c r="U228" s="23"/>
      <c r="V228" s="23"/>
      <c r="W228" s="23"/>
      <c r="X228" s="23"/>
      <c r="Y228" s="23"/>
    </row>
    <row r="229" spans="1:25" ht="15">
      <c r="A229" s="22"/>
      <c r="B229" s="22"/>
      <c r="C229" s="22"/>
      <c r="D229" s="22"/>
      <c r="E229" s="22"/>
      <c r="F229" s="22"/>
      <c r="G229" s="23"/>
      <c r="H229" s="23"/>
      <c r="I229" s="34"/>
      <c r="J229" s="34"/>
      <c r="K229" s="34"/>
      <c r="L229" s="23"/>
      <c r="M229" s="23"/>
      <c r="N229" s="23"/>
      <c r="O229" s="23"/>
      <c r="P229" s="23"/>
      <c r="Q229" s="23"/>
      <c r="R229" s="23"/>
      <c r="S229" s="23"/>
      <c r="T229" s="23"/>
      <c r="U229" s="23"/>
      <c r="V229" s="23"/>
      <c r="W229" s="23"/>
      <c r="X229" s="23"/>
      <c r="Y229" s="23"/>
    </row>
    <row r="230" spans="1:25" ht="15">
      <c r="A230" s="22"/>
      <c r="B230" s="22"/>
      <c r="C230" s="22"/>
      <c r="D230" s="22"/>
      <c r="E230" s="22"/>
      <c r="F230" s="22"/>
      <c r="G230" s="23"/>
      <c r="H230" s="23"/>
      <c r="I230" s="34"/>
      <c r="J230" s="34"/>
      <c r="K230" s="34"/>
      <c r="L230" s="23"/>
      <c r="M230" s="23"/>
      <c r="N230" s="23"/>
      <c r="O230" s="23"/>
      <c r="P230" s="23"/>
      <c r="Q230" s="23"/>
      <c r="R230" s="23"/>
      <c r="S230" s="23"/>
      <c r="T230" s="23"/>
      <c r="U230" s="23"/>
      <c r="V230" s="23"/>
      <c r="W230" s="23"/>
      <c r="X230" s="23"/>
      <c r="Y230" s="23"/>
    </row>
    <row r="231" spans="1:25" ht="15">
      <c r="A231" s="22"/>
      <c r="B231" s="22"/>
      <c r="C231" s="22"/>
      <c r="D231" s="22"/>
      <c r="E231" s="22"/>
      <c r="F231" s="22"/>
      <c r="G231" s="23"/>
      <c r="H231" s="23"/>
      <c r="I231" s="34"/>
      <c r="J231" s="34"/>
      <c r="K231" s="34"/>
      <c r="L231" s="23"/>
      <c r="M231" s="23"/>
      <c r="N231" s="23"/>
      <c r="O231" s="23"/>
      <c r="P231" s="23"/>
      <c r="Q231" s="23"/>
      <c r="R231" s="23"/>
      <c r="S231" s="23"/>
      <c r="T231" s="23"/>
      <c r="U231" s="23"/>
      <c r="V231" s="23"/>
      <c r="W231" s="23"/>
      <c r="X231" s="23"/>
      <c r="Y231" s="23"/>
    </row>
    <row r="232" spans="1:25" ht="15">
      <c r="A232" s="22"/>
      <c r="B232" s="22"/>
      <c r="C232" s="22"/>
      <c r="D232" s="22"/>
      <c r="E232" s="22"/>
      <c r="F232" s="22"/>
      <c r="G232" s="23"/>
      <c r="H232" s="23"/>
      <c r="I232" s="34"/>
      <c r="J232" s="34"/>
      <c r="K232" s="34"/>
      <c r="L232" s="23"/>
      <c r="M232" s="23"/>
      <c r="N232" s="23"/>
      <c r="O232" s="23"/>
      <c r="P232" s="23"/>
      <c r="Q232" s="23"/>
      <c r="R232" s="23"/>
      <c r="S232" s="23"/>
      <c r="T232" s="23"/>
      <c r="U232" s="23"/>
      <c r="V232" s="23"/>
      <c r="W232" s="23"/>
      <c r="X232" s="23"/>
      <c r="Y232" s="23"/>
    </row>
    <row r="233" spans="1:25" ht="15">
      <c r="A233" s="22"/>
      <c r="B233" s="22"/>
      <c r="C233" s="22"/>
      <c r="D233" s="22"/>
      <c r="E233" s="22"/>
      <c r="F233" s="22"/>
      <c r="G233" s="23"/>
      <c r="H233" s="23"/>
      <c r="I233" s="34"/>
      <c r="J233" s="34"/>
      <c r="K233" s="34"/>
      <c r="L233" s="23"/>
      <c r="M233" s="23"/>
      <c r="N233" s="23"/>
      <c r="O233" s="23"/>
      <c r="P233" s="23"/>
      <c r="Q233" s="23"/>
      <c r="R233" s="23"/>
      <c r="S233" s="23"/>
      <c r="T233" s="23"/>
      <c r="U233" s="23"/>
      <c r="V233" s="23"/>
      <c r="W233" s="23"/>
      <c r="X233" s="23"/>
      <c r="Y233" s="23"/>
    </row>
    <row r="234" spans="1:25" ht="15">
      <c r="A234" s="22"/>
      <c r="B234" s="22"/>
      <c r="C234" s="22"/>
      <c r="D234" s="22"/>
      <c r="E234" s="22"/>
      <c r="F234" s="22"/>
      <c r="G234" s="23"/>
      <c r="H234" s="23"/>
      <c r="I234" s="34"/>
      <c r="J234" s="34"/>
      <c r="K234" s="34"/>
      <c r="L234" s="23"/>
      <c r="M234" s="23"/>
      <c r="N234" s="23"/>
      <c r="O234" s="23"/>
      <c r="P234" s="23"/>
      <c r="Q234" s="23"/>
      <c r="R234" s="23"/>
      <c r="S234" s="23"/>
      <c r="T234" s="23"/>
      <c r="U234" s="23"/>
      <c r="V234" s="23"/>
      <c r="W234" s="23"/>
      <c r="X234" s="23"/>
      <c r="Y234" s="23"/>
    </row>
    <row r="235" spans="1:25" ht="15">
      <c r="A235" s="22"/>
      <c r="B235" s="22"/>
      <c r="C235" s="22"/>
      <c r="D235" s="22"/>
      <c r="E235" s="22"/>
      <c r="F235" s="22"/>
      <c r="G235" s="23"/>
      <c r="H235" s="23"/>
      <c r="I235" s="34"/>
      <c r="J235" s="34"/>
      <c r="K235" s="34"/>
      <c r="L235" s="23"/>
      <c r="M235" s="23"/>
      <c r="N235" s="23"/>
      <c r="O235" s="23"/>
      <c r="P235" s="23"/>
      <c r="Q235" s="23"/>
      <c r="R235" s="23"/>
      <c r="S235" s="23"/>
      <c r="T235" s="23"/>
      <c r="U235" s="23"/>
      <c r="V235" s="23"/>
      <c r="W235" s="23"/>
      <c r="X235" s="23"/>
      <c r="Y235" s="23"/>
    </row>
    <row r="236" spans="1:25" ht="15">
      <c r="A236" s="22"/>
      <c r="B236" s="22"/>
      <c r="C236" s="22"/>
      <c r="D236" s="22"/>
      <c r="E236" s="22"/>
      <c r="F236" s="22"/>
      <c r="G236" s="23"/>
      <c r="H236" s="23"/>
      <c r="I236" s="34"/>
      <c r="J236" s="34"/>
      <c r="K236" s="34"/>
      <c r="L236" s="23"/>
      <c r="M236" s="23"/>
      <c r="N236" s="23"/>
      <c r="O236" s="23"/>
      <c r="P236" s="23"/>
      <c r="Q236" s="23"/>
      <c r="R236" s="23"/>
      <c r="S236" s="23"/>
      <c r="T236" s="23"/>
      <c r="U236" s="23"/>
      <c r="V236" s="23"/>
      <c r="W236" s="23"/>
      <c r="X236" s="23"/>
      <c r="Y236" s="23"/>
    </row>
    <row r="237" spans="1:25" ht="15">
      <c r="A237" s="22"/>
      <c r="B237" s="22"/>
      <c r="C237" s="22"/>
      <c r="D237" s="22"/>
      <c r="E237" s="22"/>
      <c r="F237" s="22"/>
      <c r="G237" s="23"/>
      <c r="H237" s="23"/>
      <c r="I237" s="34"/>
      <c r="J237" s="34"/>
      <c r="K237" s="34"/>
      <c r="L237" s="23"/>
      <c r="M237" s="23"/>
      <c r="N237" s="23"/>
      <c r="O237" s="23"/>
      <c r="P237" s="23"/>
      <c r="Q237" s="23"/>
      <c r="R237" s="23"/>
      <c r="S237" s="23"/>
      <c r="T237" s="23"/>
      <c r="U237" s="23"/>
      <c r="V237" s="23"/>
      <c r="W237" s="23"/>
      <c r="X237" s="23"/>
      <c r="Y237" s="23"/>
    </row>
    <row r="238" spans="1:25" ht="15">
      <c r="A238" s="22"/>
      <c r="B238" s="22"/>
      <c r="C238" s="22"/>
      <c r="D238" s="22"/>
      <c r="E238" s="22"/>
      <c r="F238" s="22"/>
      <c r="G238" s="23"/>
      <c r="H238" s="23"/>
      <c r="I238" s="34"/>
      <c r="J238" s="34"/>
      <c r="K238" s="34"/>
      <c r="L238" s="23"/>
      <c r="M238" s="23"/>
      <c r="N238" s="23"/>
      <c r="O238" s="23"/>
      <c r="P238" s="23"/>
      <c r="Q238" s="23"/>
      <c r="R238" s="23"/>
      <c r="S238" s="23"/>
      <c r="T238" s="23"/>
      <c r="U238" s="23"/>
      <c r="V238" s="23"/>
      <c r="W238" s="23"/>
      <c r="X238" s="23"/>
      <c r="Y238" s="23"/>
    </row>
    <row r="239" spans="1:25" ht="15">
      <c r="A239" s="22"/>
      <c r="B239" s="22"/>
      <c r="C239" s="22"/>
      <c r="D239" s="22"/>
      <c r="E239" s="22"/>
      <c r="F239" s="22"/>
      <c r="G239" s="23"/>
      <c r="H239" s="23"/>
      <c r="I239" s="34"/>
      <c r="J239" s="34"/>
      <c r="K239" s="34"/>
      <c r="L239" s="23"/>
      <c r="M239" s="23"/>
      <c r="N239" s="23"/>
      <c r="O239" s="23"/>
      <c r="P239" s="23"/>
      <c r="Q239" s="23"/>
      <c r="R239" s="23"/>
      <c r="S239" s="23"/>
      <c r="T239" s="23"/>
      <c r="U239" s="23"/>
      <c r="V239" s="23"/>
      <c r="W239" s="23"/>
      <c r="X239" s="23"/>
      <c r="Y239" s="23"/>
    </row>
    <row r="240" spans="1:25" ht="15">
      <c r="A240" s="22"/>
      <c r="B240" s="22"/>
      <c r="C240" s="22"/>
      <c r="D240" s="22"/>
      <c r="E240" s="22"/>
      <c r="F240" s="22"/>
      <c r="G240" s="23"/>
      <c r="H240" s="23"/>
      <c r="I240" s="34"/>
      <c r="J240" s="34"/>
      <c r="K240" s="34"/>
      <c r="L240" s="23"/>
      <c r="M240" s="23"/>
      <c r="N240" s="23"/>
      <c r="O240" s="23"/>
      <c r="P240" s="23"/>
      <c r="Q240" s="23"/>
      <c r="R240" s="23"/>
      <c r="S240" s="23"/>
      <c r="T240" s="23"/>
      <c r="U240" s="23"/>
      <c r="V240" s="23"/>
      <c r="W240" s="23"/>
      <c r="X240" s="23"/>
      <c r="Y240" s="23"/>
    </row>
    <row r="241" spans="1:25" ht="15">
      <c r="A241" s="22"/>
      <c r="B241" s="22"/>
      <c r="C241" s="22"/>
      <c r="D241" s="22"/>
      <c r="E241" s="22"/>
      <c r="F241" s="22"/>
      <c r="G241" s="23"/>
      <c r="H241" s="23"/>
      <c r="I241" s="34"/>
      <c r="J241" s="34"/>
      <c r="K241" s="34"/>
      <c r="L241" s="23"/>
      <c r="M241" s="23"/>
      <c r="N241" s="23"/>
      <c r="O241" s="23"/>
      <c r="P241" s="23"/>
      <c r="Q241" s="23"/>
      <c r="R241" s="23"/>
      <c r="S241" s="23"/>
      <c r="T241" s="23"/>
      <c r="U241" s="23"/>
      <c r="V241" s="23"/>
      <c r="W241" s="23"/>
      <c r="X241" s="23"/>
      <c r="Y241" s="23"/>
    </row>
    <row r="242" spans="1:25" ht="15">
      <c r="A242" s="22"/>
      <c r="B242" s="22"/>
      <c r="C242" s="22"/>
      <c r="D242" s="22"/>
      <c r="E242" s="22"/>
      <c r="F242" s="22"/>
      <c r="G242" s="23"/>
      <c r="H242" s="23"/>
      <c r="I242" s="34"/>
      <c r="J242" s="34"/>
      <c r="K242" s="34"/>
      <c r="L242" s="23"/>
      <c r="M242" s="23"/>
      <c r="N242" s="23"/>
      <c r="O242" s="23"/>
      <c r="P242" s="23"/>
      <c r="Q242" s="23"/>
      <c r="R242" s="23"/>
      <c r="S242" s="23"/>
      <c r="T242" s="23"/>
      <c r="U242" s="23"/>
      <c r="V242" s="23"/>
      <c r="W242" s="23"/>
      <c r="X242" s="23"/>
      <c r="Y242" s="23"/>
    </row>
    <row r="243" spans="1:25" ht="15">
      <c r="A243" s="22"/>
      <c r="B243" s="22"/>
      <c r="C243" s="22"/>
      <c r="D243" s="22"/>
      <c r="E243" s="22"/>
      <c r="F243" s="22"/>
      <c r="G243" s="23"/>
      <c r="H243" s="23"/>
      <c r="I243" s="34"/>
      <c r="J243" s="34"/>
      <c r="K243" s="34"/>
      <c r="L243" s="23"/>
      <c r="M243" s="23"/>
      <c r="N243" s="23"/>
      <c r="O243" s="23"/>
      <c r="P243" s="23"/>
      <c r="Q243" s="23"/>
      <c r="R243" s="23"/>
      <c r="S243" s="23"/>
      <c r="T243" s="23"/>
      <c r="U243" s="23"/>
      <c r="V243" s="23"/>
      <c r="W243" s="23"/>
      <c r="X243" s="23"/>
      <c r="Y243" s="23"/>
    </row>
    <row r="244" spans="1:25" ht="15">
      <c r="A244" s="22"/>
      <c r="B244" s="22"/>
      <c r="C244" s="22"/>
      <c r="D244" s="22"/>
      <c r="E244" s="22"/>
      <c r="F244" s="22"/>
      <c r="G244" s="23"/>
      <c r="H244" s="23"/>
      <c r="I244" s="34"/>
      <c r="J244" s="34"/>
      <c r="K244" s="34"/>
      <c r="L244" s="23"/>
      <c r="M244" s="23"/>
      <c r="N244" s="23"/>
      <c r="O244" s="23"/>
      <c r="P244" s="23"/>
      <c r="Q244" s="23"/>
      <c r="R244" s="23"/>
      <c r="S244" s="23"/>
      <c r="T244" s="23"/>
      <c r="U244" s="23"/>
      <c r="V244" s="23"/>
      <c r="W244" s="23"/>
      <c r="X244" s="23"/>
      <c r="Y244" s="23"/>
    </row>
    <row r="245" spans="1:25" ht="15">
      <c r="A245" s="22"/>
      <c r="B245" s="22"/>
      <c r="C245" s="22"/>
      <c r="D245" s="22"/>
      <c r="E245" s="22"/>
      <c r="F245" s="22"/>
      <c r="G245" s="23"/>
      <c r="H245" s="23"/>
      <c r="I245" s="34"/>
      <c r="J245" s="34"/>
      <c r="K245" s="34"/>
      <c r="L245" s="23"/>
      <c r="M245" s="23"/>
      <c r="N245" s="23"/>
      <c r="O245" s="23"/>
      <c r="P245" s="23"/>
      <c r="Q245" s="23"/>
      <c r="R245" s="23"/>
      <c r="S245" s="23"/>
      <c r="T245" s="23"/>
      <c r="U245" s="23"/>
      <c r="V245" s="23"/>
      <c r="W245" s="23"/>
      <c r="X245" s="23"/>
      <c r="Y245" s="23"/>
    </row>
    <row r="246" spans="1:25" ht="15">
      <c r="A246" s="22"/>
      <c r="B246" s="22"/>
      <c r="C246" s="22"/>
      <c r="D246" s="22"/>
      <c r="E246" s="22"/>
      <c r="F246" s="22"/>
      <c r="G246" s="23"/>
      <c r="H246" s="23"/>
      <c r="I246" s="34"/>
      <c r="J246" s="34"/>
      <c r="K246" s="34"/>
      <c r="L246" s="23"/>
      <c r="M246" s="23"/>
      <c r="N246" s="23"/>
      <c r="O246" s="23"/>
      <c r="P246" s="23"/>
      <c r="Q246" s="23"/>
      <c r="R246" s="23"/>
      <c r="S246" s="23"/>
      <c r="T246" s="23"/>
      <c r="U246" s="23"/>
      <c r="V246" s="23"/>
      <c r="W246" s="23"/>
      <c r="X246" s="23"/>
      <c r="Y246" s="23"/>
    </row>
    <row r="247" spans="1:25" ht="15">
      <c r="A247" s="22"/>
      <c r="B247" s="22"/>
      <c r="C247" s="22"/>
      <c r="D247" s="22"/>
      <c r="E247" s="22"/>
      <c r="F247" s="22"/>
      <c r="G247" s="23"/>
      <c r="H247" s="23"/>
      <c r="I247" s="34"/>
      <c r="J247" s="34"/>
      <c r="K247" s="34"/>
      <c r="L247" s="23"/>
      <c r="M247" s="23"/>
      <c r="N247" s="23"/>
      <c r="O247" s="23"/>
      <c r="P247" s="23"/>
      <c r="Q247" s="23"/>
      <c r="R247" s="23"/>
      <c r="S247" s="23"/>
      <c r="T247" s="23"/>
      <c r="U247" s="23"/>
      <c r="V247" s="23"/>
      <c r="W247" s="23"/>
      <c r="X247" s="23"/>
      <c r="Y247" s="23"/>
    </row>
    <row r="248" spans="1:25" ht="15">
      <c r="A248" s="22"/>
      <c r="B248" s="22"/>
      <c r="C248" s="22"/>
      <c r="D248" s="22"/>
      <c r="E248" s="22"/>
      <c r="F248" s="22"/>
      <c r="G248" s="23"/>
      <c r="H248" s="23"/>
      <c r="I248" s="34"/>
      <c r="J248" s="34"/>
      <c r="K248" s="34"/>
      <c r="L248" s="23"/>
      <c r="M248" s="23"/>
      <c r="N248" s="23"/>
      <c r="O248" s="23"/>
      <c r="P248" s="23"/>
      <c r="Q248" s="23"/>
      <c r="R248" s="23"/>
      <c r="S248" s="23"/>
      <c r="T248" s="23"/>
      <c r="U248" s="23"/>
      <c r="V248" s="23"/>
      <c r="W248" s="23"/>
      <c r="X248" s="23"/>
      <c r="Y248" s="23"/>
    </row>
    <row r="249" spans="1:25" ht="15">
      <c r="A249" s="22"/>
      <c r="B249" s="22"/>
      <c r="C249" s="22"/>
      <c r="D249" s="22"/>
      <c r="E249" s="22"/>
      <c r="F249" s="22"/>
      <c r="G249" s="23"/>
      <c r="H249" s="23"/>
      <c r="I249" s="34"/>
      <c r="J249" s="34"/>
      <c r="K249" s="34"/>
      <c r="L249" s="23"/>
      <c r="M249" s="23"/>
      <c r="N249" s="23"/>
      <c r="O249" s="23"/>
      <c r="P249" s="23"/>
      <c r="Q249" s="23"/>
      <c r="R249" s="23"/>
      <c r="S249" s="23"/>
      <c r="T249" s="23"/>
      <c r="U249" s="23"/>
      <c r="V249" s="23"/>
      <c r="W249" s="23"/>
      <c r="X249" s="23"/>
      <c r="Y249" s="23"/>
    </row>
    <row r="250" spans="1:25" ht="15">
      <c r="A250" s="22"/>
      <c r="B250" s="22"/>
      <c r="C250" s="22"/>
      <c r="D250" s="22"/>
      <c r="E250" s="22"/>
      <c r="F250" s="22"/>
      <c r="G250" s="23"/>
      <c r="H250" s="23"/>
      <c r="I250" s="34"/>
      <c r="J250" s="34"/>
      <c r="K250" s="34"/>
      <c r="L250" s="23"/>
      <c r="M250" s="23"/>
      <c r="N250" s="23"/>
      <c r="O250" s="23"/>
      <c r="P250" s="23"/>
      <c r="Q250" s="23"/>
      <c r="R250" s="23"/>
      <c r="S250" s="23"/>
      <c r="T250" s="23"/>
      <c r="U250" s="23"/>
      <c r="V250" s="23"/>
      <c r="W250" s="23"/>
      <c r="X250" s="23"/>
      <c r="Y250" s="23"/>
    </row>
    <row r="251" spans="1:25" ht="15">
      <c r="A251" s="22"/>
      <c r="B251" s="22"/>
      <c r="C251" s="22"/>
      <c r="D251" s="22"/>
      <c r="E251" s="22"/>
      <c r="F251" s="22"/>
      <c r="G251" s="23"/>
      <c r="H251" s="23"/>
      <c r="I251" s="34"/>
      <c r="J251" s="34"/>
      <c r="K251" s="34"/>
      <c r="L251" s="23"/>
      <c r="M251" s="23"/>
      <c r="N251" s="23"/>
      <c r="O251" s="23"/>
      <c r="P251" s="23"/>
      <c r="Q251" s="23"/>
      <c r="R251" s="23"/>
      <c r="S251" s="23"/>
      <c r="T251" s="23"/>
      <c r="U251" s="23"/>
      <c r="V251" s="23"/>
      <c r="W251" s="23"/>
      <c r="X251" s="23"/>
      <c r="Y251" s="23"/>
    </row>
    <row r="252" spans="1:25" ht="15">
      <c r="A252" s="22"/>
      <c r="B252" s="22"/>
      <c r="C252" s="22"/>
      <c r="D252" s="22"/>
      <c r="E252" s="22"/>
      <c r="F252" s="22"/>
      <c r="G252" s="23"/>
      <c r="H252" s="23"/>
      <c r="I252" s="34"/>
      <c r="J252" s="34"/>
      <c r="K252" s="34"/>
      <c r="L252" s="23"/>
      <c r="M252" s="23"/>
      <c r="N252" s="23"/>
      <c r="O252" s="23"/>
      <c r="P252" s="23"/>
      <c r="Q252" s="23"/>
      <c r="R252" s="23"/>
      <c r="S252" s="23"/>
      <c r="T252" s="23"/>
      <c r="U252" s="23"/>
      <c r="V252" s="23"/>
      <c r="W252" s="23"/>
      <c r="X252" s="23"/>
      <c r="Y252" s="23"/>
    </row>
    <row r="253" spans="1:25" ht="15">
      <c r="A253" s="22"/>
      <c r="B253" s="22"/>
      <c r="C253" s="22"/>
      <c r="D253" s="22"/>
      <c r="E253" s="22"/>
      <c r="F253" s="22"/>
      <c r="G253" s="23"/>
      <c r="H253" s="23"/>
      <c r="I253" s="34"/>
      <c r="J253" s="34"/>
      <c r="K253" s="34"/>
      <c r="L253" s="23"/>
      <c r="M253" s="23"/>
      <c r="N253" s="23"/>
      <c r="O253" s="23"/>
      <c r="P253" s="23"/>
      <c r="Q253" s="23"/>
      <c r="R253" s="23"/>
      <c r="S253" s="23"/>
      <c r="T253" s="23"/>
      <c r="U253" s="23"/>
      <c r="V253" s="23"/>
      <c r="W253" s="23"/>
      <c r="X253" s="23"/>
      <c r="Y253" s="23"/>
    </row>
    <row r="254" spans="1:25" ht="15">
      <c r="A254" s="22"/>
      <c r="B254" s="22"/>
      <c r="C254" s="22"/>
      <c r="D254" s="22"/>
      <c r="E254" s="22"/>
      <c r="F254" s="22"/>
      <c r="G254" s="23"/>
      <c r="H254" s="23"/>
      <c r="I254" s="34"/>
      <c r="J254" s="34"/>
      <c r="K254" s="34"/>
      <c r="L254" s="23"/>
      <c r="M254" s="23"/>
      <c r="N254" s="23"/>
      <c r="O254" s="23"/>
      <c r="P254" s="23"/>
      <c r="Q254" s="23"/>
      <c r="R254" s="23"/>
      <c r="S254" s="23"/>
      <c r="T254" s="23"/>
      <c r="U254" s="23"/>
      <c r="V254" s="23"/>
      <c r="W254" s="23"/>
      <c r="X254" s="23"/>
      <c r="Y254" s="23"/>
    </row>
    <row r="255" spans="1:25" ht="15">
      <c r="A255" s="22"/>
      <c r="B255" s="22"/>
      <c r="C255" s="22"/>
      <c r="D255" s="22"/>
      <c r="E255" s="22"/>
      <c r="F255" s="22"/>
      <c r="G255" s="23"/>
      <c r="H255" s="23"/>
      <c r="I255" s="34"/>
      <c r="J255" s="34"/>
      <c r="K255" s="34"/>
      <c r="L255" s="23"/>
      <c r="M255" s="23"/>
      <c r="N255" s="23"/>
      <c r="O255" s="23"/>
      <c r="P255" s="23"/>
      <c r="Q255" s="23"/>
      <c r="R255" s="23"/>
      <c r="S255" s="23"/>
      <c r="T255" s="23"/>
      <c r="U255" s="23"/>
      <c r="V255" s="23"/>
      <c r="W255" s="23"/>
      <c r="X255" s="23"/>
      <c r="Y255" s="23"/>
    </row>
    <row r="256" spans="1:25" ht="15">
      <c r="A256" s="22"/>
      <c r="B256" s="22"/>
      <c r="C256" s="22"/>
      <c r="D256" s="22"/>
      <c r="E256" s="22"/>
      <c r="F256" s="22"/>
      <c r="G256" s="23"/>
      <c r="H256" s="23"/>
      <c r="I256" s="34"/>
      <c r="J256" s="34"/>
      <c r="K256" s="34"/>
      <c r="L256" s="23"/>
      <c r="M256" s="23"/>
      <c r="N256" s="23"/>
      <c r="O256" s="23"/>
      <c r="P256" s="23"/>
      <c r="Q256" s="23"/>
      <c r="R256" s="23"/>
      <c r="S256" s="23"/>
      <c r="T256" s="23"/>
      <c r="U256" s="23"/>
      <c r="V256" s="23"/>
      <c r="W256" s="23"/>
      <c r="X256" s="23"/>
      <c r="Y256" s="23"/>
    </row>
    <row r="257" spans="1:25" ht="15">
      <c r="A257" s="22"/>
      <c r="B257" s="22"/>
      <c r="C257" s="22"/>
      <c r="D257" s="22"/>
      <c r="E257" s="22"/>
      <c r="F257" s="22"/>
      <c r="G257" s="23"/>
      <c r="H257" s="23"/>
      <c r="I257" s="34"/>
      <c r="J257" s="34"/>
      <c r="K257" s="34"/>
      <c r="L257" s="23"/>
      <c r="M257" s="23"/>
      <c r="N257" s="23"/>
      <c r="O257" s="23"/>
      <c r="P257" s="23"/>
      <c r="Q257" s="23"/>
      <c r="R257" s="23"/>
      <c r="S257" s="23"/>
      <c r="T257" s="23"/>
      <c r="U257" s="23"/>
      <c r="V257" s="23"/>
      <c r="W257" s="23"/>
      <c r="X257" s="23"/>
      <c r="Y257" s="23"/>
    </row>
    <row r="258" spans="1:25" ht="15">
      <c r="A258" s="22"/>
      <c r="L258" s="23"/>
      <c r="M258" s="23"/>
      <c r="N258" s="23"/>
      <c r="O258" s="23"/>
      <c r="P258" s="23"/>
      <c r="Q258" s="23"/>
      <c r="R258" s="23"/>
      <c r="S258" s="23"/>
      <c r="T258" s="23"/>
      <c r="U258" s="23"/>
      <c r="V258" s="23"/>
      <c r="W258" s="23"/>
      <c r="X258" s="23"/>
      <c r="Y258" s="23"/>
    </row>
  </sheetData>
  <mergeCells count="250">
    <mergeCell ref="K25:K27"/>
    <mergeCell ref="H16:J16"/>
    <mergeCell ref="H17:J17"/>
    <mergeCell ref="H18:J18"/>
    <mergeCell ref="H19:J19"/>
    <mergeCell ref="H20:J20"/>
    <mergeCell ref="G21:J21"/>
    <mergeCell ref="G22:K22"/>
    <mergeCell ref="J4:K4"/>
    <mergeCell ref="J7:K7"/>
    <mergeCell ref="B2:K2"/>
    <mergeCell ref="B3:C3"/>
    <mergeCell ref="J3:K3"/>
    <mergeCell ref="B4:C4"/>
    <mergeCell ref="B5:C5"/>
    <mergeCell ref="B6:C6"/>
    <mergeCell ref="B7:C7"/>
    <mergeCell ref="D11:F11"/>
    <mergeCell ref="G11:K11"/>
    <mergeCell ref="C12:F12"/>
    <mergeCell ref="H12:K12"/>
    <mergeCell ref="J5:K5"/>
    <mergeCell ref="J6:K6"/>
    <mergeCell ref="K13:K15"/>
    <mergeCell ref="C13:E15"/>
    <mergeCell ref="C16:E16"/>
    <mergeCell ref="C17:E17"/>
    <mergeCell ref="C18:E18"/>
    <mergeCell ref="B8:C8"/>
    <mergeCell ref="J8:K8"/>
    <mergeCell ref="B9:K9"/>
    <mergeCell ref="B10:K10"/>
    <mergeCell ref="B11:C11"/>
    <mergeCell ref="H28:J28"/>
    <mergeCell ref="C28:E28"/>
    <mergeCell ref="C29:E29"/>
    <mergeCell ref="C30:E30"/>
    <mergeCell ref="B13:B15"/>
    <mergeCell ref="F13:F15"/>
    <mergeCell ref="G13:G15"/>
    <mergeCell ref="H13:J15"/>
    <mergeCell ref="H24:K24"/>
    <mergeCell ref="H25:J27"/>
    <mergeCell ref="B22:F22"/>
    <mergeCell ref="C24:F24"/>
    <mergeCell ref="B25:B27"/>
    <mergeCell ref="C25:E27"/>
    <mergeCell ref="F25:F27"/>
    <mergeCell ref="G25:G27"/>
    <mergeCell ref="B34:F34"/>
    <mergeCell ref="G34:K34"/>
    <mergeCell ref="B37:C37"/>
    <mergeCell ref="D37:F37"/>
    <mergeCell ref="G37:K37"/>
    <mergeCell ref="C19:E19"/>
    <mergeCell ref="C20:E20"/>
    <mergeCell ref="B21:E21"/>
    <mergeCell ref="H29:J29"/>
    <mergeCell ref="H30:J30"/>
    <mergeCell ref="C31:E31"/>
    <mergeCell ref="H31:J31"/>
    <mergeCell ref="C32:E32"/>
    <mergeCell ref="H32:J32"/>
    <mergeCell ref="B33:E33"/>
    <mergeCell ref="G33:J33"/>
    <mergeCell ref="G47:J47"/>
    <mergeCell ref="C38:F38"/>
    <mergeCell ref="H38:K38"/>
    <mergeCell ref="B39:B41"/>
    <mergeCell ref="F39:F41"/>
    <mergeCell ref="G39:G41"/>
    <mergeCell ref="H39:J41"/>
    <mergeCell ref="K39:K41"/>
    <mergeCell ref="C39:E41"/>
    <mergeCell ref="C42:E42"/>
    <mergeCell ref="C43:E43"/>
    <mergeCell ref="C44:E44"/>
    <mergeCell ref="C45:E45"/>
    <mergeCell ref="C46:E46"/>
    <mergeCell ref="B47:E47"/>
    <mergeCell ref="H42:J42"/>
    <mergeCell ref="H43:J43"/>
    <mergeCell ref="H44:J44"/>
    <mergeCell ref="H45:J45"/>
    <mergeCell ref="H46:J46"/>
    <mergeCell ref="C56:E56"/>
    <mergeCell ref="C57:E57"/>
    <mergeCell ref="C58:E58"/>
    <mergeCell ref="B59:E59"/>
    <mergeCell ref="B60:F60"/>
    <mergeCell ref="B63:C63"/>
    <mergeCell ref="F103:F105"/>
    <mergeCell ref="G103:G105"/>
    <mergeCell ref="B48:F48"/>
    <mergeCell ref="C50:F50"/>
    <mergeCell ref="B51:B53"/>
    <mergeCell ref="C51:E53"/>
    <mergeCell ref="F51:F53"/>
    <mergeCell ref="G51:G53"/>
    <mergeCell ref="C54:E54"/>
    <mergeCell ref="C55:E55"/>
    <mergeCell ref="C106:E106"/>
    <mergeCell ref="C107:E107"/>
    <mergeCell ref="G48:K48"/>
    <mergeCell ref="H50:K50"/>
    <mergeCell ref="H51:J53"/>
    <mergeCell ref="K51:K53"/>
    <mergeCell ref="H54:J54"/>
    <mergeCell ref="H55:J55"/>
    <mergeCell ref="H56:J56"/>
    <mergeCell ref="H57:J57"/>
    <mergeCell ref="B116:B118"/>
    <mergeCell ref="C116:E118"/>
    <mergeCell ref="F116:F118"/>
    <mergeCell ref="C97:E97"/>
    <mergeCell ref="C98:E98"/>
    <mergeCell ref="B99:E99"/>
    <mergeCell ref="B100:F100"/>
    <mergeCell ref="C102:F102"/>
    <mergeCell ref="B103:B105"/>
    <mergeCell ref="C103:E105"/>
    <mergeCell ref="B125:F125"/>
    <mergeCell ref="C133:E133"/>
    <mergeCell ref="C108:E108"/>
    <mergeCell ref="C109:E109"/>
    <mergeCell ref="C110:E110"/>
    <mergeCell ref="B111:E111"/>
    <mergeCell ref="B112:F112"/>
    <mergeCell ref="B114:C114"/>
    <mergeCell ref="D114:F114"/>
    <mergeCell ref="C115:F115"/>
    <mergeCell ref="G128:G130"/>
    <mergeCell ref="C131:E131"/>
    <mergeCell ref="C132:E132"/>
    <mergeCell ref="G116:G118"/>
    <mergeCell ref="C119:E119"/>
    <mergeCell ref="C120:E120"/>
    <mergeCell ref="C121:E121"/>
    <mergeCell ref="C122:E122"/>
    <mergeCell ref="C123:E123"/>
    <mergeCell ref="B124:E124"/>
    <mergeCell ref="C134:E134"/>
    <mergeCell ref="C135:E135"/>
    <mergeCell ref="B136:E136"/>
    <mergeCell ref="B137:F137"/>
    <mergeCell ref="C127:F127"/>
    <mergeCell ref="B128:B130"/>
    <mergeCell ref="C128:E130"/>
    <mergeCell ref="F128:F130"/>
    <mergeCell ref="G77:G79"/>
    <mergeCell ref="D63:F63"/>
    <mergeCell ref="C64:F64"/>
    <mergeCell ref="B65:B67"/>
    <mergeCell ref="C65:E67"/>
    <mergeCell ref="F65:F67"/>
    <mergeCell ref="G65:G67"/>
    <mergeCell ref="C68:E68"/>
    <mergeCell ref="C69:E69"/>
    <mergeCell ref="C70:E70"/>
    <mergeCell ref="D89:F89"/>
    <mergeCell ref="C71:E71"/>
    <mergeCell ref="C72:E72"/>
    <mergeCell ref="B73:E73"/>
    <mergeCell ref="B74:F74"/>
    <mergeCell ref="C76:F76"/>
    <mergeCell ref="B77:B79"/>
    <mergeCell ref="C77:E79"/>
    <mergeCell ref="F77:F79"/>
    <mergeCell ref="H108:J108"/>
    <mergeCell ref="H109:J109"/>
    <mergeCell ref="C80:E80"/>
    <mergeCell ref="C81:E81"/>
    <mergeCell ref="C82:E82"/>
    <mergeCell ref="C83:E83"/>
    <mergeCell ref="C84:E84"/>
    <mergeCell ref="B85:E85"/>
    <mergeCell ref="B86:F86"/>
    <mergeCell ref="B89:C89"/>
    <mergeCell ref="C95:E95"/>
    <mergeCell ref="C96:E96"/>
    <mergeCell ref="H110:J110"/>
    <mergeCell ref="H95:J95"/>
    <mergeCell ref="H96:J96"/>
    <mergeCell ref="H97:J97"/>
    <mergeCell ref="H98:J98"/>
    <mergeCell ref="G99:J99"/>
    <mergeCell ref="G100:K100"/>
    <mergeCell ref="H102:K102"/>
    <mergeCell ref="K116:K118"/>
    <mergeCell ref="H119:J119"/>
    <mergeCell ref="H120:J120"/>
    <mergeCell ref="H121:J121"/>
    <mergeCell ref="C90:F90"/>
    <mergeCell ref="B91:B93"/>
    <mergeCell ref="C91:E93"/>
    <mergeCell ref="F91:F93"/>
    <mergeCell ref="G91:G93"/>
    <mergeCell ref="C94:E94"/>
    <mergeCell ref="H77:J79"/>
    <mergeCell ref="K77:K79"/>
    <mergeCell ref="H80:J80"/>
    <mergeCell ref="H81:J81"/>
    <mergeCell ref="H82:J82"/>
    <mergeCell ref="G111:J111"/>
    <mergeCell ref="H103:J105"/>
    <mergeCell ref="K103:K105"/>
    <mergeCell ref="H106:J106"/>
    <mergeCell ref="H107:J107"/>
    <mergeCell ref="H70:J70"/>
    <mergeCell ref="H71:J71"/>
    <mergeCell ref="H72:J72"/>
    <mergeCell ref="G73:J73"/>
    <mergeCell ref="G74:K74"/>
    <mergeCell ref="H76:K76"/>
    <mergeCell ref="G125:K125"/>
    <mergeCell ref="H58:J58"/>
    <mergeCell ref="G59:J59"/>
    <mergeCell ref="G60:K60"/>
    <mergeCell ref="G63:K63"/>
    <mergeCell ref="H64:K64"/>
    <mergeCell ref="H65:J67"/>
    <mergeCell ref="K65:K67"/>
    <mergeCell ref="H68:J68"/>
    <mergeCell ref="H69:J69"/>
    <mergeCell ref="H91:J93"/>
    <mergeCell ref="K91:K93"/>
    <mergeCell ref="H94:J94"/>
    <mergeCell ref="H122:J122"/>
    <mergeCell ref="H123:J123"/>
    <mergeCell ref="G124:J124"/>
    <mergeCell ref="G112:K112"/>
    <mergeCell ref="G114:K114"/>
    <mergeCell ref="H115:K115"/>
    <mergeCell ref="H116:J118"/>
    <mergeCell ref="H83:J83"/>
    <mergeCell ref="H84:J84"/>
    <mergeCell ref="G85:J85"/>
    <mergeCell ref="G86:K86"/>
    <mergeCell ref="G89:K89"/>
    <mergeCell ref="H90:K90"/>
    <mergeCell ref="H135:J135"/>
    <mergeCell ref="G136:J136"/>
    <mergeCell ref="G137:K137"/>
    <mergeCell ref="H127:K127"/>
    <mergeCell ref="H128:J130"/>
    <mergeCell ref="K128:K130"/>
    <mergeCell ref="H131:J131"/>
    <mergeCell ref="H132:J132"/>
    <mergeCell ref="H133:J133"/>
    <mergeCell ref="H134:J134"/>
  </mergeCells>
  <dataValidations count="1">
    <dataValidation type="list" allowBlank="1" showErrorMessage="1" sqref="F16:F20 K16:K20 F28:F32 K28:K32 F42:F46 K42:K46 F54:F58 K54:K58 F68:F72 K68:K72 F80:F84 K80:K84 F94:F98 K94:K98 F106:F110 K106:K110 F119:F123 K119:K123 F131:F135 K131:K135" xr:uid="{00000000-0002-0000-0000-000000000000}">
      <formula1>"Square,1up,2up,2&amp;1,3&amp;1,3&amp;2,4&amp;2,4&amp;3,5&amp;4,5&amp;3,6&amp;5,6&amp;4,7&amp;6,7&amp;5,8&amp;7,8&amp;6,9&amp;8,9&amp;7,10&amp;8,W/O,D/Q,19th,20th,21st,22nd,23rd,24th,25,26th,27th,28th,29th,30th"</formula1>
    </dataValidation>
  </dataValidations>
  <printOptions horizontalCentered="1" verticalCentered="1" gridLines="1"/>
  <pageMargins left="0.7" right="0.7" top="0.75" bottom="0.75" header="0" footer="0"/>
  <pageSetup paperSize="9"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D3D98-FB4B-4365-BD5C-886562BD6AE6}">
  <sheetPr>
    <outlinePr summaryBelow="0" summaryRight="0"/>
  </sheetPr>
  <dimension ref="A1:Y334"/>
  <sheetViews>
    <sheetView showGridLines="0" workbookViewId="0"/>
  </sheetViews>
  <sheetFormatPr defaultColWidth="12.5703125" defaultRowHeight="12.75" customHeight="1"/>
  <cols>
    <col min="1" max="1" width="1.42578125" customWidth="1"/>
    <col min="2" max="2" width="7.5703125" customWidth="1"/>
    <col min="3" max="3" width="16.42578125" customWidth="1"/>
    <col min="4" max="4" width="8.85546875" customWidth="1"/>
    <col min="5" max="5" width="5.140625" customWidth="1"/>
    <col min="6" max="6" width="8.85546875" customWidth="1"/>
    <col min="7" max="7" width="7.5703125" customWidth="1"/>
    <col min="8" max="9" width="12.5703125" customWidth="1"/>
    <col min="10" max="10" width="5.140625" customWidth="1"/>
    <col min="11" max="11" width="8.85546875" customWidth="1"/>
    <col min="12" max="12" width="8.42578125" customWidth="1"/>
    <col min="13" max="14" width="18.7109375" hidden="1" customWidth="1"/>
    <col min="15" max="15" width="13.7109375" hidden="1" customWidth="1"/>
    <col min="16" max="16" width="16.5703125" hidden="1" customWidth="1"/>
    <col min="17" max="17" width="10.7109375" hidden="1" customWidth="1"/>
    <col min="18" max="18" width="17.140625" hidden="1" customWidth="1"/>
    <col min="19" max="19" width="19.85546875" hidden="1" customWidth="1"/>
    <col min="20" max="20" width="13.85546875" hidden="1" customWidth="1"/>
    <col min="21" max="21" width="12.5703125" hidden="1" customWidth="1"/>
    <col min="22" max="24" width="8.42578125" hidden="1" customWidth="1"/>
    <col min="25" max="25" width="8.42578125" customWidth="1"/>
  </cols>
  <sheetData>
    <row r="1" spans="1:25" ht="23.25">
      <c r="A1" s="1" t="s">
        <v>0</v>
      </c>
      <c r="B1" s="1"/>
      <c r="C1" s="1"/>
      <c r="D1" s="1"/>
      <c r="E1" s="1"/>
      <c r="F1" s="1"/>
      <c r="G1" s="1"/>
      <c r="H1" s="1"/>
      <c r="I1" s="1"/>
      <c r="J1" s="1"/>
      <c r="K1" s="1"/>
      <c r="L1" s="1"/>
      <c r="M1" s="1"/>
      <c r="N1" s="1"/>
      <c r="O1" s="1"/>
      <c r="P1" s="1"/>
      <c r="Q1" s="1"/>
      <c r="R1" s="1"/>
      <c r="S1" s="1"/>
      <c r="T1" s="1"/>
      <c r="U1" s="1"/>
      <c r="V1" s="1"/>
      <c r="W1" s="1"/>
      <c r="X1" s="1"/>
      <c r="Y1" s="1"/>
    </row>
    <row r="2" spans="1:25" ht="23.25">
      <c r="A2" s="1"/>
      <c r="B2" s="102" t="s">
        <v>420</v>
      </c>
      <c r="C2" s="66"/>
      <c r="D2" s="66"/>
      <c r="E2" s="66"/>
      <c r="F2" s="66"/>
      <c r="G2" s="66"/>
      <c r="H2" s="66"/>
      <c r="I2" s="66"/>
      <c r="J2" s="66"/>
      <c r="K2" s="64"/>
      <c r="L2" s="1"/>
      <c r="M2" s="1"/>
      <c r="N2" s="1"/>
      <c r="O2" s="1"/>
      <c r="P2" s="1"/>
      <c r="Q2" s="1"/>
      <c r="R2" s="1"/>
      <c r="S2" s="1"/>
      <c r="T2" s="1"/>
      <c r="U2" s="1"/>
      <c r="V2" s="1"/>
      <c r="W2" s="1"/>
      <c r="X2" s="1"/>
      <c r="Y2" s="1"/>
    </row>
    <row r="3" spans="1:25" ht="15">
      <c r="A3" s="2"/>
      <c r="B3" s="67" t="s">
        <v>2</v>
      </c>
      <c r="C3" s="64"/>
      <c r="D3" s="3" t="s">
        <v>3</v>
      </c>
      <c r="E3" s="3" t="s">
        <v>4</v>
      </c>
      <c r="F3" s="3" t="s">
        <v>5</v>
      </c>
      <c r="G3" s="3" t="s">
        <v>6</v>
      </c>
      <c r="H3" s="3" t="s">
        <v>7</v>
      </c>
      <c r="I3" s="3" t="s">
        <v>8</v>
      </c>
      <c r="J3" s="67" t="s">
        <v>9</v>
      </c>
      <c r="K3" s="64"/>
      <c r="L3" s="4"/>
      <c r="M3" s="4"/>
      <c r="N3" s="4"/>
      <c r="O3" s="5" t="s">
        <v>10</v>
      </c>
      <c r="P3" s="4" t="s">
        <v>11</v>
      </c>
      <c r="Q3" s="4" t="s">
        <v>12</v>
      </c>
      <c r="R3" s="4" t="s">
        <v>13</v>
      </c>
      <c r="S3" s="4" t="s">
        <v>14</v>
      </c>
      <c r="T3" s="4" t="s">
        <v>15</v>
      </c>
      <c r="U3" s="4" t="s">
        <v>16</v>
      </c>
      <c r="V3" s="4"/>
      <c r="W3" s="4"/>
      <c r="X3" s="4"/>
      <c r="Y3" s="4"/>
    </row>
    <row r="4" spans="1:25" ht="15">
      <c r="A4" s="6">
        <v>1</v>
      </c>
      <c r="B4" s="68" t="str">
        <f>VLOOKUP(A4,$M$4:$X$9,2,FALSE)</f>
        <v>Melville Glades</v>
      </c>
      <c r="C4" s="64"/>
      <c r="D4" s="7">
        <f>VLOOKUP(A4,$M$4:$X$9,3,FALSE)</f>
        <v>5</v>
      </c>
      <c r="E4" s="7">
        <f>VLOOKUP(A4,$M$4:$X$9,4,FALSE)</f>
        <v>5</v>
      </c>
      <c r="F4" s="7">
        <f>VLOOKUP(A4,$M$4:$X$9,5,FALSE)</f>
        <v>0</v>
      </c>
      <c r="G4" s="7">
        <f>VLOOKUP(A4,$M$4:$X$9,6,FALSE)</f>
        <v>0</v>
      </c>
      <c r="H4" s="7">
        <f>VLOOKUP(A4,$M$4:$X$9,7,FALSE)</f>
        <v>26.5</v>
      </c>
      <c r="I4" s="7">
        <f>VLOOKUP(A4,$M$4:$X$9,8,FALSE)</f>
        <v>8.5</v>
      </c>
      <c r="J4" s="63">
        <f>VLOOKUP(A4,$M$4:$X$9,9,FALSE)</f>
        <v>10</v>
      </c>
      <c r="K4" s="64"/>
      <c r="L4" s="8"/>
      <c r="M4" s="8">
        <f>RANK(X4,$X$4:$X$9,1)</f>
        <v>3</v>
      </c>
      <c r="N4" s="9" t="str">
        <f>[3]Sheet1!C10</f>
        <v>Lake Karrinyup</v>
      </c>
      <c r="O4" s="10">
        <f>COUNTIF($N$12:$P$324,N4)+1</f>
        <v>5</v>
      </c>
      <c r="P4" s="8">
        <f>COUNTIF($R$12:$R$324,N4)+1</f>
        <v>3</v>
      </c>
      <c r="Q4" s="8">
        <f>COUNTIF($S$12:$T$324,N4)</f>
        <v>0</v>
      </c>
      <c r="R4" s="8">
        <f>O4-P4-Q4</f>
        <v>2</v>
      </c>
      <c r="S4" s="8">
        <f>SUMIF($N$11:$N$216,N4,$O$11:$O$216)+SUMIF($P$11:$P$216,N4,$Q$11:$Q$216)+4</f>
        <v>18</v>
      </c>
      <c r="T4" s="8">
        <f>O4*7-S4</f>
        <v>17</v>
      </c>
      <c r="U4" s="8">
        <f>P4*2+Q4</f>
        <v>6</v>
      </c>
      <c r="V4" s="8">
        <f>U4+(S4/100)</f>
        <v>6.18</v>
      </c>
      <c r="W4" s="8">
        <f>RANK(V4,$V$4:$V$9)</f>
        <v>3</v>
      </c>
      <c r="X4" s="8">
        <f>W4+0.01</f>
        <v>3.01</v>
      </c>
      <c r="Y4" s="11"/>
    </row>
    <row r="5" spans="1:25" ht="15">
      <c r="A5" s="6">
        <v>2</v>
      </c>
      <c r="B5" s="68" t="str">
        <f>VLOOKUP(A5,$M$4:$X$9,2,FALSE)</f>
        <v>Wanneroo</v>
      </c>
      <c r="C5" s="64"/>
      <c r="D5" s="7">
        <f>VLOOKUP(A5,$M$4:$X$9,3,FALSE)</f>
        <v>5</v>
      </c>
      <c r="E5" s="7">
        <f>VLOOKUP(A5,$M$4:$X$9,4,FALSE)</f>
        <v>4</v>
      </c>
      <c r="F5" s="7">
        <f>VLOOKUP(A5,$M$4:$X$9,5,FALSE)</f>
        <v>0</v>
      </c>
      <c r="G5" s="7">
        <f>VLOOKUP(A5,$M$4:$X$9,6,FALSE)</f>
        <v>1</v>
      </c>
      <c r="H5" s="7">
        <f>VLOOKUP(A5,$M$4:$X$9,7,FALSE)</f>
        <v>23.5</v>
      </c>
      <c r="I5" s="7">
        <f>VLOOKUP(A5,$M$4:$X$9,8,FALSE)</f>
        <v>11.5</v>
      </c>
      <c r="J5" s="63">
        <f>VLOOKUP(A5,$M$4:$X$9,9,FALSE)</f>
        <v>8</v>
      </c>
      <c r="K5" s="64"/>
      <c r="L5" s="8"/>
      <c r="M5" s="8">
        <f>RANK(X5,$X$4:$X$9,1)</f>
        <v>2</v>
      </c>
      <c r="N5" s="9" t="str">
        <f>[3]Sheet1!E9</f>
        <v>Wanneroo</v>
      </c>
      <c r="O5" s="10">
        <f>COUNTIF($N$12:$P$324,N5)</f>
        <v>5</v>
      </c>
      <c r="P5" s="8">
        <f>COUNTIF($R$12:$R$324,N5)</f>
        <v>4</v>
      </c>
      <c r="Q5" s="8">
        <f>COUNTIF($S$12:$T$324,N5)</f>
        <v>0</v>
      </c>
      <c r="R5" s="8">
        <f>O5-P5-Q5</f>
        <v>1</v>
      </c>
      <c r="S5" s="8">
        <f>SUMIF($N$11:$N$216,N5,$O$11:$O$216)+SUMIF($P$11:$P$216,N5,$Q$11:$Q$216)</f>
        <v>23.5</v>
      </c>
      <c r="T5" s="8">
        <f>O5*7-S5</f>
        <v>11.5</v>
      </c>
      <c r="U5" s="8">
        <f>P5*2+Q5</f>
        <v>8</v>
      </c>
      <c r="V5" s="8">
        <f>U5+(S5/100)</f>
        <v>8.2349999999999994</v>
      </c>
      <c r="W5" s="8">
        <f>RANK(V5,$V$4:$V$9)</f>
        <v>2</v>
      </c>
      <c r="X5" s="8">
        <f>W5+0.02</f>
        <v>2.02</v>
      </c>
      <c r="Y5" s="11"/>
    </row>
    <row r="6" spans="1:25" ht="15">
      <c r="A6" s="6">
        <v>3</v>
      </c>
      <c r="B6" s="68" t="str">
        <f>VLOOKUP(A6,$M$4:$X$9,2,FALSE)</f>
        <v>Lake Karrinyup</v>
      </c>
      <c r="C6" s="64"/>
      <c r="D6" s="7">
        <f>VLOOKUP(A6,$M$4:$X$9,3,FALSE)</f>
        <v>5</v>
      </c>
      <c r="E6" s="7">
        <f>VLOOKUP(A6,$M$4:$X$9,4,FALSE)</f>
        <v>3</v>
      </c>
      <c r="F6" s="7">
        <f>VLOOKUP(A6,$M$4:$X$9,5,FALSE)</f>
        <v>0</v>
      </c>
      <c r="G6" s="7">
        <f>VLOOKUP(A6,$M$4:$X$9,6,FALSE)</f>
        <v>2</v>
      </c>
      <c r="H6" s="7">
        <f>VLOOKUP(A6,$M$4:$X$9,7,FALSE)</f>
        <v>18</v>
      </c>
      <c r="I6" s="7">
        <f>VLOOKUP(A6,$M$4:$X$9,8,FALSE)</f>
        <v>17</v>
      </c>
      <c r="J6" s="63">
        <f>VLOOKUP(A6,$M$4:$X$9,9,FALSE)</f>
        <v>6</v>
      </c>
      <c r="K6" s="64"/>
      <c r="L6" s="8"/>
      <c r="M6" s="8">
        <f>RANK(X6,$X$4:$X$9,1)</f>
        <v>6</v>
      </c>
      <c r="N6" s="9" t="str">
        <f>[3]Sheet1!C8</f>
        <v>WAGC</v>
      </c>
      <c r="O6" s="10">
        <f>COUNTIF($N$12:$P$324,N6)</f>
        <v>5</v>
      </c>
      <c r="P6" s="8">
        <f>COUNTIF($R$12:$R$324,N6)</f>
        <v>0</v>
      </c>
      <c r="Q6" s="8">
        <f>COUNTIF($S$12:$T$324,N6)</f>
        <v>0</v>
      </c>
      <c r="R6" s="8">
        <f>O6-P6-Q6</f>
        <v>5</v>
      </c>
      <c r="S6" s="8">
        <f>SUMIF($N$11:$N$216,N6,$O$11:$O$216)+SUMIF($P$11:$P$216,N6,$Q$11:$Q$216)</f>
        <v>10</v>
      </c>
      <c r="T6" s="8">
        <f>O6*7-S6</f>
        <v>25</v>
      </c>
      <c r="U6" s="8">
        <f>P6*2+Q6</f>
        <v>0</v>
      </c>
      <c r="V6" s="8">
        <f>U6+(S6/100)</f>
        <v>0.1</v>
      </c>
      <c r="W6" s="8">
        <f>RANK(V6,$V$4:$V$9)</f>
        <v>6</v>
      </c>
      <c r="X6" s="8">
        <f>W6+0.03</f>
        <v>6.03</v>
      </c>
      <c r="Y6" s="11"/>
    </row>
    <row r="7" spans="1:25" ht="15">
      <c r="A7" s="6">
        <v>4</v>
      </c>
      <c r="B7" s="68" t="str">
        <f>VLOOKUP(A7,$M$4:$X$9,2,FALSE)</f>
        <v>Royal Perth</v>
      </c>
      <c r="C7" s="64"/>
      <c r="D7" s="7">
        <f>VLOOKUP(A7,$M$4:$X$9,3,FALSE)</f>
        <v>5</v>
      </c>
      <c r="E7" s="7">
        <f>VLOOKUP(A7,$M$4:$X$9,4,FALSE)</f>
        <v>2</v>
      </c>
      <c r="F7" s="7">
        <f>VLOOKUP(A7,$M$4:$X$9,5,FALSE)</f>
        <v>0</v>
      </c>
      <c r="G7" s="7">
        <f>VLOOKUP(A7,$M$4:$X$9,6,FALSE)</f>
        <v>3</v>
      </c>
      <c r="H7" s="7">
        <f>VLOOKUP(A7,$M$4:$X$9,7,FALSE)</f>
        <v>16.5</v>
      </c>
      <c r="I7" s="7">
        <f>VLOOKUP(A7,$M$4:$X$9,8,FALSE)</f>
        <v>18.5</v>
      </c>
      <c r="J7" s="63">
        <f>VLOOKUP(A7,$M$4:$X$9,9,FALSE)</f>
        <v>4</v>
      </c>
      <c r="K7" s="64"/>
      <c r="L7" s="8"/>
      <c r="M7" s="8">
        <f>RANK(X7,$X$4:$X$9,1)</f>
        <v>4</v>
      </c>
      <c r="N7" s="9" t="str">
        <f>[3]Sheet1!C9</f>
        <v>Royal Perth</v>
      </c>
      <c r="O7" s="10">
        <f>COUNTIF($N$12:$P$324,N7)</f>
        <v>5</v>
      </c>
      <c r="P7" s="8">
        <f>COUNTIF($R$12:$R$324,N7)</f>
        <v>2</v>
      </c>
      <c r="Q7" s="8">
        <f>COUNTIF($S$12:$T$324,N7)</f>
        <v>0</v>
      </c>
      <c r="R7" s="8">
        <f>O7-P7-Q7</f>
        <v>3</v>
      </c>
      <c r="S7" s="8">
        <f>SUMIF($N$11:$N$216,N7,$O$11:$O$216)+SUMIF($P$11:$P$216,N7,$Q$11:$Q$216)</f>
        <v>16.5</v>
      </c>
      <c r="T7" s="8">
        <f>O7*7-S7</f>
        <v>18.5</v>
      </c>
      <c r="U7" s="8">
        <f>P7*2+Q7</f>
        <v>4</v>
      </c>
      <c r="V7" s="8">
        <f>U7+(S7/100)</f>
        <v>4.165</v>
      </c>
      <c r="W7" s="8">
        <f>RANK(V7,$V$4:$V$9)</f>
        <v>4</v>
      </c>
      <c r="X7" s="8">
        <f>W7+0.04</f>
        <v>4.04</v>
      </c>
      <c r="Y7" s="11"/>
    </row>
    <row r="8" spans="1:25" ht="15">
      <c r="A8" s="6">
        <v>5</v>
      </c>
      <c r="B8" s="68" t="str">
        <f>VLOOKUP(A8,$M$4:$X$9,2,FALSE)</f>
        <v>Gosnells</v>
      </c>
      <c r="C8" s="64"/>
      <c r="D8" s="7">
        <f>VLOOKUP(A8,$M$4:$X$9,3,FALSE)</f>
        <v>4</v>
      </c>
      <c r="E8" s="7">
        <f>VLOOKUP(A8,$M$4:$X$9,4,FALSE)</f>
        <v>1</v>
      </c>
      <c r="F8" s="7">
        <f>VLOOKUP(A8,$M$4:$X$9,5,FALSE)</f>
        <v>0</v>
      </c>
      <c r="G8" s="7">
        <f>VLOOKUP(A8,$M$4:$X$9,6,FALSE)</f>
        <v>3</v>
      </c>
      <c r="H8" s="7">
        <f>VLOOKUP(A8,$M$4:$X$9,7,FALSE)</f>
        <v>7.5</v>
      </c>
      <c r="I8" s="7">
        <f>VLOOKUP(A8,$M$4:$X$9,8,FALSE)</f>
        <v>20.5</v>
      </c>
      <c r="J8" s="63">
        <f>VLOOKUP(A8,$M$4:$X$9,9,FALSE)</f>
        <v>2</v>
      </c>
      <c r="K8" s="64"/>
      <c r="L8" s="8"/>
      <c r="M8" s="8">
        <f>RANK(X8,$X$4:$X$9,1)</f>
        <v>1</v>
      </c>
      <c r="N8" s="9" t="str">
        <f>[3]Sheet1!E8</f>
        <v>Melville Glades</v>
      </c>
      <c r="O8" s="10">
        <f>COUNTIF($N$12:$P$324,N8)</f>
        <v>5</v>
      </c>
      <c r="P8" s="8">
        <f>COUNTIF($R$12:$R$324,N8)</f>
        <v>5</v>
      </c>
      <c r="Q8" s="8">
        <f>COUNTIF($S$12:$T$324,N8)</f>
        <v>0</v>
      </c>
      <c r="R8" s="8">
        <f>O8-P8-Q8</f>
        <v>0</v>
      </c>
      <c r="S8" s="8">
        <f>SUMIF($N$11:$N$216,N8,$O$11:$O$216)+SUMIF($P$11:$P$216,N8,$Q$11:$Q$216)</f>
        <v>26.5</v>
      </c>
      <c r="T8" s="8">
        <f>O8*7-S8</f>
        <v>8.5</v>
      </c>
      <c r="U8" s="8">
        <f>P8*2+Q8</f>
        <v>10</v>
      </c>
      <c r="V8" s="8">
        <f>U8+(S8/100)</f>
        <v>10.265000000000001</v>
      </c>
      <c r="W8" s="8">
        <f>RANK(V8,$V$4:$V$9)</f>
        <v>1</v>
      </c>
      <c r="X8" s="8">
        <f>W8+0.05</f>
        <v>1.05</v>
      </c>
      <c r="Y8" s="11"/>
    </row>
    <row r="9" spans="1:25" ht="15">
      <c r="A9" s="6">
        <v>6</v>
      </c>
      <c r="B9" s="68" t="str">
        <f>VLOOKUP(A9,$M$4:$X$9,2,FALSE)</f>
        <v>WAGC</v>
      </c>
      <c r="C9" s="64"/>
      <c r="D9" s="7">
        <f>VLOOKUP(A9,$M$4:$X$9,3,FALSE)</f>
        <v>5</v>
      </c>
      <c r="E9" s="7">
        <f>VLOOKUP(A9,$M$4:$X$9,4,FALSE)</f>
        <v>0</v>
      </c>
      <c r="F9" s="7">
        <f>VLOOKUP(A9,$M$4:$X$9,5,FALSE)</f>
        <v>0</v>
      </c>
      <c r="G9" s="7">
        <f>VLOOKUP(A9,$M$4:$X$9,6,FALSE)</f>
        <v>5</v>
      </c>
      <c r="H9" s="7">
        <f>VLOOKUP(A9,$M$4:$X$9,7,FALSE)</f>
        <v>10</v>
      </c>
      <c r="I9" s="7">
        <f>VLOOKUP(A9,$M$4:$X$9,8,FALSE)</f>
        <v>25</v>
      </c>
      <c r="J9" s="63">
        <f>VLOOKUP(A9,$M$4:$X$9,9,FALSE)</f>
        <v>0</v>
      </c>
      <c r="K9" s="64"/>
      <c r="L9" s="8"/>
      <c r="M9" s="8">
        <f>RANK(X9,$X$4:$X$9,1)</f>
        <v>5</v>
      </c>
      <c r="N9" s="9" t="str">
        <f>[3]Sheet1!E10</f>
        <v>Gosnells</v>
      </c>
      <c r="O9" s="10">
        <f>COUNTIF($N$12:$P$324,N9)</f>
        <v>4</v>
      </c>
      <c r="P9" s="8">
        <f>COUNTIF($R$12:$R$324,N9)</f>
        <v>1</v>
      </c>
      <c r="Q9" s="8">
        <f>COUNTIF($S$12:$T$324,N9)</f>
        <v>0</v>
      </c>
      <c r="R9" s="8">
        <f>O9-P9-Q9</f>
        <v>3</v>
      </c>
      <c r="S9" s="8">
        <f>SUMIF($N$11:$N$216,N9,$O$11:$O$216)+SUMIF($P$11:$P$216,N9,$Q$11:$Q$216)</f>
        <v>7.5</v>
      </c>
      <c r="T9" s="8">
        <f>O9*7-S9</f>
        <v>20.5</v>
      </c>
      <c r="U9" s="8">
        <f>P9*2+Q9</f>
        <v>2</v>
      </c>
      <c r="V9" s="8">
        <f>U9+(S9/100)</f>
        <v>2.0750000000000002</v>
      </c>
      <c r="W9" s="8">
        <f>RANK(V9,$V$4:$V$9)</f>
        <v>5</v>
      </c>
      <c r="X9" s="8">
        <f>W9+0.06</f>
        <v>5.0599999999999996</v>
      </c>
      <c r="Y9" s="11"/>
    </row>
    <row r="10" spans="1:25" ht="15">
      <c r="A10" s="6"/>
      <c r="B10" s="69"/>
      <c r="C10" s="66"/>
      <c r="D10" s="66"/>
      <c r="E10" s="66"/>
      <c r="F10" s="66"/>
      <c r="G10" s="66"/>
      <c r="H10" s="66"/>
      <c r="I10" s="66"/>
      <c r="J10" s="66"/>
      <c r="K10" s="64"/>
      <c r="L10" s="8"/>
      <c r="M10" s="8"/>
      <c r="N10" s="12"/>
      <c r="O10" s="10"/>
      <c r="P10" s="8"/>
      <c r="Q10" s="8"/>
      <c r="R10" s="8"/>
      <c r="S10" s="8"/>
      <c r="T10" s="8"/>
      <c r="U10" s="8"/>
      <c r="V10" s="8"/>
      <c r="W10" s="8"/>
      <c r="X10" s="8"/>
      <c r="Y10" s="11"/>
    </row>
    <row r="11" spans="1:25" ht="15">
      <c r="A11" s="12"/>
      <c r="B11" s="65" t="s">
        <v>17</v>
      </c>
      <c r="C11" s="66"/>
      <c r="D11" s="66"/>
      <c r="E11" s="66"/>
      <c r="F11" s="66"/>
      <c r="G11" s="66"/>
      <c r="H11" s="66"/>
      <c r="I11" s="66"/>
      <c r="J11" s="66"/>
      <c r="K11" s="64"/>
      <c r="L11" s="12"/>
      <c r="M11" s="12"/>
      <c r="N11" s="12"/>
      <c r="O11" s="12"/>
      <c r="P11" s="12"/>
      <c r="Q11" s="12"/>
      <c r="R11" s="12"/>
      <c r="S11" s="12"/>
      <c r="T11" s="12"/>
      <c r="U11" s="12"/>
      <c r="V11" s="12"/>
      <c r="W11" s="12"/>
      <c r="X11" s="12"/>
      <c r="Y11" s="12"/>
    </row>
    <row r="12" spans="1:25" ht="15">
      <c r="A12" s="14"/>
      <c r="B12" s="84" t="str">
        <f>[3]Sheet1!A30</f>
        <v>ROUND FIVE</v>
      </c>
      <c r="C12" s="66"/>
      <c r="D12" s="70" t="str">
        <f>[3]Sheet1!B30</f>
        <v>MONDAY 26 MAY</v>
      </c>
      <c r="E12" s="66"/>
      <c r="F12" s="66"/>
      <c r="G12" s="71" t="str">
        <f>[3]Sheet1!C30</f>
        <v>Wanneroo GC</v>
      </c>
      <c r="H12" s="66"/>
      <c r="I12" s="66"/>
      <c r="J12" s="66"/>
      <c r="K12" s="64"/>
      <c r="L12" s="19"/>
      <c r="M12" s="19"/>
      <c r="N12" s="19"/>
      <c r="O12" s="19"/>
      <c r="P12" s="19"/>
      <c r="Q12" s="19"/>
      <c r="R12" s="19"/>
      <c r="S12" s="19"/>
      <c r="T12" s="19"/>
      <c r="U12" s="19"/>
      <c r="V12" s="19"/>
      <c r="W12" s="19"/>
      <c r="X12" s="19"/>
      <c r="Y12" s="19"/>
    </row>
    <row r="13" spans="1:25" ht="18" customHeight="1">
      <c r="A13" s="22"/>
      <c r="B13" s="15" t="s">
        <v>18</v>
      </c>
      <c r="C13" s="72" t="str">
        <f>[3]Sheet1!C32</f>
        <v>Melville Glades</v>
      </c>
      <c r="D13" s="66"/>
      <c r="E13" s="66"/>
      <c r="F13" s="64"/>
      <c r="G13" s="16" t="s">
        <v>18</v>
      </c>
      <c r="H13" s="73" t="str">
        <f>[3]Sheet1!E32</f>
        <v>Wanneroo</v>
      </c>
      <c r="I13" s="66"/>
      <c r="J13" s="66"/>
      <c r="K13" s="64"/>
      <c r="L13" s="13"/>
      <c r="M13" s="13"/>
      <c r="N13" s="13"/>
      <c r="O13" s="13"/>
      <c r="P13" s="13"/>
      <c r="Q13" s="13"/>
      <c r="R13" s="13"/>
      <c r="S13" s="13"/>
      <c r="T13" s="13"/>
      <c r="U13" s="13"/>
      <c r="V13" s="13"/>
      <c r="W13" s="13"/>
      <c r="X13" s="13"/>
      <c r="Y13" s="13"/>
    </row>
    <row r="14" spans="1:25" ht="18" customHeight="1">
      <c r="A14" s="22"/>
      <c r="B14" s="85" t="s">
        <v>19</v>
      </c>
      <c r="C14" s="88" t="s">
        <v>20</v>
      </c>
      <c r="D14" s="75"/>
      <c r="E14" s="76"/>
      <c r="F14" s="85" t="s">
        <v>21</v>
      </c>
      <c r="G14" s="89" t="s">
        <v>19</v>
      </c>
      <c r="H14" s="74" t="s">
        <v>20</v>
      </c>
      <c r="I14" s="75"/>
      <c r="J14" s="76"/>
      <c r="K14" s="89" t="s">
        <v>21</v>
      </c>
      <c r="L14" s="17"/>
      <c r="M14" s="17"/>
      <c r="N14" s="17"/>
      <c r="O14" s="17"/>
      <c r="P14" s="17"/>
      <c r="Q14" s="17"/>
      <c r="R14" s="17"/>
      <c r="S14" s="17"/>
      <c r="T14" s="17"/>
      <c r="U14" s="17"/>
      <c r="V14" s="17"/>
      <c r="W14" s="17"/>
      <c r="X14" s="17"/>
      <c r="Y14" s="17"/>
    </row>
    <row r="15" spans="1:25" ht="15">
      <c r="A15" s="14"/>
      <c r="B15" s="86"/>
      <c r="C15" s="77"/>
      <c r="D15" s="78"/>
      <c r="E15" s="79"/>
      <c r="F15" s="86"/>
      <c r="G15" s="86"/>
      <c r="H15" s="77"/>
      <c r="I15" s="78"/>
      <c r="J15" s="79"/>
      <c r="K15" s="86"/>
      <c r="L15" s="17"/>
      <c r="M15" s="17"/>
      <c r="N15" s="17"/>
      <c r="O15" s="17"/>
      <c r="P15" s="17"/>
      <c r="Q15" s="17"/>
      <c r="R15" s="17"/>
      <c r="S15" s="17"/>
      <c r="T15" s="17"/>
      <c r="U15" s="17"/>
      <c r="V15" s="17"/>
      <c r="W15" s="17"/>
      <c r="X15" s="17"/>
      <c r="Y15" s="17"/>
    </row>
    <row r="16" spans="1:25" ht="15">
      <c r="A16" s="14"/>
      <c r="B16" s="87"/>
      <c r="C16" s="80"/>
      <c r="D16" s="81"/>
      <c r="E16" s="82"/>
      <c r="F16" s="87"/>
      <c r="G16" s="87"/>
      <c r="H16" s="80"/>
      <c r="I16" s="81"/>
      <c r="J16" s="82"/>
      <c r="K16" s="87"/>
      <c r="L16" s="17"/>
      <c r="M16" s="17"/>
      <c r="N16" s="17"/>
      <c r="O16" s="17"/>
      <c r="P16" s="17"/>
      <c r="Q16" s="17"/>
      <c r="R16" s="17"/>
      <c r="S16" s="17"/>
      <c r="T16" s="17"/>
      <c r="U16" s="17"/>
      <c r="V16" s="17"/>
      <c r="W16" s="17"/>
      <c r="X16" s="17"/>
      <c r="Y16" s="17"/>
    </row>
    <row r="17" spans="1:25" ht="15">
      <c r="A17" s="14"/>
      <c r="B17" s="15">
        <v>1</v>
      </c>
      <c r="C17" s="93" t="s">
        <v>419</v>
      </c>
      <c r="D17" s="66"/>
      <c r="E17" s="64"/>
      <c r="F17" s="18" t="s">
        <v>27</v>
      </c>
      <c r="G17" s="16">
        <v>1</v>
      </c>
      <c r="H17" s="93" t="s">
        <v>418</v>
      </c>
      <c r="I17" s="66"/>
      <c r="J17" s="64"/>
      <c r="K17" s="18"/>
      <c r="L17" s="17"/>
      <c r="M17" s="17"/>
      <c r="N17" s="17"/>
      <c r="O17" s="17"/>
      <c r="P17" s="17"/>
      <c r="Q17" s="17"/>
      <c r="R17" s="17"/>
      <c r="S17" s="17"/>
      <c r="T17" s="17"/>
      <c r="U17" s="17"/>
      <c r="V17" s="17"/>
      <c r="W17" s="17"/>
      <c r="X17" s="17"/>
      <c r="Y17" s="17"/>
    </row>
    <row r="18" spans="1:25" ht="15">
      <c r="A18" s="14"/>
      <c r="B18" s="15">
        <v>2</v>
      </c>
      <c r="C18" s="93" t="s">
        <v>417</v>
      </c>
      <c r="D18" s="66"/>
      <c r="E18" s="64"/>
      <c r="F18" s="18"/>
      <c r="G18" s="16">
        <v>2</v>
      </c>
      <c r="H18" s="93" t="s">
        <v>416</v>
      </c>
      <c r="I18" s="66"/>
      <c r="J18" s="64"/>
      <c r="K18" s="18" t="s">
        <v>47</v>
      </c>
      <c r="L18" s="19"/>
      <c r="M18" s="19"/>
      <c r="N18" s="19"/>
      <c r="O18" s="19"/>
      <c r="P18" s="19"/>
      <c r="Q18" s="19"/>
      <c r="R18" s="19"/>
      <c r="S18" s="19"/>
      <c r="T18" s="19"/>
      <c r="U18" s="19"/>
      <c r="V18" s="19"/>
      <c r="W18" s="19"/>
      <c r="X18" s="19"/>
      <c r="Y18" s="19"/>
    </row>
    <row r="19" spans="1:25" ht="15">
      <c r="A19" s="14"/>
      <c r="B19" s="15">
        <v>3</v>
      </c>
      <c r="C19" s="93" t="s">
        <v>415</v>
      </c>
      <c r="D19" s="66"/>
      <c r="E19" s="64"/>
      <c r="F19" s="18"/>
      <c r="G19" s="16">
        <v>3</v>
      </c>
      <c r="H19" s="93" t="s">
        <v>414</v>
      </c>
      <c r="I19" s="66"/>
      <c r="J19" s="64"/>
      <c r="K19" s="18" t="s">
        <v>47</v>
      </c>
      <c r="L19" s="19"/>
      <c r="M19" s="19"/>
      <c r="N19" s="19"/>
      <c r="O19" s="19"/>
      <c r="P19" s="19"/>
      <c r="Q19" s="19"/>
      <c r="R19" s="19"/>
      <c r="S19" s="19"/>
      <c r="T19" s="19"/>
      <c r="U19" s="19"/>
      <c r="V19" s="19"/>
      <c r="W19" s="19"/>
      <c r="X19" s="19"/>
      <c r="Y19" s="19"/>
    </row>
    <row r="20" spans="1:25" ht="15">
      <c r="A20" s="14"/>
      <c r="B20" s="15">
        <v>4</v>
      </c>
      <c r="C20" s="93" t="s">
        <v>413</v>
      </c>
      <c r="D20" s="66"/>
      <c r="E20" s="64"/>
      <c r="F20" s="18" t="s">
        <v>24</v>
      </c>
      <c r="G20" s="16">
        <v>4</v>
      </c>
      <c r="H20" s="93" t="s">
        <v>412</v>
      </c>
      <c r="I20" s="66"/>
      <c r="J20" s="64"/>
      <c r="K20" s="18"/>
      <c r="L20" s="19"/>
      <c r="M20" s="19"/>
      <c r="N20" s="19"/>
      <c r="O20" s="19"/>
      <c r="P20" s="19"/>
      <c r="Q20" s="19"/>
      <c r="R20" s="19"/>
      <c r="S20" s="19"/>
      <c r="T20" s="19"/>
      <c r="U20" s="19"/>
      <c r="V20" s="19"/>
      <c r="W20" s="19"/>
      <c r="X20" s="19"/>
      <c r="Y20" s="19"/>
    </row>
    <row r="21" spans="1:25" ht="15">
      <c r="A21" s="14"/>
      <c r="B21" s="15">
        <v>5</v>
      </c>
      <c r="C21" s="93" t="s">
        <v>411</v>
      </c>
      <c r="D21" s="66"/>
      <c r="E21" s="64"/>
      <c r="F21" s="18" t="s">
        <v>47</v>
      </c>
      <c r="G21" s="16">
        <v>5</v>
      </c>
      <c r="H21" s="93" t="s">
        <v>410</v>
      </c>
      <c r="I21" s="66"/>
      <c r="J21" s="64"/>
      <c r="K21" s="18"/>
      <c r="L21" s="19"/>
      <c r="M21" s="19"/>
      <c r="N21" s="19"/>
      <c r="O21" s="19"/>
      <c r="P21" s="19"/>
      <c r="Q21" s="19"/>
      <c r="R21" s="19"/>
      <c r="S21" s="19"/>
      <c r="T21" s="19"/>
      <c r="U21" s="19"/>
      <c r="V21" s="19"/>
      <c r="W21" s="19"/>
      <c r="X21" s="19"/>
      <c r="Y21" s="19"/>
    </row>
    <row r="22" spans="1:25" ht="15">
      <c r="A22" s="14"/>
      <c r="B22" s="15">
        <v>6</v>
      </c>
      <c r="C22" s="93" t="s">
        <v>409</v>
      </c>
      <c r="D22" s="66"/>
      <c r="E22" s="64"/>
      <c r="F22" s="18" t="s">
        <v>24</v>
      </c>
      <c r="G22" s="16">
        <v>6</v>
      </c>
      <c r="H22" s="93" t="s">
        <v>408</v>
      </c>
      <c r="I22" s="66"/>
      <c r="J22" s="64"/>
      <c r="K22" s="18"/>
      <c r="L22" s="19"/>
      <c r="M22" s="19"/>
      <c r="N22" s="19"/>
      <c r="O22" s="19"/>
      <c r="P22" s="19"/>
      <c r="Q22" s="19"/>
      <c r="R22" s="19"/>
      <c r="S22" s="19"/>
      <c r="T22" s="19"/>
      <c r="U22" s="19"/>
      <c r="V22" s="19"/>
      <c r="W22" s="19"/>
      <c r="X22" s="19"/>
      <c r="Y22" s="19"/>
    </row>
    <row r="23" spans="1:25" ht="15">
      <c r="A23" s="14"/>
      <c r="B23" s="15">
        <v>7</v>
      </c>
      <c r="C23" s="93" t="s">
        <v>407</v>
      </c>
      <c r="D23" s="66"/>
      <c r="E23" s="64"/>
      <c r="F23" s="18"/>
      <c r="G23" s="16">
        <v>7</v>
      </c>
      <c r="H23" s="93" t="s">
        <v>406</v>
      </c>
      <c r="I23" s="66"/>
      <c r="J23" s="64"/>
      <c r="K23" s="18" t="s">
        <v>27</v>
      </c>
      <c r="L23" s="19"/>
      <c r="M23" s="19"/>
      <c r="N23" s="19"/>
      <c r="O23" s="19"/>
      <c r="P23" s="19"/>
      <c r="Q23" s="19"/>
      <c r="R23" s="19"/>
      <c r="S23" s="19"/>
      <c r="T23" s="19"/>
      <c r="U23" s="19"/>
      <c r="V23" s="19"/>
      <c r="W23" s="19"/>
      <c r="X23" s="19"/>
      <c r="Y23" s="19"/>
    </row>
    <row r="24" spans="1:25" ht="15">
      <c r="A24" s="14"/>
      <c r="B24" s="72" t="str">
        <f>"TOTAL MATCHES WON BY : "&amp;C13</f>
        <v>TOTAL MATCHES WON BY : Melville Glades</v>
      </c>
      <c r="C24" s="66"/>
      <c r="D24" s="66"/>
      <c r="E24" s="64"/>
      <c r="F24" s="20">
        <f>COUNTA(F17:F23)-0.5*COUNTIF(F17:F23,"Sq*")-COUNTIF(F17:F23,"TBA")</f>
        <v>4</v>
      </c>
      <c r="G24" s="92" t="str">
        <f>"TOTAL MATCHES WON BY : "&amp;H13</f>
        <v>TOTAL MATCHES WON BY : Wanneroo</v>
      </c>
      <c r="H24" s="66"/>
      <c r="I24" s="66"/>
      <c r="J24" s="64"/>
      <c r="K24" s="20">
        <f>COUNTA(K17:K23)-0.5*COUNTIF(K17:K23,"Sq*")-COUNTIF(K17:K23,"TBA")</f>
        <v>3</v>
      </c>
      <c r="L24" s="19"/>
      <c r="M24" s="19"/>
      <c r="N24" s="19"/>
      <c r="O24" s="19"/>
      <c r="P24" s="19"/>
      <c r="Q24" s="19"/>
      <c r="R24" s="19"/>
      <c r="S24" s="19"/>
      <c r="T24" s="19"/>
      <c r="U24" s="19"/>
      <c r="V24" s="19"/>
      <c r="W24" s="19"/>
      <c r="X24" s="19"/>
      <c r="Y24" s="19"/>
    </row>
    <row r="25" spans="1:25" ht="15">
      <c r="A25" s="14"/>
      <c r="B25" s="90" t="s">
        <v>42</v>
      </c>
      <c r="C25" s="66"/>
      <c r="D25" s="66"/>
      <c r="E25" s="66"/>
      <c r="F25" s="64"/>
      <c r="G25" s="91" t="str">
        <f>IF(F24+K24&lt;4,"",IF(F24=K24,"HALVED",IF(F24&gt;K24,C13,H13)))</f>
        <v>Melville Glades</v>
      </c>
      <c r="H25" s="66"/>
      <c r="I25" s="66"/>
      <c r="J25" s="66"/>
      <c r="K25" s="64"/>
      <c r="L25" s="21"/>
      <c r="M25" s="21"/>
      <c r="N25" s="21" t="str">
        <f>IF(F24+K24=0,"",C13)</f>
        <v>Melville Glades</v>
      </c>
      <c r="O25" s="21">
        <f>F24</f>
        <v>4</v>
      </c>
      <c r="P25" s="21" t="str">
        <f>IF(F24+K24=0,"",H13)</f>
        <v>Wanneroo</v>
      </c>
      <c r="Q25" s="21">
        <f>K24</f>
        <v>3</v>
      </c>
      <c r="R25" s="21" t="str">
        <f>G25</f>
        <v>Melville Glades</v>
      </c>
      <c r="S25" s="21" t="str">
        <f>IF(R25="HALVED",C13,"")</f>
        <v/>
      </c>
      <c r="T25" s="21" t="str">
        <f>IF(R25="HALVED",H13,"")</f>
        <v/>
      </c>
      <c r="U25" s="21"/>
      <c r="V25" s="21"/>
      <c r="W25" s="21"/>
      <c r="X25" s="21"/>
      <c r="Y25" s="21"/>
    </row>
    <row r="26" spans="1:25" ht="15">
      <c r="A26" s="14"/>
      <c r="B26" s="24"/>
      <c r="C26" s="24"/>
      <c r="D26" s="24"/>
      <c r="E26" s="24"/>
      <c r="F26" s="24"/>
      <c r="G26" s="25"/>
      <c r="H26" s="25"/>
      <c r="I26" s="25"/>
      <c r="J26" s="25"/>
      <c r="K26" s="25"/>
      <c r="L26" s="23"/>
      <c r="M26" s="23"/>
      <c r="N26" s="23"/>
      <c r="O26" s="23"/>
      <c r="P26" s="23"/>
      <c r="Q26" s="23"/>
      <c r="R26" s="23"/>
      <c r="S26" s="23"/>
      <c r="T26" s="23"/>
      <c r="U26" s="23"/>
      <c r="V26" s="23"/>
      <c r="W26" s="23"/>
      <c r="X26" s="23"/>
      <c r="Y26" s="23"/>
    </row>
    <row r="27" spans="1:25" ht="15.75" customHeight="1">
      <c r="A27" s="22"/>
      <c r="B27" s="15" t="s">
        <v>18</v>
      </c>
      <c r="C27" s="72" t="str">
        <f>[3]Sheet1!C33</f>
        <v>WAGC</v>
      </c>
      <c r="D27" s="66"/>
      <c r="E27" s="66"/>
      <c r="F27" s="64"/>
      <c r="G27" s="16" t="s">
        <v>18</v>
      </c>
      <c r="H27" s="73" t="str">
        <f>[3]Sheet1!E33</f>
        <v>Gosnells</v>
      </c>
      <c r="I27" s="66"/>
      <c r="J27" s="66"/>
      <c r="K27" s="64"/>
      <c r="L27" s="23"/>
      <c r="M27" s="23"/>
      <c r="N27" s="23"/>
      <c r="O27" s="23"/>
      <c r="P27" s="23"/>
      <c r="Q27" s="23"/>
      <c r="R27" s="23"/>
      <c r="S27" s="23"/>
      <c r="T27" s="23"/>
      <c r="U27" s="23"/>
      <c r="V27" s="23"/>
      <c r="W27" s="23"/>
      <c r="X27" s="23"/>
      <c r="Y27" s="23"/>
    </row>
    <row r="28" spans="1:25" ht="15">
      <c r="A28" s="22"/>
      <c r="B28" s="85" t="s">
        <v>19</v>
      </c>
      <c r="C28" s="88" t="s">
        <v>20</v>
      </c>
      <c r="D28" s="75"/>
      <c r="E28" s="76"/>
      <c r="F28" s="85" t="s">
        <v>21</v>
      </c>
      <c r="G28" s="89" t="s">
        <v>19</v>
      </c>
      <c r="H28" s="74" t="s">
        <v>20</v>
      </c>
      <c r="I28" s="75"/>
      <c r="J28" s="76"/>
      <c r="K28" s="89" t="s">
        <v>21</v>
      </c>
      <c r="L28" s="17"/>
      <c r="M28" s="17"/>
      <c r="N28" s="17"/>
      <c r="O28" s="17"/>
      <c r="P28" s="17"/>
      <c r="Q28" s="17"/>
      <c r="R28" s="17"/>
      <c r="S28" s="17"/>
      <c r="T28" s="17"/>
      <c r="U28" s="17"/>
      <c r="V28" s="17"/>
      <c r="W28" s="17"/>
      <c r="X28" s="17"/>
      <c r="Y28" s="17"/>
    </row>
    <row r="29" spans="1:25" ht="18">
      <c r="A29" s="13"/>
      <c r="B29" s="86"/>
      <c r="C29" s="77"/>
      <c r="D29" s="78"/>
      <c r="E29" s="79"/>
      <c r="F29" s="86"/>
      <c r="G29" s="86"/>
      <c r="H29" s="77"/>
      <c r="I29" s="78"/>
      <c r="J29" s="79"/>
      <c r="K29" s="86"/>
      <c r="L29" s="17"/>
      <c r="M29" s="17"/>
      <c r="N29" s="17"/>
      <c r="O29" s="17"/>
      <c r="P29" s="17"/>
      <c r="Q29" s="17"/>
      <c r="R29" s="17"/>
      <c r="S29" s="17"/>
      <c r="T29" s="17"/>
      <c r="U29" s="17"/>
      <c r="V29" s="17"/>
      <c r="W29" s="17"/>
      <c r="X29" s="17"/>
      <c r="Y29" s="17"/>
    </row>
    <row r="30" spans="1:25" ht="15">
      <c r="A30" s="14"/>
      <c r="B30" s="87"/>
      <c r="C30" s="80"/>
      <c r="D30" s="81"/>
      <c r="E30" s="82"/>
      <c r="F30" s="87"/>
      <c r="G30" s="87"/>
      <c r="H30" s="80"/>
      <c r="I30" s="81"/>
      <c r="J30" s="82"/>
      <c r="K30" s="87"/>
      <c r="L30" s="17"/>
      <c r="M30" s="17"/>
      <c r="N30" s="17"/>
      <c r="O30" s="17"/>
      <c r="P30" s="17"/>
      <c r="Q30" s="17"/>
      <c r="R30" s="17"/>
      <c r="S30" s="17"/>
      <c r="T30" s="17"/>
      <c r="U30" s="17"/>
      <c r="V30" s="17"/>
      <c r="W30" s="17"/>
      <c r="X30" s="17"/>
      <c r="Y30" s="17"/>
    </row>
    <row r="31" spans="1:25" ht="15">
      <c r="A31" s="14"/>
      <c r="B31" s="15">
        <v>1</v>
      </c>
      <c r="C31" s="93" t="s">
        <v>405</v>
      </c>
      <c r="D31" s="66"/>
      <c r="E31" s="64"/>
      <c r="F31" s="18"/>
      <c r="G31" s="16">
        <v>1</v>
      </c>
      <c r="H31" s="93" t="s">
        <v>404</v>
      </c>
      <c r="I31" s="66"/>
      <c r="J31" s="64"/>
      <c r="K31" s="18" t="s">
        <v>52</v>
      </c>
      <c r="L31" s="17"/>
      <c r="M31" s="17"/>
      <c r="N31" s="17"/>
      <c r="O31" s="17"/>
      <c r="P31" s="17"/>
      <c r="Q31" s="17"/>
      <c r="R31" s="17"/>
      <c r="S31" s="17"/>
      <c r="T31" s="17"/>
      <c r="U31" s="17"/>
      <c r="V31" s="17"/>
      <c r="W31" s="17"/>
      <c r="X31" s="17"/>
      <c r="Y31" s="17"/>
    </row>
    <row r="32" spans="1:25" ht="15">
      <c r="A32" s="14"/>
      <c r="B32" s="15">
        <v>2</v>
      </c>
      <c r="C32" s="93" t="s">
        <v>403</v>
      </c>
      <c r="D32" s="66"/>
      <c r="E32" s="64"/>
      <c r="F32" s="18" t="s">
        <v>52</v>
      </c>
      <c r="G32" s="16">
        <v>2</v>
      </c>
      <c r="H32" s="93" t="s">
        <v>402</v>
      </c>
      <c r="I32" s="66"/>
      <c r="J32" s="64"/>
      <c r="K32" s="18"/>
      <c r="L32" s="19"/>
      <c r="M32" s="19"/>
      <c r="N32" s="19"/>
      <c r="O32" s="19"/>
      <c r="P32" s="19"/>
      <c r="Q32" s="19"/>
      <c r="R32" s="19"/>
      <c r="S32" s="19"/>
      <c r="T32" s="19"/>
      <c r="U32" s="19"/>
      <c r="V32" s="19"/>
      <c r="W32" s="19"/>
      <c r="X32" s="19"/>
      <c r="Y32" s="19"/>
    </row>
    <row r="33" spans="1:25" ht="15">
      <c r="A33" s="14"/>
      <c r="B33" s="15">
        <v>3</v>
      </c>
      <c r="C33" s="93" t="s">
        <v>401</v>
      </c>
      <c r="D33" s="66"/>
      <c r="E33" s="64"/>
      <c r="F33" s="18"/>
      <c r="G33" s="16">
        <v>3</v>
      </c>
      <c r="H33" s="93" t="s">
        <v>400</v>
      </c>
      <c r="I33" s="66"/>
      <c r="J33" s="64"/>
      <c r="K33" s="18" t="s">
        <v>66</v>
      </c>
      <c r="L33" s="19"/>
      <c r="M33" s="19"/>
      <c r="N33" s="19"/>
      <c r="O33" s="19"/>
      <c r="P33" s="19"/>
      <c r="Q33" s="19"/>
      <c r="R33" s="19"/>
      <c r="S33" s="19"/>
      <c r="T33" s="19"/>
      <c r="U33" s="19"/>
      <c r="V33" s="19"/>
      <c r="W33" s="19"/>
      <c r="X33" s="19"/>
      <c r="Y33" s="19"/>
    </row>
    <row r="34" spans="1:25" ht="15">
      <c r="A34" s="14"/>
      <c r="B34" s="15">
        <v>4</v>
      </c>
      <c r="C34" s="93" t="s">
        <v>399</v>
      </c>
      <c r="D34" s="66"/>
      <c r="E34" s="64"/>
      <c r="F34" s="18" t="s">
        <v>47</v>
      </c>
      <c r="G34" s="16">
        <v>4</v>
      </c>
      <c r="H34" s="93" t="s">
        <v>398</v>
      </c>
      <c r="I34" s="66"/>
      <c r="J34" s="64"/>
      <c r="K34" s="18"/>
      <c r="L34" s="19"/>
      <c r="M34" s="19"/>
      <c r="N34" s="19"/>
      <c r="O34" s="19"/>
      <c r="P34" s="19"/>
      <c r="Q34" s="19"/>
      <c r="R34" s="19"/>
      <c r="S34" s="19"/>
      <c r="T34" s="19"/>
      <c r="U34" s="19"/>
      <c r="V34" s="19"/>
      <c r="W34" s="19"/>
      <c r="X34" s="19"/>
      <c r="Y34" s="19"/>
    </row>
    <row r="35" spans="1:25" ht="15">
      <c r="A35" s="14"/>
      <c r="B35" s="15">
        <v>5</v>
      </c>
      <c r="C35" s="93" t="s">
        <v>397</v>
      </c>
      <c r="D35" s="66"/>
      <c r="E35" s="64"/>
      <c r="F35" s="18"/>
      <c r="G35" s="16">
        <v>5</v>
      </c>
      <c r="H35" s="93" t="s">
        <v>396</v>
      </c>
      <c r="I35" s="66"/>
      <c r="J35" s="64"/>
      <c r="K35" s="18" t="s">
        <v>34</v>
      </c>
      <c r="L35" s="19"/>
      <c r="M35" s="19"/>
      <c r="N35" s="19"/>
      <c r="O35" s="19"/>
      <c r="P35" s="19"/>
      <c r="Q35" s="19"/>
      <c r="R35" s="19"/>
      <c r="S35" s="19"/>
      <c r="T35" s="19"/>
      <c r="U35" s="19"/>
      <c r="V35" s="19"/>
      <c r="W35" s="19"/>
      <c r="X35" s="19"/>
      <c r="Y35" s="19"/>
    </row>
    <row r="36" spans="1:25" ht="15">
      <c r="A36" s="14"/>
      <c r="B36" s="15">
        <v>6</v>
      </c>
      <c r="C36" s="93" t="s">
        <v>395</v>
      </c>
      <c r="D36" s="66"/>
      <c r="E36" s="64"/>
      <c r="F36" s="18"/>
      <c r="G36" s="16">
        <v>6</v>
      </c>
      <c r="H36" s="93" t="s">
        <v>394</v>
      </c>
      <c r="I36" s="66"/>
      <c r="J36" s="64"/>
      <c r="K36" s="18" t="s">
        <v>47</v>
      </c>
      <c r="L36" s="19"/>
      <c r="M36" s="19"/>
      <c r="N36" s="19"/>
      <c r="O36" s="19"/>
      <c r="P36" s="19"/>
      <c r="Q36" s="19"/>
      <c r="R36" s="19"/>
      <c r="S36" s="19"/>
      <c r="T36" s="19"/>
      <c r="U36" s="19"/>
      <c r="V36" s="19"/>
      <c r="W36" s="19"/>
      <c r="X36" s="19"/>
      <c r="Y36" s="19"/>
    </row>
    <row r="37" spans="1:25" ht="15">
      <c r="A37" s="14"/>
      <c r="B37" s="15">
        <v>7</v>
      </c>
      <c r="C37" s="93" t="s">
        <v>393</v>
      </c>
      <c r="D37" s="66"/>
      <c r="E37" s="64"/>
      <c r="F37" s="18" t="s">
        <v>31</v>
      </c>
      <c r="G37" s="16">
        <v>7</v>
      </c>
      <c r="H37" s="93" t="s">
        <v>392</v>
      </c>
      <c r="I37" s="66"/>
      <c r="J37" s="64"/>
      <c r="K37" s="18" t="s">
        <v>31</v>
      </c>
      <c r="L37" s="19"/>
      <c r="M37" s="19"/>
      <c r="N37" s="19"/>
      <c r="O37" s="19"/>
      <c r="P37" s="19"/>
      <c r="Q37" s="19"/>
      <c r="R37" s="19"/>
      <c r="S37" s="19"/>
      <c r="T37" s="19"/>
      <c r="U37" s="19"/>
      <c r="V37" s="19"/>
      <c r="W37" s="19"/>
      <c r="X37" s="19"/>
      <c r="Y37" s="19"/>
    </row>
    <row r="38" spans="1:25" ht="15">
      <c r="A38" s="14"/>
      <c r="B38" s="72" t="str">
        <f>"TOTAL MATCHES WON BY : "&amp;C27</f>
        <v>TOTAL MATCHES WON BY : WAGC</v>
      </c>
      <c r="C38" s="66"/>
      <c r="D38" s="66"/>
      <c r="E38" s="64"/>
      <c r="F38" s="20">
        <f>COUNTA(F31:F37)-0.5*COUNTIF(F31:F37,"Sq*")-COUNTIF(F31:F37,"TBA")</f>
        <v>2.5</v>
      </c>
      <c r="G38" s="92" t="str">
        <f>"TOTAL MATCHES WON BY : "&amp;H27</f>
        <v>TOTAL MATCHES WON BY : Gosnells</v>
      </c>
      <c r="H38" s="66"/>
      <c r="I38" s="66"/>
      <c r="J38" s="64"/>
      <c r="K38" s="20">
        <f>COUNTA(K31:K37)-0.5*COUNTIF(K31:K37,"Sq*")-COUNTIF(K31:K37,"TBA")</f>
        <v>4.5</v>
      </c>
      <c r="L38" s="19"/>
      <c r="M38" s="19"/>
      <c r="N38" s="19"/>
      <c r="O38" s="19"/>
      <c r="P38" s="19"/>
      <c r="Q38" s="19"/>
      <c r="R38" s="19"/>
      <c r="S38" s="19"/>
      <c r="T38" s="19"/>
      <c r="U38" s="19"/>
      <c r="V38" s="19"/>
      <c r="W38" s="19"/>
      <c r="X38" s="19"/>
      <c r="Y38" s="19"/>
    </row>
    <row r="39" spans="1:25" ht="15">
      <c r="A39" s="14"/>
      <c r="B39" s="90" t="s">
        <v>42</v>
      </c>
      <c r="C39" s="66"/>
      <c r="D39" s="66"/>
      <c r="E39" s="66"/>
      <c r="F39" s="64"/>
      <c r="G39" s="91" t="str">
        <f>IF(F38+K38&lt;4,"",IF(F38=K38,"HALVED",IF(F38&gt;K38,C27,H27)))</f>
        <v>Gosnells</v>
      </c>
      <c r="H39" s="66"/>
      <c r="I39" s="66"/>
      <c r="J39" s="66"/>
      <c r="K39" s="64"/>
      <c r="L39" s="21"/>
      <c r="M39" s="21"/>
      <c r="N39" s="21" t="str">
        <f>IF(F38+K38=0,"",C27)</f>
        <v>WAGC</v>
      </c>
      <c r="O39" s="21">
        <f>F38</f>
        <v>2.5</v>
      </c>
      <c r="P39" s="21" t="str">
        <f>IF(F38+K38=0,"",H27)</f>
        <v>Gosnells</v>
      </c>
      <c r="Q39" s="21">
        <f>K38</f>
        <v>4.5</v>
      </c>
      <c r="R39" s="21" t="str">
        <f>G39</f>
        <v>Gosnells</v>
      </c>
      <c r="S39" s="21" t="str">
        <f>IF(R39="HALVED",C27,"")</f>
        <v/>
      </c>
      <c r="T39" s="21" t="str">
        <f>IF(R39="HALVED",H27,"")</f>
        <v/>
      </c>
      <c r="U39" s="21"/>
      <c r="V39" s="21"/>
      <c r="W39" s="21"/>
      <c r="X39" s="21"/>
      <c r="Y39" s="21"/>
    </row>
    <row r="40" spans="1:25" ht="15">
      <c r="A40" s="14"/>
      <c r="B40" s="24"/>
      <c r="C40" s="24"/>
      <c r="D40" s="24"/>
      <c r="E40" s="24"/>
      <c r="F40" s="24"/>
      <c r="G40" s="25"/>
      <c r="H40" s="25"/>
      <c r="I40" s="25"/>
      <c r="J40" s="25"/>
      <c r="K40" s="25"/>
      <c r="L40" s="23"/>
      <c r="M40" s="23"/>
      <c r="N40" s="23"/>
      <c r="O40" s="23"/>
      <c r="P40" s="23"/>
      <c r="Q40" s="23"/>
      <c r="R40" s="23"/>
      <c r="S40" s="23"/>
      <c r="T40" s="23"/>
      <c r="U40" s="23"/>
      <c r="V40" s="23"/>
      <c r="W40" s="23"/>
      <c r="X40" s="23"/>
      <c r="Y40" s="23"/>
    </row>
    <row r="41" spans="1:25" ht="15">
      <c r="A41" s="14"/>
      <c r="B41" s="24"/>
      <c r="C41" s="24"/>
      <c r="D41" s="24"/>
      <c r="E41" s="24"/>
      <c r="F41" s="24"/>
      <c r="G41" s="25"/>
      <c r="H41" s="25"/>
      <c r="I41" s="25"/>
      <c r="J41" s="25"/>
      <c r="K41" s="25"/>
      <c r="L41" s="23"/>
      <c r="M41" s="23"/>
      <c r="N41" s="23"/>
      <c r="O41" s="23"/>
      <c r="P41" s="23"/>
      <c r="Q41" s="23"/>
      <c r="R41" s="23"/>
      <c r="S41" s="23"/>
      <c r="T41" s="23"/>
      <c r="U41" s="23"/>
      <c r="V41" s="23"/>
      <c r="W41" s="23"/>
      <c r="X41" s="23"/>
      <c r="Y41" s="23"/>
    </row>
    <row r="42" spans="1:25" ht="15.75" customHeight="1">
      <c r="A42" s="22"/>
      <c r="B42" s="15" t="s">
        <v>18</v>
      </c>
      <c r="C42" s="72" t="str">
        <f>[3]Sheet1!C34</f>
        <v>Lake Karrinyup</v>
      </c>
      <c r="D42" s="66"/>
      <c r="E42" s="66"/>
      <c r="F42" s="64"/>
      <c r="G42" s="16" t="s">
        <v>18</v>
      </c>
      <c r="H42" s="73" t="str">
        <f>[3]Sheet1!E34</f>
        <v>Royal Perth</v>
      </c>
      <c r="I42" s="66"/>
      <c r="J42" s="66"/>
      <c r="K42" s="64"/>
      <c r="L42" s="23"/>
      <c r="M42" s="23"/>
      <c r="N42" s="23"/>
      <c r="O42" s="23"/>
      <c r="P42" s="23"/>
      <c r="Q42" s="23"/>
      <c r="R42" s="23"/>
      <c r="S42" s="23"/>
      <c r="T42" s="23"/>
      <c r="U42" s="23"/>
      <c r="V42" s="23"/>
      <c r="W42" s="23"/>
      <c r="X42" s="23"/>
      <c r="Y42" s="23"/>
    </row>
    <row r="43" spans="1:25" ht="15">
      <c r="A43" s="22"/>
      <c r="B43" s="85" t="s">
        <v>19</v>
      </c>
      <c r="C43" s="88" t="s">
        <v>20</v>
      </c>
      <c r="D43" s="75"/>
      <c r="E43" s="76"/>
      <c r="F43" s="85" t="s">
        <v>21</v>
      </c>
      <c r="G43" s="89" t="s">
        <v>19</v>
      </c>
      <c r="H43" s="74" t="s">
        <v>20</v>
      </c>
      <c r="I43" s="75"/>
      <c r="J43" s="76"/>
      <c r="K43" s="89" t="s">
        <v>21</v>
      </c>
      <c r="L43" s="17"/>
      <c r="M43" s="17"/>
      <c r="N43" s="17"/>
      <c r="O43" s="17"/>
      <c r="P43" s="17"/>
      <c r="Q43" s="17"/>
      <c r="R43" s="17"/>
      <c r="S43" s="17"/>
      <c r="T43" s="17"/>
      <c r="U43" s="17"/>
      <c r="V43" s="17"/>
      <c r="W43" s="17"/>
      <c r="X43" s="17"/>
      <c r="Y43" s="17"/>
    </row>
    <row r="44" spans="1:25" ht="18">
      <c r="A44" s="13"/>
      <c r="B44" s="86"/>
      <c r="C44" s="77"/>
      <c r="D44" s="78"/>
      <c r="E44" s="79"/>
      <c r="F44" s="86"/>
      <c r="G44" s="86"/>
      <c r="H44" s="77"/>
      <c r="I44" s="78"/>
      <c r="J44" s="79"/>
      <c r="K44" s="86"/>
      <c r="L44" s="17"/>
      <c r="M44" s="17"/>
      <c r="N44" s="17"/>
      <c r="O44" s="17"/>
      <c r="P44" s="17"/>
      <c r="Q44" s="17"/>
      <c r="R44" s="17"/>
      <c r="S44" s="17"/>
      <c r="T44" s="17"/>
      <c r="U44" s="17"/>
      <c r="V44" s="17"/>
      <c r="W44" s="17"/>
      <c r="X44" s="17"/>
      <c r="Y44" s="17"/>
    </row>
    <row r="45" spans="1:25" ht="15">
      <c r="A45" s="14"/>
      <c r="B45" s="87"/>
      <c r="C45" s="80"/>
      <c r="D45" s="81"/>
      <c r="E45" s="82"/>
      <c r="F45" s="87"/>
      <c r="G45" s="87"/>
      <c r="H45" s="80"/>
      <c r="I45" s="81"/>
      <c r="J45" s="82"/>
      <c r="K45" s="87"/>
      <c r="L45" s="17"/>
      <c r="M45" s="17"/>
      <c r="N45" s="17"/>
      <c r="O45" s="17"/>
      <c r="P45" s="17"/>
      <c r="Q45" s="17"/>
      <c r="R45" s="17"/>
      <c r="S45" s="17"/>
      <c r="T45" s="17"/>
      <c r="U45" s="17"/>
      <c r="V45" s="17"/>
      <c r="W45" s="17"/>
      <c r="X45" s="17"/>
      <c r="Y45" s="17"/>
    </row>
    <row r="46" spans="1:25" ht="15">
      <c r="A46" s="14"/>
      <c r="B46" s="15">
        <v>1</v>
      </c>
      <c r="C46" s="93" t="s">
        <v>391</v>
      </c>
      <c r="D46" s="66"/>
      <c r="E46" s="64"/>
      <c r="F46" s="18" t="s">
        <v>41</v>
      </c>
      <c r="G46" s="16">
        <v>1</v>
      </c>
      <c r="H46" s="93" t="s">
        <v>390</v>
      </c>
      <c r="I46" s="66"/>
      <c r="J46" s="64"/>
      <c r="K46" s="18"/>
      <c r="L46" s="17"/>
      <c r="M46" s="17"/>
      <c r="N46" s="17"/>
      <c r="O46" s="17"/>
      <c r="P46" s="17"/>
      <c r="Q46" s="17"/>
      <c r="R46" s="17"/>
      <c r="S46" s="17"/>
      <c r="T46" s="17"/>
      <c r="U46" s="17"/>
      <c r="V46" s="17"/>
      <c r="W46" s="17"/>
      <c r="X46" s="17"/>
      <c r="Y46" s="17"/>
    </row>
    <row r="47" spans="1:25" ht="15">
      <c r="A47" s="14"/>
      <c r="B47" s="15">
        <v>2</v>
      </c>
      <c r="C47" s="93" t="s">
        <v>389</v>
      </c>
      <c r="D47" s="66"/>
      <c r="E47" s="64"/>
      <c r="F47" s="18" t="s">
        <v>125</v>
      </c>
      <c r="G47" s="16">
        <v>2</v>
      </c>
      <c r="H47" s="93" t="s">
        <v>388</v>
      </c>
      <c r="I47" s="66"/>
      <c r="J47" s="64"/>
      <c r="K47" s="18"/>
      <c r="L47" s="19"/>
      <c r="M47" s="19"/>
      <c r="N47" s="19"/>
      <c r="O47" s="19"/>
      <c r="P47" s="19"/>
      <c r="Q47" s="19"/>
      <c r="R47" s="19"/>
      <c r="S47" s="19"/>
      <c r="T47" s="19"/>
      <c r="U47" s="19"/>
      <c r="V47" s="19"/>
      <c r="W47" s="19"/>
      <c r="X47" s="19"/>
      <c r="Y47" s="19"/>
    </row>
    <row r="48" spans="1:25" ht="15">
      <c r="A48" s="14"/>
      <c r="B48" s="15">
        <v>3</v>
      </c>
      <c r="C48" s="93" t="s">
        <v>387</v>
      </c>
      <c r="D48" s="66"/>
      <c r="E48" s="64"/>
      <c r="F48" s="18"/>
      <c r="G48" s="16">
        <v>3</v>
      </c>
      <c r="H48" s="93" t="s">
        <v>386</v>
      </c>
      <c r="I48" s="66"/>
      <c r="J48" s="64"/>
      <c r="K48" s="18" t="s">
        <v>27</v>
      </c>
      <c r="L48" s="19"/>
      <c r="M48" s="19"/>
      <c r="N48" s="19"/>
      <c r="O48" s="19"/>
      <c r="P48" s="19"/>
      <c r="Q48" s="19"/>
      <c r="R48" s="19"/>
      <c r="S48" s="19"/>
      <c r="T48" s="19"/>
      <c r="U48" s="19"/>
      <c r="V48" s="19"/>
      <c r="W48" s="19"/>
      <c r="X48" s="19"/>
      <c r="Y48" s="19"/>
    </row>
    <row r="49" spans="1:25" ht="15">
      <c r="A49" s="14"/>
      <c r="B49" s="15">
        <v>4</v>
      </c>
      <c r="C49" s="93" t="s">
        <v>385</v>
      </c>
      <c r="D49" s="66"/>
      <c r="E49" s="64"/>
      <c r="F49" s="18"/>
      <c r="G49" s="16">
        <v>4</v>
      </c>
      <c r="H49" s="93" t="s">
        <v>384</v>
      </c>
      <c r="I49" s="66"/>
      <c r="J49" s="64"/>
      <c r="K49" s="18" t="s">
        <v>52</v>
      </c>
      <c r="L49" s="19"/>
      <c r="M49" s="19"/>
      <c r="N49" s="19"/>
      <c r="O49" s="19"/>
      <c r="P49" s="19"/>
      <c r="Q49" s="19"/>
      <c r="R49" s="19"/>
      <c r="S49" s="19"/>
      <c r="T49" s="19"/>
      <c r="U49" s="19"/>
      <c r="V49" s="19"/>
      <c r="W49" s="19"/>
      <c r="X49" s="19"/>
      <c r="Y49" s="19"/>
    </row>
    <row r="50" spans="1:25" ht="15">
      <c r="A50" s="14"/>
      <c r="B50" s="15">
        <v>5</v>
      </c>
      <c r="C50" s="93" t="s">
        <v>383</v>
      </c>
      <c r="D50" s="66"/>
      <c r="E50" s="64"/>
      <c r="F50" s="18" t="s">
        <v>47</v>
      </c>
      <c r="G50" s="16">
        <v>5</v>
      </c>
      <c r="H50" s="93" t="s">
        <v>382</v>
      </c>
      <c r="I50" s="66"/>
      <c r="J50" s="64"/>
      <c r="K50" s="18"/>
      <c r="L50" s="19"/>
      <c r="M50" s="19"/>
      <c r="N50" s="19"/>
      <c r="O50" s="19"/>
      <c r="P50" s="19"/>
      <c r="Q50" s="19"/>
      <c r="R50" s="19"/>
      <c r="S50" s="19"/>
      <c r="T50" s="19"/>
      <c r="U50" s="19"/>
      <c r="V50" s="19"/>
      <c r="W50" s="19"/>
      <c r="X50" s="19"/>
      <c r="Y50" s="19"/>
    </row>
    <row r="51" spans="1:25" ht="15">
      <c r="A51" s="14"/>
      <c r="B51" s="15">
        <v>6</v>
      </c>
      <c r="C51" s="93" t="s">
        <v>381</v>
      </c>
      <c r="D51" s="66"/>
      <c r="E51" s="64"/>
      <c r="F51" s="18" t="s">
        <v>47</v>
      </c>
      <c r="G51" s="16">
        <v>6</v>
      </c>
      <c r="H51" s="93" t="s">
        <v>380</v>
      </c>
      <c r="I51" s="66"/>
      <c r="J51" s="64"/>
      <c r="K51" s="18"/>
      <c r="L51" s="19"/>
      <c r="M51" s="19"/>
      <c r="N51" s="19"/>
      <c r="O51" s="19"/>
      <c r="P51" s="19"/>
      <c r="Q51" s="19"/>
      <c r="R51" s="19"/>
      <c r="S51" s="19"/>
      <c r="T51" s="19"/>
      <c r="U51" s="19"/>
      <c r="V51" s="19"/>
      <c r="W51" s="19"/>
      <c r="X51" s="19"/>
      <c r="Y51" s="19"/>
    </row>
    <row r="52" spans="1:25" ht="15">
      <c r="A52" s="14"/>
      <c r="B52" s="15">
        <v>7</v>
      </c>
      <c r="C52" s="93" t="s">
        <v>379</v>
      </c>
      <c r="D52" s="66"/>
      <c r="E52" s="64"/>
      <c r="F52" s="18" t="s">
        <v>125</v>
      </c>
      <c r="G52" s="16">
        <v>7</v>
      </c>
      <c r="H52" s="93" t="s">
        <v>378</v>
      </c>
      <c r="I52" s="66"/>
      <c r="J52" s="64"/>
      <c r="K52" s="18"/>
      <c r="L52" s="19"/>
      <c r="M52" s="19"/>
      <c r="N52" s="19"/>
      <c r="O52" s="19"/>
      <c r="P52" s="19"/>
      <c r="Q52" s="19"/>
      <c r="R52" s="19"/>
      <c r="S52" s="19"/>
      <c r="T52" s="19"/>
      <c r="U52" s="19"/>
      <c r="V52" s="19"/>
      <c r="W52" s="19"/>
      <c r="X52" s="19"/>
      <c r="Y52" s="19"/>
    </row>
    <row r="53" spans="1:25" ht="15">
      <c r="A53" s="14"/>
      <c r="B53" s="72" t="str">
        <f>"TOTAL MATCHES WON BY : "&amp;C42</f>
        <v>TOTAL MATCHES WON BY : Lake Karrinyup</v>
      </c>
      <c r="C53" s="66"/>
      <c r="D53" s="66"/>
      <c r="E53" s="64"/>
      <c r="F53" s="20">
        <f>COUNTA(F46:F52)-0.5*COUNTIF(F46:F52,"Sq*")-COUNTIF(F46:F52,"TBA")</f>
        <v>5</v>
      </c>
      <c r="G53" s="92" t="str">
        <f>"TOTAL MATCHES WON BY : "&amp;H42</f>
        <v>TOTAL MATCHES WON BY : Royal Perth</v>
      </c>
      <c r="H53" s="66"/>
      <c r="I53" s="66"/>
      <c r="J53" s="64"/>
      <c r="K53" s="20">
        <f>COUNTA(K46:K52)-0.5*COUNTIF(K46:K52,"Sq*")-COUNTIF(K46:K52,"TBA")</f>
        <v>2</v>
      </c>
      <c r="L53" s="19"/>
      <c r="M53" s="19"/>
      <c r="N53" s="19"/>
      <c r="O53" s="19"/>
      <c r="P53" s="19"/>
      <c r="Q53" s="19"/>
      <c r="R53" s="19"/>
      <c r="S53" s="19"/>
      <c r="T53" s="19"/>
      <c r="U53" s="19"/>
      <c r="V53" s="19"/>
      <c r="W53" s="19"/>
      <c r="X53" s="19"/>
      <c r="Y53" s="19"/>
    </row>
    <row r="54" spans="1:25" ht="15">
      <c r="A54" s="14"/>
      <c r="B54" s="90" t="s">
        <v>42</v>
      </c>
      <c r="C54" s="66"/>
      <c r="D54" s="66"/>
      <c r="E54" s="66"/>
      <c r="F54" s="64"/>
      <c r="G54" s="91" t="str">
        <f>IF(F53+K53&lt;4,"",IF(F53=K53,"HALVED",IF(F53&gt;K53,C42,H42)))</f>
        <v>Lake Karrinyup</v>
      </c>
      <c r="H54" s="66"/>
      <c r="I54" s="66"/>
      <c r="J54" s="66"/>
      <c r="K54" s="64"/>
      <c r="L54" s="21"/>
      <c r="M54" s="21"/>
      <c r="N54" s="21" t="str">
        <f>IF(F53+K53=0,"",C42)</f>
        <v>Lake Karrinyup</v>
      </c>
      <c r="O54" s="21">
        <f>F53</f>
        <v>5</v>
      </c>
      <c r="P54" s="21" t="str">
        <f>IF(F53+K53=0,"",H42)</f>
        <v>Royal Perth</v>
      </c>
      <c r="Q54" s="21">
        <f>K53</f>
        <v>2</v>
      </c>
      <c r="R54" s="21" t="str">
        <f>G54</f>
        <v>Lake Karrinyup</v>
      </c>
      <c r="S54" s="21" t="str">
        <f>IF(R54="HALVED",C42,"")</f>
        <v/>
      </c>
      <c r="T54" s="21" t="str">
        <f>IF(R54="HALVED",H42,"")</f>
        <v/>
      </c>
      <c r="U54" s="21"/>
      <c r="V54" s="21"/>
      <c r="W54" s="21"/>
      <c r="X54" s="21"/>
      <c r="Y54" s="21"/>
    </row>
    <row r="55" spans="1:25" ht="15">
      <c r="A55" s="14"/>
      <c r="B55" s="22"/>
      <c r="C55" s="22"/>
      <c r="D55" s="22"/>
      <c r="E55" s="22"/>
      <c r="F55" s="22"/>
      <c r="G55" s="23"/>
      <c r="H55" s="23"/>
      <c r="I55" s="23"/>
      <c r="J55" s="23"/>
      <c r="K55" s="23"/>
      <c r="L55" s="23"/>
      <c r="M55" s="23"/>
      <c r="N55" s="23"/>
      <c r="O55" s="23"/>
      <c r="P55" s="23"/>
      <c r="Q55" s="23"/>
      <c r="R55" s="23"/>
      <c r="S55" s="23"/>
      <c r="T55" s="23"/>
      <c r="U55" s="23"/>
      <c r="V55" s="23"/>
      <c r="W55" s="23"/>
      <c r="X55" s="23"/>
      <c r="Y55" s="23"/>
    </row>
    <row r="56" spans="1:25" ht="15">
      <c r="A56" s="14"/>
      <c r="B56" s="100"/>
      <c r="C56" s="100"/>
      <c r="D56" s="100"/>
      <c r="E56" s="100"/>
      <c r="F56" s="99"/>
      <c r="G56" s="100"/>
      <c r="H56" s="100"/>
      <c r="I56" s="100"/>
      <c r="J56" s="100"/>
      <c r="K56" s="99"/>
      <c r="L56" s="23"/>
      <c r="M56" s="23"/>
      <c r="N56" s="23"/>
      <c r="O56" s="23"/>
      <c r="P56" s="23"/>
      <c r="Q56" s="23"/>
      <c r="R56" s="23"/>
      <c r="S56" s="23"/>
      <c r="T56" s="23"/>
      <c r="U56" s="23"/>
      <c r="V56" s="23"/>
      <c r="W56" s="23"/>
      <c r="X56" s="23"/>
      <c r="Y56" s="23"/>
    </row>
    <row r="57" spans="1:25" ht="15">
      <c r="A57" s="14"/>
      <c r="B57" s="84" t="str">
        <f>[3]Sheet1!A24</f>
        <v>ROUND FOUR</v>
      </c>
      <c r="C57" s="66"/>
      <c r="D57" s="70" t="str">
        <f>[3]Sheet1!B24</f>
        <v>MONDAY 19 MAY</v>
      </c>
      <c r="E57" s="66"/>
      <c r="F57" s="66"/>
      <c r="G57" s="71" t="str">
        <f>[3]Sheet1!C24</f>
        <v>Western Australian GC</v>
      </c>
      <c r="H57" s="66"/>
      <c r="I57" s="66"/>
      <c r="J57" s="66"/>
      <c r="K57" s="64"/>
      <c r="L57" s="21"/>
      <c r="M57" s="21"/>
      <c r="N57" s="21"/>
      <c r="O57" s="21"/>
      <c r="P57" s="21"/>
      <c r="Q57" s="21"/>
      <c r="R57" s="21"/>
      <c r="S57" s="21"/>
      <c r="T57" s="21"/>
      <c r="U57" s="21"/>
      <c r="V57" s="21"/>
      <c r="W57" s="21"/>
      <c r="X57" s="21"/>
      <c r="Y57" s="21"/>
    </row>
    <row r="58" spans="1:25" ht="16.5" customHeight="1">
      <c r="A58" s="22"/>
      <c r="B58" s="15" t="s">
        <v>18</v>
      </c>
      <c r="C58" s="72" t="str">
        <f>[3]Sheet1!C26</f>
        <v>WAGC</v>
      </c>
      <c r="D58" s="66"/>
      <c r="E58" s="66"/>
      <c r="F58" s="64"/>
      <c r="G58" s="16" t="s">
        <v>18</v>
      </c>
      <c r="H58" s="73" t="str">
        <f>[3]Sheet1!E26</f>
        <v>Wanneroo</v>
      </c>
      <c r="I58" s="66"/>
      <c r="J58" s="66"/>
      <c r="K58" s="64"/>
      <c r="L58" s="13"/>
      <c r="M58" s="13"/>
      <c r="N58" s="13"/>
      <c r="O58" s="13"/>
      <c r="P58" s="13"/>
      <c r="Q58" s="13"/>
      <c r="R58" s="13"/>
      <c r="S58" s="13"/>
      <c r="T58" s="13"/>
      <c r="U58" s="13"/>
      <c r="V58" s="13"/>
      <c r="W58" s="13"/>
      <c r="X58" s="13"/>
      <c r="Y58" s="13"/>
    </row>
    <row r="59" spans="1:25" ht="18">
      <c r="A59" s="13"/>
      <c r="B59" s="85" t="s">
        <v>19</v>
      </c>
      <c r="C59" s="88" t="s">
        <v>20</v>
      </c>
      <c r="D59" s="75"/>
      <c r="E59" s="76"/>
      <c r="F59" s="85" t="s">
        <v>21</v>
      </c>
      <c r="G59" s="89" t="s">
        <v>19</v>
      </c>
      <c r="H59" s="74" t="s">
        <v>20</v>
      </c>
      <c r="I59" s="75"/>
      <c r="J59" s="76"/>
      <c r="K59" s="89" t="s">
        <v>21</v>
      </c>
      <c r="L59" s="17"/>
      <c r="M59" s="17"/>
      <c r="N59" s="17"/>
      <c r="O59" s="17"/>
      <c r="P59" s="17"/>
      <c r="Q59" s="17"/>
      <c r="R59" s="17"/>
      <c r="S59" s="17"/>
      <c r="T59" s="17"/>
      <c r="U59" s="17"/>
      <c r="V59" s="17"/>
      <c r="W59" s="17"/>
      <c r="X59" s="17"/>
      <c r="Y59" s="17"/>
    </row>
    <row r="60" spans="1:25" ht="15">
      <c r="A60" s="14"/>
      <c r="B60" s="86"/>
      <c r="C60" s="77"/>
      <c r="D60" s="78"/>
      <c r="E60" s="79"/>
      <c r="F60" s="86"/>
      <c r="G60" s="86"/>
      <c r="H60" s="77"/>
      <c r="I60" s="78"/>
      <c r="J60" s="79"/>
      <c r="K60" s="86"/>
      <c r="L60" s="17"/>
      <c r="M60" s="17"/>
      <c r="N60" s="17"/>
      <c r="O60" s="17"/>
      <c r="P60" s="17"/>
      <c r="Q60" s="17"/>
      <c r="R60" s="17"/>
      <c r="S60" s="17"/>
      <c r="T60" s="17"/>
      <c r="U60" s="17"/>
      <c r="V60" s="17"/>
      <c r="W60" s="17"/>
      <c r="X60" s="17"/>
      <c r="Y60" s="17"/>
    </row>
    <row r="61" spans="1:25" ht="15">
      <c r="A61" s="14"/>
      <c r="B61" s="87"/>
      <c r="C61" s="80"/>
      <c r="D61" s="81"/>
      <c r="E61" s="82"/>
      <c r="F61" s="87"/>
      <c r="G61" s="87"/>
      <c r="H61" s="80"/>
      <c r="I61" s="81"/>
      <c r="J61" s="82"/>
      <c r="K61" s="87"/>
      <c r="L61" s="17"/>
      <c r="M61" s="17"/>
      <c r="N61" s="17"/>
      <c r="O61" s="17"/>
      <c r="P61" s="17"/>
      <c r="Q61" s="17"/>
      <c r="R61" s="17"/>
      <c r="S61" s="17"/>
      <c r="T61" s="17"/>
      <c r="U61" s="17"/>
      <c r="V61" s="17"/>
      <c r="W61" s="17"/>
      <c r="X61" s="17"/>
      <c r="Y61" s="17"/>
    </row>
    <row r="62" spans="1:25" ht="15">
      <c r="A62" s="14"/>
      <c r="B62" s="15">
        <v>1</v>
      </c>
      <c r="C62" s="83" t="s">
        <v>341</v>
      </c>
      <c r="D62" s="66"/>
      <c r="E62" s="64"/>
      <c r="F62" s="18" t="s">
        <v>31</v>
      </c>
      <c r="G62" s="16">
        <v>1</v>
      </c>
      <c r="H62" s="83" t="s">
        <v>330</v>
      </c>
      <c r="I62" s="66"/>
      <c r="J62" s="64"/>
      <c r="K62" s="18" t="s">
        <v>31</v>
      </c>
      <c r="L62" s="17"/>
      <c r="M62" s="17"/>
      <c r="N62" s="17"/>
      <c r="O62" s="17"/>
      <c r="P62" s="17"/>
      <c r="Q62" s="17"/>
      <c r="R62" s="17"/>
      <c r="S62" s="17"/>
      <c r="T62" s="17"/>
      <c r="U62" s="17"/>
      <c r="V62" s="17"/>
      <c r="W62" s="17"/>
      <c r="X62" s="17"/>
      <c r="Y62" s="17"/>
    </row>
    <row r="63" spans="1:25" ht="15">
      <c r="A63" s="14"/>
      <c r="B63" s="15">
        <v>2</v>
      </c>
      <c r="C63" s="83" t="s">
        <v>364</v>
      </c>
      <c r="D63" s="66"/>
      <c r="E63" s="64"/>
      <c r="F63" s="18" t="s">
        <v>52</v>
      </c>
      <c r="G63" s="28">
        <v>2</v>
      </c>
      <c r="H63" s="83" t="s">
        <v>377</v>
      </c>
      <c r="I63" s="66"/>
      <c r="J63" s="64"/>
      <c r="K63" s="18"/>
      <c r="L63" s="19"/>
      <c r="M63" s="19"/>
      <c r="N63" s="19"/>
      <c r="O63" s="19"/>
      <c r="P63" s="19"/>
      <c r="Q63" s="19"/>
      <c r="R63" s="19"/>
      <c r="S63" s="19"/>
      <c r="T63" s="19"/>
      <c r="U63" s="19"/>
      <c r="V63" s="19"/>
      <c r="W63" s="19"/>
      <c r="X63" s="19"/>
      <c r="Y63" s="19"/>
    </row>
    <row r="64" spans="1:25" ht="15">
      <c r="A64" s="14"/>
      <c r="B64" s="15">
        <v>3</v>
      </c>
      <c r="C64" s="83" t="s">
        <v>335</v>
      </c>
      <c r="D64" s="66"/>
      <c r="E64" s="64"/>
      <c r="F64" s="18"/>
      <c r="G64" s="28">
        <v>3</v>
      </c>
      <c r="H64" s="83" t="s">
        <v>358</v>
      </c>
      <c r="I64" s="66"/>
      <c r="J64" s="64"/>
      <c r="K64" s="18" t="s">
        <v>66</v>
      </c>
      <c r="L64" s="19"/>
      <c r="M64" s="19"/>
      <c r="N64" s="19"/>
      <c r="O64" s="19"/>
      <c r="P64" s="19"/>
      <c r="Q64" s="19"/>
      <c r="R64" s="19"/>
      <c r="S64" s="19"/>
      <c r="T64" s="19"/>
      <c r="U64" s="19"/>
      <c r="V64" s="19"/>
      <c r="W64" s="19"/>
      <c r="X64" s="19"/>
      <c r="Y64" s="19"/>
    </row>
    <row r="65" spans="1:25" ht="15">
      <c r="A65" s="14"/>
      <c r="B65" s="15">
        <v>4</v>
      </c>
      <c r="C65" s="83" t="s">
        <v>99</v>
      </c>
      <c r="D65" s="66"/>
      <c r="E65" s="64"/>
      <c r="F65" s="18"/>
      <c r="G65" s="28">
        <v>4</v>
      </c>
      <c r="H65" s="83" t="s">
        <v>325</v>
      </c>
      <c r="I65" s="66"/>
      <c r="J65" s="64"/>
      <c r="K65" s="18" t="s">
        <v>41</v>
      </c>
      <c r="L65" s="19"/>
      <c r="M65" s="19"/>
      <c r="N65" s="19"/>
      <c r="O65" s="19"/>
      <c r="P65" s="19"/>
      <c r="Q65" s="19"/>
      <c r="R65" s="19"/>
      <c r="S65" s="19"/>
      <c r="T65" s="19"/>
      <c r="U65" s="19"/>
      <c r="V65" s="19"/>
      <c r="W65" s="19"/>
      <c r="X65" s="19"/>
      <c r="Y65" s="19"/>
    </row>
    <row r="66" spans="1:25" ht="15">
      <c r="A66" s="14"/>
      <c r="B66" s="15">
        <v>5</v>
      </c>
      <c r="C66" s="83" t="s">
        <v>376</v>
      </c>
      <c r="D66" s="66"/>
      <c r="E66" s="64"/>
      <c r="F66" s="18" t="s">
        <v>47</v>
      </c>
      <c r="G66" s="28">
        <v>5</v>
      </c>
      <c r="H66" s="83" t="s">
        <v>323</v>
      </c>
      <c r="I66" s="66"/>
      <c r="J66" s="64"/>
      <c r="K66" s="18"/>
      <c r="L66" s="19"/>
      <c r="M66" s="19"/>
      <c r="N66" s="19"/>
      <c r="O66" s="19"/>
      <c r="P66" s="19"/>
      <c r="Q66" s="19"/>
      <c r="R66" s="19"/>
      <c r="S66" s="19"/>
      <c r="T66" s="19"/>
      <c r="U66" s="19"/>
      <c r="V66" s="19"/>
      <c r="W66" s="19"/>
      <c r="X66" s="19"/>
      <c r="Y66" s="19"/>
    </row>
    <row r="67" spans="1:25" ht="15">
      <c r="A67" s="14"/>
      <c r="B67" s="15">
        <v>6</v>
      </c>
      <c r="C67" s="83" t="s">
        <v>332</v>
      </c>
      <c r="D67" s="66"/>
      <c r="E67" s="64"/>
      <c r="F67" s="18"/>
      <c r="G67" s="28">
        <v>6</v>
      </c>
      <c r="H67" s="31" t="s">
        <v>321</v>
      </c>
      <c r="I67" s="32"/>
      <c r="J67" s="33"/>
      <c r="K67" s="18" t="s">
        <v>24</v>
      </c>
      <c r="L67" s="19"/>
      <c r="M67" s="19"/>
      <c r="N67" s="19"/>
      <c r="O67" s="19"/>
      <c r="P67" s="19"/>
      <c r="Q67" s="19"/>
      <c r="R67" s="19"/>
      <c r="S67" s="19"/>
      <c r="T67" s="19"/>
      <c r="U67" s="19"/>
      <c r="V67" s="19"/>
      <c r="W67" s="19"/>
      <c r="X67" s="19"/>
      <c r="Y67" s="19"/>
    </row>
    <row r="68" spans="1:25" ht="15">
      <c r="A68" s="14"/>
      <c r="B68" s="15">
        <v>7</v>
      </c>
      <c r="C68" s="83" t="s">
        <v>361</v>
      </c>
      <c r="D68" s="66"/>
      <c r="E68" s="64"/>
      <c r="F68" s="18" t="s">
        <v>31</v>
      </c>
      <c r="G68" s="28">
        <v>7</v>
      </c>
      <c r="H68" s="83" t="s">
        <v>320</v>
      </c>
      <c r="I68" s="66"/>
      <c r="J68" s="64"/>
      <c r="K68" s="18" t="s">
        <v>31</v>
      </c>
      <c r="L68" s="19"/>
      <c r="M68" s="19"/>
      <c r="N68" s="19"/>
      <c r="O68" s="19"/>
      <c r="P68" s="19"/>
      <c r="Q68" s="19"/>
      <c r="R68" s="19"/>
      <c r="S68" s="19"/>
      <c r="T68" s="19"/>
      <c r="U68" s="19"/>
      <c r="V68" s="19"/>
      <c r="W68" s="19"/>
      <c r="X68" s="19"/>
      <c r="Y68" s="19"/>
    </row>
    <row r="69" spans="1:25" ht="15">
      <c r="A69" s="14"/>
      <c r="B69" s="72" t="str">
        <f>"TOTAL MATCHES WON BY : "&amp;C58</f>
        <v>TOTAL MATCHES WON BY : WAGC</v>
      </c>
      <c r="C69" s="66"/>
      <c r="D69" s="66"/>
      <c r="E69" s="64"/>
      <c r="F69" s="20">
        <f>COUNTA(F62:F68)-0.5*COUNTIF(F62:F68,"Sq*")-COUNTIF(F62:F68,"TBA")</f>
        <v>3</v>
      </c>
      <c r="G69" s="92" t="str">
        <f>"TOTAL MATCHES WON BY : "&amp;H58</f>
        <v>TOTAL MATCHES WON BY : Wanneroo</v>
      </c>
      <c r="H69" s="66"/>
      <c r="I69" s="66"/>
      <c r="J69" s="64"/>
      <c r="K69" s="20">
        <f>COUNTA(K62:K68)-0.5*COUNTIF(K62:K68,"Sq*")-COUNTIF(K62:K68,"TBA")</f>
        <v>4</v>
      </c>
      <c r="L69" s="19"/>
      <c r="M69" s="19"/>
      <c r="N69" s="19"/>
      <c r="O69" s="19"/>
      <c r="P69" s="19"/>
      <c r="Q69" s="19"/>
      <c r="R69" s="19"/>
      <c r="S69" s="19"/>
      <c r="T69" s="19"/>
      <c r="U69" s="19"/>
      <c r="V69" s="19"/>
      <c r="W69" s="19"/>
      <c r="X69" s="19"/>
      <c r="Y69" s="19"/>
    </row>
    <row r="70" spans="1:25" ht="15">
      <c r="A70" s="14"/>
      <c r="B70" s="90" t="s">
        <v>42</v>
      </c>
      <c r="C70" s="66"/>
      <c r="D70" s="66"/>
      <c r="E70" s="66"/>
      <c r="F70" s="64"/>
      <c r="G70" s="91" t="str">
        <f>IF(F69+K69&lt;4,"",IF(F69=K69,"HALVED",IF(F69&gt;K69,C58,H58)))</f>
        <v>Wanneroo</v>
      </c>
      <c r="H70" s="66"/>
      <c r="I70" s="66"/>
      <c r="J70" s="66"/>
      <c r="K70" s="64"/>
      <c r="L70" s="21"/>
      <c r="M70" s="21"/>
      <c r="N70" s="21" t="str">
        <f>IF(F69+K69=0,"",C58)</f>
        <v>WAGC</v>
      </c>
      <c r="O70" s="21">
        <f>F69</f>
        <v>3</v>
      </c>
      <c r="P70" s="21" t="str">
        <f>IF(F69+K69=0,"",H58)</f>
        <v>Wanneroo</v>
      </c>
      <c r="Q70" s="21">
        <f>K69</f>
        <v>4</v>
      </c>
      <c r="R70" s="21" t="str">
        <f>G70</f>
        <v>Wanneroo</v>
      </c>
      <c r="S70" s="21" t="str">
        <f>IF(R70="HALVED",C58,"")</f>
        <v/>
      </c>
      <c r="T70" s="21" t="str">
        <f>IF(R70="HALVED",H58,"")</f>
        <v/>
      </c>
      <c r="U70" s="21"/>
      <c r="V70" s="21"/>
      <c r="W70" s="21"/>
      <c r="X70" s="21"/>
      <c r="Y70" s="21"/>
    </row>
    <row r="71" spans="1:25" ht="15">
      <c r="A71" s="14"/>
      <c r="B71" s="24"/>
      <c r="C71" s="24"/>
      <c r="D71" s="24"/>
      <c r="E71" s="24"/>
      <c r="F71" s="24"/>
      <c r="G71" s="25"/>
      <c r="H71" s="25"/>
      <c r="I71" s="25"/>
      <c r="J71" s="25"/>
      <c r="K71" s="25"/>
      <c r="L71" s="23"/>
      <c r="M71" s="23"/>
      <c r="N71" s="23"/>
      <c r="O71" s="23"/>
      <c r="P71" s="23"/>
      <c r="Q71" s="23"/>
      <c r="R71" s="23"/>
      <c r="S71" s="23"/>
      <c r="T71" s="23"/>
      <c r="U71" s="23"/>
      <c r="V71" s="23"/>
      <c r="W71" s="23"/>
      <c r="X71" s="23"/>
      <c r="Y71" s="23"/>
    </row>
    <row r="72" spans="1:25" ht="15">
      <c r="A72" s="22"/>
      <c r="B72" s="15" t="s">
        <v>18</v>
      </c>
      <c r="C72" s="72" t="str">
        <f>[3]Sheet1!C27</f>
        <v>Gosnells</v>
      </c>
      <c r="D72" s="66"/>
      <c r="E72" s="66"/>
      <c r="F72" s="64"/>
      <c r="G72" s="16" t="s">
        <v>18</v>
      </c>
      <c r="H72" s="73" t="str">
        <f>[3]Sheet1!E27</f>
        <v>Royal Perth</v>
      </c>
      <c r="I72" s="66"/>
      <c r="J72" s="66"/>
      <c r="K72" s="64"/>
      <c r="L72" s="23"/>
      <c r="M72" s="23"/>
      <c r="N72" s="23"/>
      <c r="O72" s="23"/>
      <c r="P72" s="23"/>
      <c r="Q72" s="23"/>
      <c r="R72" s="23"/>
      <c r="S72" s="23"/>
      <c r="T72" s="23"/>
      <c r="U72" s="23"/>
      <c r="V72" s="23"/>
      <c r="W72" s="23"/>
      <c r="X72" s="23"/>
      <c r="Y72" s="23"/>
    </row>
    <row r="73" spans="1:25" ht="15">
      <c r="A73" s="22"/>
      <c r="B73" s="85" t="s">
        <v>19</v>
      </c>
      <c r="C73" s="88" t="s">
        <v>20</v>
      </c>
      <c r="D73" s="75"/>
      <c r="E73" s="76"/>
      <c r="F73" s="85" t="s">
        <v>21</v>
      </c>
      <c r="G73" s="89" t="s">
        <v>19</v>
      </c>
      <c r="H73" s="74" t="s">
        <v>20</v>
      </c>
      <c r="I73" s="75"/>
      <c r="J73" s="76"/>
      <c r="K73" s="89" t="s">
        <v>21</v>
      </c>
      <c r="L73" s="17"/>
      <c r="M73" s="17"/>
      <c r="N73" s="17"/>
      <c r="O73" s="17"/>
      <c r="P73" s="17"/>
      <c r="Q73" s="17"/>
      <c r="R73" s="17"/>
      <c r="S73" s="17"/>
      <c r="T73" s="17"/>
      <c r="U73" s="17"/>
      <c r="V73" s="17"/>
      <c r="W73" s="17"/>
      <c r="X73" s="17"/>
      <c r="Y73" s="17"/>
    </row>
    <row r="74" spans="1:25" ht="15">
      <c r="A74" s="14"/>
      <c r="B74" s="86"/>
      <c r="C74" s="77"/>
      <c r="D74" s="78"/>
      <c r="E74" s="79"/>
      <c r="F74" s="86"/>
      <c r="G74" s="86"/>
      <c r="H74" s="77"/>
      <c r="I74" s="78"/>
      <c r="J74" s="79"/>
      <c r="K74" s="86"/>
      <c r="L74" s="17"/>
      <c r="M74" s="17"/>
      <c r="N74" s="17"/>
      <c r="O74" s="17"/>
      <c r="P74" s="17"/>
      <c r="Q74" s="17"/>
      <c r="R74" s="17"/>
      <c r="S74" s="17"/>
      <c r="T74" s="17"/>
      <c r="U74" s="17"/>
      <c r="V74" s="17"/>
      <c r="W74" s="17"/>
      <c r="X74" s="17"/>
      <c r="Y74" s="17"/>
    </row>
    <row r="75" spans="1:25" ht="15">
      <c r="A75" s="14"/>
      <c r="B75" s="87"/>
      <c r="C75" s="80"/>
      <c r="D75" s="81"/>
      <c r="E75" s="82"/>
      <c r="F75" s="87"/>
      <c r="G75" s="87"/>
      <c r="H75" s="80"/>
      <c r="I75" s="81"/>
      <c r="J75" s="82"/>
      <c r="K75" s="87"/>
      <c r="L75" s="17"/>
      <c r="M75" s="17"/>
      <c r="N75" s="17"/>
      <c r="O75" s="17"/>
      <c r="P75" s="17"/>
      <c r="Q75" s="17"/>
      <c r="R75" s="17"/>
      <c r="S75" s="17"/>
      <c r="T75" s="17"/>
      <c r="U75" s="17"/>
      <c r="V75" s="17"/>
      <c r="W75" s="17"/>
      <c r="X75" s="17"/>
      <c r="Y75" s="17"/>
    </row>
    <row r="76" spans="1:25" ht="15">
      <c r="A76" s="14"/>
      <c r="B76" s="15">
        <v>1</v>
      </c>
      <c r="C76" s="83" t="s">
        <v>352</v>
      </c>
      <c r="D76" s="66"/>
      <c r="E76" s="64"/>
      <c r="F76" s="18" t="s">
        <v>47</v>
      </c>
      <c r="G76" s="16">
        <v>1</v>
      </c>
      <c r="H76" s="83" t="s">
        <v>103</v>
      </c>
      <c r="I76" s="66"/>
      <c r="J76" s="64"/>
      <c r="K76" s="18"/>
      <c r="L76" s="17"/>
      <c r="M76" s="17"/>
      <c r="N76" s="17"/>
      <c r="O76" s="17"/>
      <c r="P76" s="17"/>
      <c r="Q76" s="17"/>
      <c r="R76" s="17"/>
      <c r="S76" s="17"/>
      <c r="T76" s="17"/>
      <c r="U76" s="17"/>
      <c r="V76" s="17"/>
      <c r="W76" s="17"/>
      <c r="X76" s="17"/>
      <c r="Y76" s="17"/>
    </row>
    <row r="77" spans="1:25" ht="15">
      <c r="A77" s="14"/>
      <c r="B77" s="15">
        <v>2</v>
      </c>
      <c r="C77" s="83" t="s">
        <v>349</v>
      </c>
      <c r="D77" s="66"/>
      <c r="E77" s="64"/>
      <c r="F77" s="18"/>
      <c r="G77" s="28">
        <v>2</v>
      </c>
      <c r="H77" s="83" t="s">
        <v>144</v>
      </c>
      <c r="I77" s="66"/>
      <c r="J77" s="64"/>
      <c r="K77" s="18" t="s">
        <v>47</v>
      </c>
      <c r="L77" s="19"/>
      <c r="M77" s="19"/>
      <c r="N77" s="19"/>
      <c r="O77" s="19"/>
      <c r="P77" s="19"/>
      <c r="Q77" s="19"/>
      <c r="R77" s="19"/>
      <c r="S77" s="19"/>
      <c r="T77" s="19"/>
      <c r="U77" s="19"/>
      <c r="V77" s="19"/>
      <c r="W77" s="19"/>
      <c r="X77" s="19"/>
      <c r="Y77" s="19"/>
    </row>
    <row r="78" spans="1:25" ht="15">
      <c r="A78" s="14"/>
      <c r="B78" s="15">
        <v>3</v>
      </c>
      <c r="C78" s="95" t="s">
        <v>351</v>
      </c>
      <c r="D78" s="78"/>
      <c r="E78" s="78"/>
      <c r="F78" s="18"/>
      <c r="G78" s="28">
        <v>3</v>
      </c>
      <c r="H78" s="83" t="s">
        <v>163</v>
      </c>
      <c r="I78" s="66"/>
      <c r="J78" s="64"/>
      <c r="K78" s="18" t="s">
        <v>34</v>
      </c>
      <c r="L78" s="19"/>
      <c r="M78" s="19"/>
      <c r="N78" s="19"/>
      <c r="O78" s="19"/>
      <c r="P78" s="19"/>
      <c r="Q78" s="19"/>
      <c r="R78" s="19"/>
      <c r="S78" s="19"/>
      <c r="T78" s="19"/>
      <c r="U78" s="19"/>
      <c r="V78" s="19"/>
      <c r="W78" s="19"/>
      <c r="X78" s="19"/>
      <c r="Y78" s="19"/>
    </row>
    <row r="79" spans="1:25" ht="15">
      <c r="A79" s="14"/>
      <c r="B79" s="15">
        <v>4</v>
      </c>
      <c r="C79" s="83" t="s">
        <v>347</v>
      </c>
      <c r="D79" s="66"/>
      <c r="E79" s="64"/>
      <c r="F79" s="18"/>
      <c r="G79" s="28">
        <v>4</v>
      </c>
      <c r="H79" s="83" t="s">
        <v>328</v>
      </c>
      <c r="I79" s="66"/>
      <c r="J79" s="64"/>
      <c r="K79" s="18" t="s">
        <v>125</v>
      </c>
      <c r="L79" s="19"/>
      <c r="M79" s="19"/>
      <c r="N79" s="19"/>
      <c r="O79" s="19"/>
      <c r="P79" s="19"/>
      <c r="Q79" s="19"/>
      <c r="R79" s="19"/>
      <c r="S79" s="19"/>
      <c r="T79" s="19"/>
      <c r="U79" s="19"/>
      <c r="V79" s="19"/>
      <c r="W79" s="19"/>
      <c r="X79" s="19"/>
      <c r="Y79" s="19"/>
    </row>
    <row r="80" spans="1:25" ht="15">
      <c r="A80" s="14"/>
      <c r="B80" s="15">
        <v>5</v>
      </c>
      <c r="C80" s="83" t="s">
        <v>345</v>
      </c>
      <c r="D80" s="66"/>
      <c r="E80" s="64"/>
      <c r="F80" s="18"/>
      <c r="G80" s="28">
        <v>5</v>
      </c>
      <c r="H80" s="83" t="s">
        <v>326</v>
      </c>
      <c r="I80" s="66"/>
      <c r="J80" s="64"/>
      <c r="K80" s="18" t="s">
        <v>41</v>
      </c>
      <c r="L80" s="19"/>
      <c r="M80" s="19"/>
      <c r="N80" s="19"/>
      <c r="O80" s="19"/>
      <c r="P80" s="19"/>
      <c r="Q80" s="19"/>
      <c r="R80" s="19"/>
      <c r="S80" s="19"/>
      <c r="T80" s="19"/>
      <c r="U80" s="19"/>
      <c r="V80" s="19"/>
      <c r="W80" s="19"/>
      <c r="X80" s="19"/>
      <c r="Y80" s="19"/>
    </row>
    <row r="81" spans="1:25" ht="15">
      <c r="A81" s="14"/>
      <c r="B81" s="15">
        <v>6</v>
      </c>
      <c r="C81" s="83" t="s">
        <v>344</v>
      </c>
      <c r="D81" s="66"/>
      <c r="E81" s="64"/>
      <c r="F81" s="18"/>
      <c r="G81" s="28">
        <v>6</v>
      </c>
      <c r="H81" s="83" t="s">
        <v>322</v>
      </c>
      <c r="I81" s="66"/>
      <c r="J81" s="64"/>
      <c r="K81" s="18" t="s">
        <v>47</v>
      </c>
      <c r="L81" s="19"/>
      <c r="M81" s="19"/>
      <c r="N81" s="19"/>
      <c r="O81" s="19"/>
      <c r="P81" s="19"/>
      <c r="Q81" s="19"/>
      <c r="R81" s="19"/>
      <c r="S81" s="19"/>
      <c r="T81" s="19"/>
      <c r="U81" s="19"/>
      <c r="V81" s="19"/>
      <c r="W81" s="19"/>
      <c r="X81" s="19"/>
      <c r="Y81" s="19"/>
    </row>
    <row r="82" spans="1:25" ht="15">
      <c r="A82" s="14"/>
      <c r="B82" s="15">
        <v>7</v>
      </c>
      <c r="C82" s="83" t="s">
        <v>343</v>
      </c>
      <c r="D82" s="66"/>
      <c r="E82" s="64"/>
      <c r="F82" s="18" t="s">
        <v>113</v>
      </c>
      <c r="G82" s="28">
        <v>7</v>
      </c>
      <c r="H82" s="83" t="s">
        <v>370</v>
      </c>
      <c r="I82" s="66"/>
      <c r="J82" s="64"/>
      <c r="K82" s="18"/>
      <c r="L82" s="19"/>
      <c r="M82" s="19"/>
      <c r="N82" s="19"/>
      <c r="O82" s="19"/>
      <c r="P82" s="19"/>
      <c r="Q82" s="19"/>
      <c r="R82" s="19"/>
      <c r="S82" s="19"/>
      <c r="T82" s="19"/>
      <c r="U82" s="19"/>
      <c r="V82" s="19"/>
      <c r="W82" s="19"/>
      <c r="X82" s="19"/>
      <c r="Y82" s="19"/>
    </row>
    <row r="83" spans="1:25" ht="15">
      <c r="A83" s="14"/>
      <c r="B83" s="72" t="str">
        <f>"TOTAL MATCHES WON BY : "&amp;C72</f>
        <v>TOTAL MATCHES WON BY : Gosnells</v>
      </c>
      <c r="C83" s="66"/>
      <c r="D83" s="66"/>
      <c r="E83" s="64"/>
      <c r="F83" s="20">
        <f>COUNTA(F76:F82)-0.5*COUNTIF(F76:F82,"Sq*")-COUNTIF(F76:F82,"TBA")</f>
        <v>2</v>
      </c>
      <c r="G83" s="92" t="str">
        <f>"TOTAL MATCHES WON BY : "&amp;H72</f>
        <v>TOTAL MATCHES WON BY : Royal Perth</v>
      </c>
      <c r="H83" s="66"/>
      <c r="I83" s="66"/>
      <c r="J83" s="64"/>
      <c r="K83" s="20">
        <f>COUNTA(K76:K82)-0.5*COUNTIF(K76:K82,"Sq*")-COUNTIF(K76:K82,"TBA")</f>
        <v>5</v>
      </c>
      <c r="L83" s="19"/>
      <c r="M83" s="19"/>
      <c r="N83" s="19"/>
      <c r="O83" s="19"/>
      <c r="P83" s="19"/>
      <c r="Q83" s="19"/>
      <c r="R83" s="19"/>
      <c r="S83" s="19"/>
      <c r="T83" s="19"/>
      <c r="U83" s="19"/>
      <c r="V83" s="19"/>
      <c r="W83" s="19"/>
      <c r="X83" s="19"/>
      <c r="Y83" s="19"/>
    </row>
    <row r="84" spans="1:25" ht="15">
      <c r="A84" s="14"/>
      <c r="B84" s="90" t="s">
        <v>42</v>
      </c>
      <c r="C84" s="66"/>
      <c r="D84" s="66"/>
      <c r="E84" s="66"/>
      <c r="F84" s="64"/>
      <c r="G84" s="91" t="str">
        <f>IF(F83+K83&lt;4,"",IF(F83=K83,"HALVED",IF(F83&gt;K83,C72,H72)))</f>
        <v>Royal Perth</v>
      </c>
      <c r="H84" s="66"/>
      <c r="I84" s="66"/>
      <c r="J84" s="66"/>
      <c r="K84" s="64"/>
      <c r="L84" s="21"/>
      <c r="M84" s="21"/>
      <c r="N84" s="21" t="str">
        <f>IF(F83+K83=0,"",C72)</f>
        <v>Gosnells</v>
      </c>
      <c r="O84" s="21">
        <f>F83</f>
        <v>2</v>
      </c>
      <c r="P84" s="21" t="str">
        <f>IF(F83+K83=0,"",H72)</f>
        <v>Royal Perth</v>
      </c>
      <c r="Q84" s="21">
        <f>K83</f>
        <v>5</v>
      </c>
      <c r="R84" s="21" t="str">
        <f>G84</f>
        <v>Royal Perth</v>
      </c>
      <c r="S84" s="21" t="str">
        <f>IF(R84="HALVED",C72,"")</f>
        <v/>
      </c>
      <c r="T84" s="21" t="str">
        <f>IF(R84="HALVED",H72,"")</f>
        <v/>
      </c>
      <c r="U84" s="21"/>
      <c r="V84" s="21"/>
      <c r="W84" s="21"/>
      <c r="X84" s="21"/>
      <c r="Y84" s="21"/>
    </row>
    <row r="85" spans="1:25" ht="15">
      <c r="A85" s="14"/>
      <c r="B85" s="24"/>
      <c r="C85" s="24"/>
      <c r="D85" s="24"/>
      <c r="E85" s="24"/>
      <c r="F85" s="24"/>
      <c r="G85" s="25"/>
      <c r="H85" s="25"/>
      <c r="I85" s="25"/>
      <c r="J85" s="25"/>
      <c r="K85" s="25"/>
      <c r="L85" s="23"/>
      <c r="M85" s="23"/>
      <c r="N85" s="23"/>
      <c r="O85" s="23"/>
      <c r="P85" s="23"/>
      <c r="Q85" s="23"/>
      <c r="R85" s="23"/>
      <c r="S85" s="23"/>
      <c r="T85" s="23"/>
      <c r="U85" s="23"/>
      <c r="V85" s="23"/>
      <c r="W85" s="23"/>
      <c r="X85" s="23"/>
      <c r="Y85" s="23"/>
    </row>
    <row r="86" spans="1:25" ht="15">
      <c r="A86" s="22"/>
      <c r="B86" s="15" t="s">
        <v>18</v>
      </c>
      <c r="C86" s="72" t="str">
        <f>[3]Sheet1!C28</f>
        <v>Melville Glades</v>
      </c>
      <c r="D86" s="66"/>
      <c r="E86" s="66"/>
      <c r="F86" s="64"/>
      <c r="G86" s="16" t="s">
        <v>18</v>
      </c>
      <c r="H86" s="73" t="str">
        <f>[3]Sheet1!E28</f>
        <v>Lake Karrinyup</v>
      </c>
      <c r="I86" s="66"/>
      <c r="J86" s="66"/>
      <c r="K86" s="64"/>
      <c r="L86" s="23"/>
      <c r="M86" s="23"/>
      <c r="N86" s="23"/>
      <c r="O86" s="23"/>
      <c r="P86" s="23"/>
      <c r="Q86" s="23"/>
      <c r="R86" s="23"/>
      <c r="S86" s="23"/>
      <c r="T86" s="23"/>
      <c r="U86" s="23"/>
      <c r="V86" s="23"/>
      <c r="W86" s="23"/>
      <c r="X86" s="23"/>
      <c r="Y86" s="23"/>
    </row>
    <row r="87" spans="1:25" ht="15">
      <c r="A87" s="22"/>
      <c r="B87" s="85" t="s">
        <v>19</v>
      </c>
      <c r="C87" s="88" t="s">
        <v>20</v>
      </c>
      <c r="D87" s="75"/>
      <c r="E87" s="76"/>
      <c r="F87" s="85" t="s">
        <v>21</v>
      </c>
      <c r="G87" s="89" t="s">
        <v>19</v>
      </c>
      <c r="H87" s="74" t="s">
        <v>20</v>
      </c>
      <c r="I87" s="75"/>
      <c r="J87" s="76"/>
      <c r="K87" s="89" t="s">
        <v>21</v>
      </c>
      <c r="L87" s="17"/>
      <c r="M87" s="17"/>
      <c r="N87" s="17"/>
      <c r="O87" s="17"/>
      <c r="P87" s="17"/>
      <c r="Q87" s="17"/>
      <c r="R87" s="17"/>
      <c r="S87" s="17"/>
      <c r="T87" s="17"/>
      <c r="U87" s="17"/>
      <c r="V87" s="17"/>
      <c r="W87" s="17"/>
      <c r="X87" s="17"/>
      <c r="Y87" s="17"/>
    </row>
    <row r="88" spans="1:25" ht="15">
      <c r="A88" s="14"/>
      <c r="B88" s="86"/>
      <c r="C88" s="77"/>
      <c r="D88" s="78"/>
      <c r="E88" s="79"/>
      <c r="F88" s="86"/>
      <c r="G88" s="86"/>
      <c r="H88" s="77"/>
      <c r="I88" s="78"/>
      <c r="J88" s="79"/>
      <c r="K88" s="86"/>
      <c r="L88" s="17"/>
      <c r="M88" s="17"/>
      <c r="N88" s="17"/>
      <c r="O88" s="17"/>
      <c r="P88" s="17"/>
      <c r="Q88" s="17"/>
      <c r="R88" s="17"/>
      <c r="S88" s="17"/>
      <c r="T88" s="17"/>
      <c r="U88" s="17"/>
      <c r="V88" s="17"/>
      <c r="W88" s="17"/>
      <c r="X88" s="17"/>
      <c r="Y88" s="17"/>
    </row>
    <row r="89" spans="1:25" ht="15">
      <c r="A89" s="14"/>
      <c r="B89" s="87"/>
      <c r="C89" s="80"/>
      <c r="D89" s="81"/>
      <c r="E89" s="82"/>
      <c r="F89" s="87"/>
      <c r="G89" s="87"/>
      <c r="H89" s="80"/>
      <c r="I89" s="81"/>
      <c r="J89" s="82"/>
      <c r="K89" s="87"/>
      <c r="L89" s="17"/>
      <c r="M89" s="17"/>
      <c r="N89" s="17"/>
      <c r="O89" s="17"/>
      <c r="P89" s="17"/>
      <c r="Q89" s="17"/>
      <c r="R89" s="17"/>
      <c r="S89" s="17"/>
      <c r="T89" s="17"/>
      <c r="U89" s="17"/>
      <c r="V89" s="17"/>
      <c r="W89" s="17"/>
      <c r="X89" s="17"/>
      <c r="Y89" s="17"/>
    </row>
    <row r="90" spans="1:25" ht="15">
      <c r="A90" s="14"/>
      <c r="B90" s="15">
        <v>1</v>
      </c>
      <c r="C90" s="83" t="s">
        <v>340</v>
      </c>
      <c r="D90" s="66"/>
      <c r="E90" s="64"/>
      <c r="F90" s="18" t="s">
        <v>31</v>
      </c>
      <c r="G90" s="16">
        <v>1</v>
      </c>
      <c r="H90" s="83" t="s">
        <v>359</v>
      </c>
      <c r="I90" s="66"/>
      <c r="J90" s="64"/>
      <c r="K90" s="18" t="s">
        <v>31</v>
      </c>
      <c r="L90" s="17"/>
      <c r="M90" s="17"/>
      <c r="N90" s="17"/>
      <c r="O90" s="17"/>
      <c r="P90" s="17"/>
      <c r="Q90" s="17"/>
      <c r="R90" s="17"/>
      <c r="S90" s="17"/>
      <c r="T90" s="17"/>
      <c r="U90" s="17"/>
      <c r="V90" s="17"/>
      <c r="W90" s="17"/>
      <c r="X90" s="17"/>
      <c r="Y90" s="17"/>
    </row>
    <row r="91" spans="1:25" ht="15">
      <c r="A91" s="14"/>
      <c r="B91" s="15">
        <v>2</v>
      </c>
      <c r="C91" s="83" t="s">
        <v>375</v>
      </c>
      <c r="D91" s="66"/>
      <c r="E91" s="64"/>
      <c r="F91" s="18"/>
      <c r="G91" s="28">
        <v>2</v>
      </c>
      <c r="H91" s="83" t="s">
        <v>360</v>
      </c>
      <c r="I91" s="66"/>
      <c r="J91" s="64"/>
      <c r="K91" s="18" t="s">
        <v>34</v>
      </c>
      <c r="L91" s="19"/>
      <c r="M91" s="19"/>
      <c r="N91" s="19"/>
      <c r="O91" s="19"/>
      <c r="P91" s="19"/>
      <c r="Q91" s="19"/>
      <c r="R91" s="19"/>
      <c r="S91" s="19"/>
      <c r="T91" s="19"/>
      <c r="U91" s="19"/>
      <c r="V91" s="19"/>
      <c r="W91" s="19"/>
      <c r="X91" s="19"/>
      <c r="Y91" s="19"/>
    </row>
    <row r="92" spans="1:25" ht="15">
      <c r="A92" s="14"/>
      <c r="B92" s="15">
        <v>3</v>
      </c>
      <c r="C92" s="95" t="s">
        <v>346</v>
      </c>
      <c r="D92" s="78"/>
      <c r="E92" s="78"/>
      <c r="F92" s="18" t="s">
        <v>113</v>
      </c>
      <c r="G92" s="28">
        <v>3</v>
      </c>
      <c r="H92" s="83" t="s">
        <v>369</v>
      </c>
      <c r="I92" s="66"/>
      <c r="J92" s="64"/>
      <c r="K92" s="18"/>
      <c r="L92" s="19"/>
      <c r="M92" s="19"/>
      <c r="N92" s="19"/>
      <c r="O92" s="19"/>
      <c r="P92" s="19"/>
      <c r="Q92" s="19"/>
      <c r="R92" s="19"/>
      <c r="S92" s="19"/>
      <c r="T92" s="19"/>
      <c r="U92" s="19"/>
      <c r="V92" s="19"/>
      <c r="W92" s="19"/>
      <c r="X92" s="19"/>
      <c r="Y92" s="19"/>
    </row>
    <row r="93" spans="1:25" ht="15">
      <c r="A93" s="14"/>
      <c r="B93" s="15">
        <v>4</v>
      </c>
      <c r="C93" s="83" t="s">
        <v>374</v>
      </c>
      <c r="D93" s="66"/>
      <c r="E93" s="64"/>
      <c r="F93" s="18" t="s">
        <v>41</v>
      </c>
      <c r="G93" s="28">
        <v>4</v>
      </c>
      <c r="H93" s="83" t="s">
        <v>73</v>
      </c>
      <c r="I93" s="66"/>
      <c r="J93" s="64"/>
      <c r="K93" s="18"/>
      <c r="L93" s="19"/>
      <c r="M93" s="19"/>
      <c r="N93" s="19"/>
      <c r="O93" s="19"/>
      <c r="P93" s="19"/>
      <c r="Q93" s="19"/>
      <c r="R93" s="19"/>
      <c r="S93" s="19"/>
      <c r="T93" s="19"/>
      <c r="U93" s="19"/>
      <c r="V93" s="19"/>
      <c r="W93" s="19"/>
      <c r="X93" s="19"/>
      <c r="Y93" s="19"/>
    </row>
    <row r="94" spans="1:25" ht="15">
      <c r="A94" s="14"/>
      <c r="B94" s="15">
        <v>5</v>
      </c>
      <c r="C94" s="83" t="s">
        <v>334</v>
      </c>
      <c r="D94" s="66"/>
      <c r="E94" s="64"/>
      <c r="F94" s="18" t="s">
        <v>52</v>
      </c>
      <c r="G94" s="28">
        <v>5</v>
      </c>
      <c r="H94" s="83" t="s">
        <v>357</v>
      </c>
      <c r="I94" s="66"/>
      <c r="J94" s="64"/>
      <c r="K94" s="18"/>
      <c r="L94" s="19"/>
      <c r="M94" s="19"/>
      <c r="N94" s="19"/>
      <c r="O94" s="19"/>
      <c r="P94" s="19"/>
      <c r="Q94" s="19"/>
      <c r="R94" s="19"/>
      <c r="S94" s="19"/>
      <c r="T94" s="19"/>
      <c r="U94" s="19"/>
      <c r="V94" s="19"/>
      <c r="W94" s="19"/>
      <c r="X94" s="19"/>
      <c r="Y94" s="19"/>
    </row>
    <row r="95" spans="1:25" ht="15">
      <c r="A95" s="14"/>
      <c r="B95" s="15">
        <v>6</v>
      </c>
      <c r="C95" s="83" t="s">
        <v>333</v>
      </c>
      <c r="D95" s="66"/>
      <c r="E95" s="64"/>
      <c r="F95" s="18"/>
      <c r="G95" s="28">
        <v>6</v>
      </c>
      <c r="H95" s="83" t="s">
        <v>356</v>
      </c>
      <c r="I95" s="66"/>
      <c r="J95" s="64"/>
      <c r="K95" s="18" t="s">
        <v>113</v>
      </c>
      <c r="L95" s="19"/>
      <c r="M95" s="19"/>
      <c r="N95" s="19"/>
      <c r="O95" s="19"/>
      <c r="P95" s="19"/>
      <c r="Q95" s="19"/>
      <c r="R95" s="19"/>
      <c r="S95" s="19"/>
      <c r="T95" s="19"/>
      <c r="U95" s="19"/>
      <c r="V95" s="19"/>
      <c r="W95" s="19"/>
      <c r="X95" s="19"/>
      <c r="Y95" s="19"/>
    </row>
    <row r="96" spans="1:25" ht="15">
      <c r="A96" s="14"/>
      <c r="B96" s="15">
        <v>7</v>
      </c>
      <c r="C96" s="83" t="s">
        <v>331</v>
      </c>
      <c r="D96" s="66"/>
      <c r="E96" s="64"/>
      <c r="F96" s="18" t="s">
        <v>113</v>
      </c>
      <c r="G96" s="28">
        <v>7</v>
      </c>
      <c r="H96" s="83" t="s">
        <v>354</v>
      </c>
      <c r="I96" s="66"/>
      <c r="J96" s="64"/>
      <c r="K96" s="18"/>
      <c r="L96" s="19"/>
      <c r="M96" s="19"/>
      <c r="N96" s="19"/>
      <c r="O96" s="19"/>
      <c r="P96" s="19"/>
      <c r="Q96" s="19"/>
      <c r="R96" s="19"/>
      <c r="S96" s="19"/>
      <c r="T96" s="19"/>
      <c r="U96" s="19"/>
      <c r="V96" s="19"/>
      <c r="W96" s="19"/>
      <c r="X96" s="19"/>
      <c r="Y96" s="19"/>
    </row>
    <row r="97" spans="1:25" ht="15">
      <c r="A97" s="14"/>
      <c r="B97" s="72" t="str">
        <f>"TOTAL MATCHES WON BY : "&amp;C86</f>
        <v>TOTAL MATCHES WON BY : Melville Glades</v>
      </c>
      <c r="C97" s="66"/>
      <c r="D97" s="66"/>
      <c r="E97" s="64"/>
      <c r="F97" s="20">
        <f>COUNTA(F90:F96)-0.5*COUNTIF(F90:F96,"Sq*")-COUNTIF(F90:F96,"TBA")</f>
        <v>4.5</v>
      </c>
      <c r="G97" s="92" t="str">
        <f>"TOTAL MATCHES WON BY : "&amp;H86</f>
        <v>TOTAL MATCHES WON BY : Lake Karrinyup</v>
      </c>
      <c r="H97" s="66"/>
      <c r="I97" s="66"/>
      <c r="J97" s="64"/>
      <c r="K97" s="20">
        <f>COUNTA(K90:K96)-0.5*COUNTIF(K90:K96,"Sq*")-COUNTIF(K90:K96,"TBA")</f>
        <v>2.5</v>
      </c>
      <c r="L97" s="19"/>
      <c r="M97" s="19"/>
      <c r="N97" s="19"/>
      <c r="O97" s="19"/>
      <c r="P97" s="19"/>
      <c r="Q97" s="19"/>
      <c r="R97" s="19"/>
      <c r="S97" s="19"/>
      <c r="T97" s="19"/>
      <c r="U97" s="19"/>
      <c r="V97" s="19"/>
      <c r="W97" s="19"/>
      <c r="X97" s="19"/>
      <c r="Y97" s="19"/>
    </row>
    <row r="98" spans="1:25" ht="15">
      <c r="A98" s="14"/>
      <c r="B98" s="90" t="s">
        <v>42</v>
      </c>
      <c r="C98" s="66"/>
      <c r="D98" s="66"/>
      <c r="E98" s="66"/>
      <c r="F98" s="64"/>
      <c r="G98" s="91" t="str">
        <f>IF(F97+K97&lt;4,"",IF(F97=K97,"HALVED",IF(F97&gt;K97,C86,H86)))</f>
        <v>Melville Glades</v>
      </c>
      <c r="H98" s="66"/>
      <c r="I98" s="66"/>
      <c r="J98" s="66"/>
      <c r="K98" s="64"/>
      <c r="L98" s="21"/>
      <c r="M98" s="21"/>
      <c r="N98" s="21" t="str">
        <f>IF(F97+K97=0,"",C86)</f>
        <v>Melville Glades</v>
      </c>
      <c r="O98" s="21">
        <f>F97</f>
        <v>4.5</v>
      </c>
      <c r="P98" s="21" t="str">
        <f>IF(F97+K97=0,"",H86)</f>
        <v>Lake Karrinyup</v>
      </c>
      <c r="Q98" s="21">
        <f>K97</f>
        <v>2.5</v>
      </c>
      <c r="R98" s="21" t="str">
        <f>G98</f>
        <v>Melville Glades</v>
      </c>
      <c r="S98" s="21" t="str">
        <f>IF(R98="HALVED",C86,"")</f>
        <v/>
      </c>
      <c r="T98" s="21" t="str">
        <f>IF(R98="HALVED",H86,"")</f>
        <v/>
      </c>
      <c r="U98" s="21"/>
      <c r="V98" s="21"/>
      <c r="W98" s="21"/>
      <c r="X98" s="21"/>
      <c r="Y98" s="21"/>
    </row>
    <row r="99" spans="1:25" ht="15">
      <c r="A99" s="14"/>
      <c r="B99" s="22"/>
      <c r="C99" s="22"/>
      <c r="D99" s="22"/>
      <c r="E99" s="22"/>
      <c r="F99" s="22"/>
      <c r="G99" s="23"/>
      <c r="H99" s="23"/>
      <c r="I99" s="23"/>
      <c r="J99" s="23"/>
      <c r="K99" s="23"/>
      <c r="L99" s="23"/>
      <c r="M99" s="23"/>
      <c r="N99" s="23"/>
      <c r="O99" s="23"/>
      <c r="P99" s="23"/>
      <c r="Q99" s="23"/>
      <c r="R99" s="23"/>
      <c r="S99" s="23"/>
      <c r="T99" s="23"/>
      <c r="U99" s="23"/>
      <c r="V99" s="23"/>
      <c r="W99" s="23"/>
      <c r="X99" s="23"/>
      <c r="Y99" s="23"/>
    </row>
    <row r="100" spans="1:25" ht="15">
      <c r="A100" s="14"/>
      <c r="B100" s="100"/>
      <c r="C100" s="100"/>
      <c r="D100" s="100"/>
      <c r="E100" s="100"/>
      <c r="F100" s="99"/>
      <c r="G100" s="100"/>
      <c r="H100" s="100"/>
      <c r="I100" s="100"/>
      <c r="J100" s="100"/>
      <c r="K100" s="99"/>
      <c r="L100" s="23"/>
      <c r="M100" s="23"/>
      <c r="N100" s="23"/>
      <c r="O100" s="23"/>
      <c r="P100" s="23"/>
      <c r="Q100" s="23"/>
      <c r="R100" s="23"/>
      <c r="S100" s="23"/>
      <c r="T100" s="23"/>
      <c r="U100" s="23"/>
      <c r="V100" s="23"/>
      <c r="W100" s="23"/>
      <c r="X100" s="23"/>
      <c r="Y100" s="23"/>
    </row>
    <row r="101" spans="1:25" ht="15">
      <c r="A101" s="14"/>
      <c r="B101" s="84" t="str">
        <f>[3]Sheet1!A18</f>
        <v>ROUND THREE</v>
      </c>
      <c r="C101" s="66"/>
      <c r="D101" s="70" t="str">
        <f>[3]Sheet1!B18</f>
        <v>MONDAY 12 MAY</v>
      </c>
      <c r="E101" s="66"/>
      <c r="F101" s="66"/>
      <c r="G101" s="71" t="str">
        <f>[3]Sheet1!C18</f>
        <v>Melville Glades GC</v>
      </c>
      <c r="H101" s="66"/>
      <c r="I101" s="66"/>
      <c r="J101" s="66"/>
      <c r="K101" s="64"/>
      <c r="L101" s="21"/>
      <c r="M101" s="21"/>
      <c r="N101" s="21"/>
      <c r="O101" s="21"/>
      <c r="P101" s="21"/>
      <c r="Q101" s="21"/>
      <c r="R101" s="21"/>
      <c r="S101" s="21"/>
      <c r="T101" s="21"/>
      <c r="U101" s="21"/>
      <c r="V101" s="21"/>
      <c r="W101" s="21"/>
      <c r="X101" s="21"/>
      <c r="Y101" s="21" t="s">
        <v>0</v>
      </c>
    </row>
    <row r="102" spans="1:25" ht="15" customHeight="1">
      <c r="A102" s="22"/>
      <c r="B102" s="15" t="s">
        <v>18</v>
      </c>
      <c r="C102" s="72" t="str">
        <f>[3]Sheet1!C20</f>
        <v>Melville Glades</v>
      </c>
      <c r="D102" s="66"/>
      <c r="E102" s="66"/>
      <c r="F102" s="64"/>
      <c r="G102" s="16" t="s">
        <v>18</v>
      </c>
      <c r="H102" s="101" t="str">
        <f>[3]Sheet1!E20</f>
        <v>Royal Perth</v>
      </c>
      <c r="I102" s="66"/>
      <c r="J102" s="66"/>
      <c r="K102" s="64"/>
      <c r="L102" s="13"/>
      <c r="M102" s="13"/>
      <c r="N102" s="13"/>
      <c r="O102" s="13"/>
      <c r="P102" s="13"/>
      <c r="Q102" s="13"/>
      <c r="R102" s="13"/>
      <c r="S102" s="13"/>
      <c r="T102" s="13"/>
      <c r="U102" s="13"/>
      <c r="V102" s="13"/>
      <c r="W102" s="13"/>
      <c r="X102" s="13"/>
      <c r="Y102" s="13"/>
    </row>
    <row r="103" spans="1:25" ht="14.25" customHeight="1">
      <c r="A103" s="14"/>
      <c r="B103" s="85" t="s">
        <v>19</v>
      </c>
      <c r="C103" s="88" t="s">
        <v>20</v>
      </c>
      <c r="D103" s="75"/>
      <c r="E103" s="76"/>
      <c r="F103" s="85" t="s">
        <v>21</v>
      </c>
      <c r="G103" s="89" t="s">
        <v>19</v>
      </c>
      <c r="H103" s="74" t="s">
        <v>20</v>
      </c>
      <c r="I103" s="75"/>
      <c r="J103" s="76"/>
      <c r="K103" s="89" t="s">
        <v>21</v>
      </c>
      <c r="L103" s="17"/>
      <c r="M103" s="17"/>
      <c r="N103" s="17"/>
      <c r="O103" s="17"/>
      <c r="P103" s="17"/>
      <c r="Q103" s="17"/>
      <c r="R103" s="17"/>
      <c r="S103" s="17"/>
      <c r="T103" s="17"/>
      <c r="U103" s="17"/>
      <c r="V103" s="17"/>
      <c r="W103" s="17"/>
      <c r="X103" s="17"/>
      <c r="Y103" s="17"/>
    </row>
    <row r="104" spans="1:25" ht="14.25" customHeight="1">
      <c r="A104" s="14"/>
      <c r="B104" s="86"/>
      <c r="C104" s="77"/>
      <c r="D104" s="78"/>
      <c r="E104" s="79"/>
      <c r="F104" s="86"/>
      <c r="G104" s="86"/>
      <c r="H104" s="77"/>
      <c r="I104" s="78"/>
      <c r="J104" s="79"/>
      <c r="K104" s="86"/>
      <c r="L104" s="17"/>
      <c r="M104" s="17"/>
      <c r="N104" s="17"/>
      <c r="O104" s="17"/>
      <c r="P104" s="17"/>
      <c r="Q104" s="17"/>
      <c r="R104" s="17"/>
      <c r="S104" s="17"/>
      <c r="T104" s="17"/>
      <c r="U104" s="17"/>
      <c r="V104" s="17"/>
      <c r="W104" s="17"/>
      <c r="X104" s="17"/>
      <c r="Y104" s="17"/>
    </row>
    <row r="105" spans="1:25" ht="14.25" customHeight="1">
      <c r="A105" s="14"/>
      <c r="B105" s="87"/>
      <c r="C105" s="80"/>
      <c r="D105" s="81"/>
      <c r="E105" s="82"/>
      <c r="F105" s="87"/>
      <c r="G105" s="87"/>
      <c r="H105" s="80"/>
      <c r="I105" s="81"/>
      <c r="J105" s="82"/>
      <c r="K105" s="87"/>
      <c r="L105" s="17"/>
      <c r="M105" s="17"/>
      <c r="N105" s="17"/>
      <c r="O105" s="17"/>
      <c r="P105" s="17"/>
      <c r="Q105" s="17"/>
      <c r="R105" s="17"/>
      <c r="S105" s="17"/>
      <c r="T105" s="17"/>
      <c r="U105" s="17"/>
      <c r="V105" s="17"/>
      <c r="W105" s="17"/>
      <c r="X105" s="17"/>
      <c r="Y105" s="17"/>
    </row>
    <row r="106" spans="1:25" ht="14.25" customHeight="1">
      <c r="A106" s="14"/>
      <c r="B106" s="15">
        <v>1</v>
      </c>
      <c r="C106" s="83" t="s">
        <v>340</v>
      </c>
      <c r="D106" s="66"/>
      <c r="E106" s="64"/>
      <c r="F106" s="18" t="s">
        <v>52</v>
      </c>
      <c r="G106" s="16">
        <v>1</v>
      </c>
      <c r="H106" s="83" t="s">
        <v>103</v>
      </c>
      <c r="I106" s="66"/>
      <c r="J106" s="64"/>
      <c r="K106" s="18"/>
      <c r="L106" s="17"/>
      <c r="M106" s="17"/>
      <c r="N106" s="17"/>
      <c r="O106" s="17"/>
      <c r="P106" s="17"/>
      <c r="Q106" s="17"/>
      <c r="R106" s="17"/>
      <c r="S106" s="17"/>
      <c r="T106" s="17"/>
      <c r="U106" s="17"/>
      <c r="V106" s="17"/>
      <c r="W106" s="17"/>
      <c r="X106" s="17"/>
      <c r="Y106" s="17"/>
    </row>
    <row r="107" spans="1:25" ht="14.25" customHeight="1">
      <c r="A107" s="14"/>
      <c r="B107" s="15">
        <v>2</v>
      </c>
      <c r="C107" s="83" t="s">
        <v>350</v>
      </c>
      <c r="D107" s="66"/>
      <c r="E107" s="64"/>
      <c r="F107" s="18" t="s">
        <v>52</v>
      </c>
      <c r="G107" s="28">
        <v>2</v>
      </c>
      <c r="H107" s="83" t="s">
        <v>163</v>
      </c>
      <c r="I107" s="66"/>
      <c r="J107" s="64"/>
      <c r="K107" s="18"/>
      <c r="L107" s="19"/>
      <c r="M107" s="19"/>
      <c r="N107" s="19"/>
      <c r="O107" s="19"/>
      <c r="P107" s="19"/>
      <c r="Q107" s="19"/>
      <c r="R107" s="19"/>
      <c r="S107" s="19"/>
      <c r="T107" s="19"/>
      <c r="U107" s="19"/>
      <c r="V107" s="19"/>
      <c r="W107" s="19"/>
      <c r="X107" s="19"/>
      <c r="Y107" s="19"/>
    </row>
    <row r="108" spans="1:25" ht="14.25" customHeight="1">
      <c r="A108" s="14"/>
      <c r="B108" s="15">
        <v>3</v>
      </c>
      <c r="C108" s="83" t="s">
        <v>348</v>
      </c>
      <c r="D108" s="66"/>
      <c r="E108" s="64"/>
      <c r="F108" s="18" t="s">
        <v>31</v>
      </c>
      <c r="G108" s="28">
        <v>3</v>
      </c>
      <c r="H108" s="83" t="s">
        <v>328</v>
      </c>
      <c r="I108" s="66"/>
      <c r="J108" s="64"/>
      <c r="K108" s="18" t="s">
        <v>31</v>
      </c>
      <c r="L108" s="19"/>
      <c r="M108" s="19"/>
      <c r="N108" s="19"/>
      <c r="O108" s="19"/>
      <c r="P108" s="19"/>
      <c r="Q108" s="19"/>
      <c r="R108" s="19"/>
      <c r="S108" s="19"/>
      <c r="T108" s="19"/>
      <c r="U108" s="19"/>
      <c r="V108" s="19"/>
      <c r="W108" s="19"/>
      <c r="X108" s="19"/>
      <c r="Y108" s="19"/>
    </row>
    <row r="109" spans="1:25" ht="14.25" customHeight="1">
      <c r="A109" s="14"/>
      <c r="B109" s="15">
        <v>4</v>
      </c>
      <c r="C109" s="83" t="s">
        <v>346</v>
      </c>
      <c r="D109" s="66"/>
      <c r="E109" s="64"/>
      <c r="F109" s="18"/>
      <c r="G109" s="28">
        <v>4</v>
      </c>
      <c r="H109" s="83" t="s">
        <v>322</v>
      </c>
      <c r="I109" s="66"/>
      <c r="J109" s="64"/>
      <c r="K109" s="18" t="s">
        <v>47</v>
      </c>
      <c r="L109" s="19"/>
      <c r="M109" s="19"/>
      <c r="N109" s="19"/>
      <c r="O109" s="19"/>
      <c r="P109" s="19"/>
      <c r="Q109" s="19"/>
      <c r="R109" s="19"/>
      <c r="S109" s="19"/>
      <c r="T109" s="19"/>
      <c r="U109" s="19"/>
      <c r="V109" s="19"/>
      <c r="W109" s="19"/>
      <c r="X109" s="19"/>
      <c r="Y109" s="19"/>
    </row>
    <row r="110" spans="1:25" ht="14.25" customHeight="1">
      <c r="A110" s="14"/>
      <c r="B110" s="15">
        <v>5</v>
      </c>
      <c r="C110" s="83" t="s">
        <v>334</v>
      </c>
      <c r="D110" s="66"/>
      <c r="E110" s="64"/>
      <c r="F110" s="18" t="s">
        <v>125</v>
      </c>
      <c r="G110" s="28">
        <v>5</v>
      </c>
      <c r="H110" s="83" t="s">
        <v>373</v>
      </c>
      <c r="I110" s="66"/>
      <c r="J110" s="64"/>
      <c r="K110" s="18"/>
      <c r="L110" s="19"/>
      <c r="M110" s="19"/>
      <c r="N110" s="19"/>
      <c r="O110" s="19"/>
      <c r="P110" s="19"/>
      <c r="Q110" s="19"/>
      <c r="R110" s="19"/>
      <c r="S110" s="19"/>
      <c r="T110" s="19"/>
      <c r="U110" s="19"/>
      <c r="V110" s="19"/>
      <c r="W110" s="19"/>
      <c r="X110" s="19"/>
      <c r="Y110" s="19"/>
    </row>
    <row r="111" spans="1:25" ht="14.25" customHeight="1">
      <c r="A111" s="14"/>
      <c r="B111" s="15">
        <v>6</v>
      </c>
      <c r="C111" s="83" t="s">
        <v>333</v>
      </c>
      <c r="D111" s="66"/>
      <c r="E111" s="64"/>
      <c r="F111" s="18" t="s">
        <v>93</v>
      </c>
      <c r="G111" s="28">
        <v>6</v>
      </c>
      <c r="H111" s="83" t="s">
        <v>372</v>
      </c>
      <c r="I111" s="66"/>
      <c r="J111" s="64"/>
      <c r="K111" s="18"/>
      <c r="L111" s="19"/>
      <c r="M111" s="19"/>
      <c r="N111" s="19"/>
      <c r="O111" s="19"/>
      <c r="P111" s="19"/>
      <c r="Q111" s="19"/>
      <c r="R111" s="19"/>
      <c r="S111" s="19"/>
      <c r="T111" s="19"/>
      <c r="U111" s="19"/>
      <c r="V111" s="19"/>
      <c r="W111" s="19"/>
      <c r="X111" s="19"/>
      <c r="Y111" s="19"/>
    </row>
    <row r="112" spans="1:25" ht="14.25" customHeight="1">
      <c r="A112" s="14"/>
      <c r="B112" s="15">
        <v>7</v>
      </c>
      <c r="C112" s="83" t="s">
        <v>371</v>
      </c>
      <c r="D112" s="66"/>
      <c r="E112" s="64"/>
      <c r="F112" s="18"/>
      <c r="G112" s="28">
        <v>7</v>
      </c>
      <c r="H112" s="83" t="s">
        <v>370</v>
      </c>
      <c r="I112" s="66"/>
      <c r="J112" s="64"/>
      <c r="K112" s="18" t="s">
        <v>41</v>
      </c>
      <c r="L112" s="19"/>
      <c r="M112" s="19"/>
      <c r="N112" s="19"/>
      <c r="O112" s="19"/>
      <c r="P112" s="19"/>
      <c r="Q112" s="19"/>
      <c r="R112" s="19"/>
      <c r="S112" s="19"/>
      <c r="T112" s="19"/>
      <c r="U112" s="19"/>
      <c r="V112" s="19"/>
      <c r="W112" s="19"/>
      <c r="X112" s="19"/>
      <c r="Y112" s="19"/>
    </row>
    <row r="113" spans="1:25" ht="14.25" customHeight="1">
      <c r="A113" s="14"/>
      <c r="B113" s="72" t="str">
        <f>"TOTAL MATCHES WON BY : "&amp;C102</f>
        <v>TOTAL MATCHES WON BY : Melville Glades</v>
      </c>
      <c r="C113" s="66"/>
      <c r="D113" s="66"/>
      <c r="E113" s="64"/>
      <c r="F113" s="20">
        <f>COUNTA(F106:F112)-0.5*COUNTIF(F106:F112,"Sq*")-COUNTIF(F106:F112,"TBA")</f>
        <v>4.5</v>
      </c>
      <c r="G113" s="92" t="str">
        <f>"TOTAL MATCHES WON BY : "&amp;H102</f>
        <v>TOTAL MATCHES WON BY : Royal Perth</v>
      </c>
      <c r="H113" s="66"/>
      <c r="I113" s="66"/>
      <c r="J113" s="64"/>
      <c r="K113" s="20">
        <f>COUNTA(K106:K112)-0.5*COUNTIF(K106:K112,"Sq*")-COUNTIF(K106:K112,"TBA")</f>
        <v>2.5</v>
      </c>
      <c r="L113" s="19"/>
      <c r="M113" s="19"/>
      <c r="N113" s="19"/>
      <c r="O113" s="19"/>
      <c r="P113" s="19"/>
      <c r="Q113" s="19"/>
      <c r="R113" s="19"/>
      <c r="S113" s="19"/>
      <c r="T113" s="19"/>
      <c r="U113" s="19"/>
      <c r="V113" s="19"/>
      <c r="W113" s="19"/>
      <c r="X113" s="19"/>
      <c r="Y113" s="19"/>
    </row>
    <row r="114" spans="1:25" ht="14.25" customHeight="1">
      <c r="A114" s="14"/>
      <c r="B114" s="90" t="s">
        <v>42</v>
      </c>
      <c r="C114" s="66"/>
      <c r="D114" s="66"/>
      <c r="E114" s="66"/>
      <c r="F114" s="64"/>
      <c r="G114" s="91" t="str">
        <f>IF(F113+K113&lt;4,"",IF(F113=K113,"HALVED",IF(F113&gt;K113,C102,H102)))</f>
        <v>Melville Glades</v>
      </c>
      <c r="H114" s="66"/>
      <c r="I114" s="66"/>
      <c r="J114" s="66"/>
      <c r="K114" s="64"/>
      <c r="L114" s="21"/>
      <c r="M114" s="21"/>
      <c r="N114" s="21" t="str">
        <f>IF(F113+K113=0,"",C102)</f>
        <v>Melville Glades</v>
      </c>
      <c r="O114" s="21">
        <f>F113</f>
        <v>4.5</v>
      </c>
      <c r="P114" s="21" t="str">
        <f>IF(F113+K113=0,"",H102)</f>
        <v>Royal Perth</v>
      </c>
      <c r="Q114" s="21">
        <f>K113</f>
        <v>2.5</v>
      </c>
      <c r="R114" s="21" t="str">
        <f>G114</f>
        <v>Melville Glades</v>
      </c>
      <c r="S114" s="21" t="str">
        <f>IF(R114="HALVED",C102,"")</f>
        <v/>
      </c>
      <c r="T114" s="21" t="str">
        <f>IF(R114="HALVED",H102,"")</f>
        <v/>
      </c>
      <c r="U114" s="21"/>
      <c r="V114" s="21"/>
      <c r="W114" s="21"/>
      <c r="X114" s="21"/>
      <c r="Y114" s="21"/>
    </row>
    <row r="115" spans="1:25" ht="14.25" customHeight="1">
      <c r="A115" s="22"/>
      <c r="B115" s="24"/>
      <c r="C115" s="24"/>
      <c r="D115" s="24"/>
      <c r="E115" s="24"/>
      <c r="F115" s="24"/>
      <c r="G115" s="25"/>
      <c r="H115" s="25"/>
      <c r="I115" s="25"/>
      <c r="J115" s="25"/>
      <c r="K115" s="25"/>
      <c r="L115" s="23"/>
      <c r="M115" s="23"/>
      <c r="N115" s="23"/>
      <c r="O115" s="23"/>
      <c r="P115" s="23"/>
      <c r="Q115" s="23"/>
      <c r="R115" s="23"/>
      <c r="S115" s="23"/>
      <c r="T115" s="23"/>
      <c r="U115" s="23"/>
      <c r="V115" s="23"/>
      <c r="W115" s="23"/>
      <c r="X115" s="23"/>
      <c r="Y115" s="23"/>
    </row>
    <row r="116" spans="1:25" ht="14.25" customHeight="1">
      <c r="A116" s="22"/>
      <c r="B116" s="15" t="s">
        <v>18</v>
      </c>
      <c r="C116" s="72" t="str">
        <f>[3]Sheet1!C21</f>
        <v>WAGC</v>
      </c>
      <c r="D116" s="66"/>
      <c r="E116" s="66"/>
      <c r="F116" s="64"/>
      <c r="G116" s="16" t="s">
        <v>18</v>
      </c>
      <c r="H116" s="101" t="str">
        <f>[3]Sheet1!E21</f>
        <v>Lake Karrinyup</v>
      </c>
      <c r="I116" s="66"/>
      <c r="J116" s="66"/>
      <c r="K116" s="64"/>
      <c r="L116" s="23"/>
      <c r="M116" s="23"/>
      <c r="N116" s="23"/>
      <c r="O116" s="23"/>
      <c r="P116" s="23"/>
      <c r="Q116" s="23"/>
      <c r="R116" s="23"/>
      <c r="S116" s="23"/>
      <c r="T116" s="23"/>
      <c r="U116" s="23"/>
      <c r="V116" s="23"/>
      <c r="W116" s="23"/>
      <c r="X116" s="23"/>
      <c r="Y116" s="23"/>
    </row>
    <row r="117" spans="1:25" ht="14.25" customHeight="1">
      <c r="A117" s="14"/>
      <c r="B117" s="85" t="s">
        <v>19</v>
      </c>
      <c r="C117" s="88" t="s">
        <v>20</v>
      </c>
      <c r="D117" s="75"/>
      <c r="E117" s="76"/>
      <c r="F117" s="85" t="s">
        <v>21</v>
      </c>
      <c r="G117" s="89" t="s">
        <v>19</v>
      </c>
      <c r="H117" s="74" t="s">
        <v>20</v>
      </c>
      <c r="I117" s="75"/>
      <c r="J117" s="76"/>
      <c r="K117" s="89" t="s">
        <v>21</v>
      </c>
      <c r="L117" s="17"/>
      <c r="M117" s="17"/>
      <c r="N117" s="17"/>
      <c r="O117" s="17"/>
      <c r="P117" s="17"/>
      <c r="Q117" s="17"/>
      <c r="R117" s="17"/>
      <c r="S117" s="17"/>
      <c r="T117" s="17"/>
      <c r="U117" s="17"/>
      <c r="V117" s="17"/>
      <c r="W117" s="17"/>
      <c r="X117" s="17"/>
      <c r="Y117" s="17"/>
    </row>
    <row r="118" spans="1:25" ht="14.25" customHeight="1">
      <c r="A118" s="14"/>
      <c r="B118" s="86"/>
      <c r="C118" s="77"/>
      <c r="D118" s="78"/>
      <c r="E118" s="79"/>
      <c r="F118" s="86"/>
      <c r="G118" s="86"/>
      <c r="H118" s="77"/>
      <c r="I118" s="78"/>
      <c r="J118" s="79"/>
      <c r="K118" s="86"/>
      <c r="L118" s="17"/>
      <c r="M118" s="17"/>
      <c r="N118" s="17"/>
      <c r="O118" s="17"/>
      <c r="P118" s="17"/>
      <c r="Q118" s="17"/>
      <c r="R118" s="17"/>
      <c r="S118" s="17"/>
      <c r="T118" s="17"/>
      <c r="U118" s="17"/>
      <c r="V118" s="17"/>
      <c r="W118" s="17"/>
      <c r="X118" s="17"/>
      <c r="Y118" s="17"/>
    </row>
    <row r="119" spans="1:25" ht="14.25" customHeight="1">
      <c r="A119" s="14"/>
      <c r="B119" s="87"/>
      <c r="C119" s="80"/>
      <c r="D119" s="81"/>
      <c r="E119" s="82"/>
      <c r="F119" s="87"/>
      <c r="G119" s="87"/>
      <c r="H119" s="80"/>
      <c r="I119" s="81"/>
      <c r="J119" s="82"/>
      <c r="K119" s="87"/>
      <c r="L119" s="17"/>
      <c r="M119" s="17"/>
      <c r="N119" s="17"/>
      <c r="O119" s="17"/>
      <c r="P119" s="17"/>
      <c r="Q119" s="17"/>
      <c r="R119" s="17"/>
      <c r="S119" s="17"/>
      <c r="T119" s="17"/>
      <c r="U119" s="17"/>
      <c r="V119" s="17"/>
      <c r="W119" s="17"/>
      <c r="X119" s="17"/>
      <c r="Y119" s="17"/>
    </row>
    <row r="120" spans="1:25" ht="14.25" customHeight="1">
      <c r="A120" s="14"/>
      <c r="B120" s="15">
        <v>1</v>
      </c>
      <c r="C120" s="83" t="s">
        <v>341</v>
      </c>
      <c r="D120" s="66"/>
      <c r="E120" s="64"/>
      <c r="F120" s="18"/>
      <c r="G120" s="16">
        <v>1</v>
      </c>
      <c r="H120" s="83" t="s">
        <v>112</v>
      </c>
      <c r="I120" s="66"/>
      <c r="J120" s="64"/>
      <c r="K120" s="18" t="s">
        <v>52</v>
      </c>
      <c r="L120" s="17"/>
      <c r="M120" s="17"/>
      <c r="N120" s="17"/>
      <c r="O120" s="17"/>
      <c r="P120" s="17"/>
      <c r="Q120" s="17"/>
      <c r="R120" s="17"/>
      <c r="S120" s="17"/>
      <c r="T120" s="17"/>
      <c r="U120" s="17"/>
      <c r="V120" s="17"/>
      <c r="W120" s="17"/>
      <c r="X120" s="17"/>
      <c r="Y120" s="17"/>
    </row>
    <row r="121" spans="1:25" ht="14.25" customHeight="1">
      <c r="A121" s="14"/>
      <c r="B121" s="15">
        <v>2</v>
      </c>
      <c r="C121" s="83" t="s">
        <v>83</v>
      </c>
      <c r="D121" s="66"/>
      <c r="E121" s="64"/>
      <c r="F121" s="18"/>
      <c r="G121" s="28">
        <v>2</v>
      </c>
      <c r="H121" s="83" t="s">
        <v>360</v>
      </c>
      <c r="I121" s="66"/>
      <c r="J121" s="64"/>
      <c r="K121" s="18" t="s">
        <v>78</v>
      </c>
      <c r="L121" s="19"/>
      <c r="M121" s="19"/>
      <c r="N121" s="19"/>
      <c r="O121" s="19"/>
      <c r="P121" s="19"/>
      <c r="Q121" s="19"/>
      <c r="R121" s="19"/>
      <c r="S121" s="19"/>
      <c r="T121" s="19"/>
      <c r="U121" s="19"/>
      <c r="V121" s="19"/>
      <c r="W121" s="19"/>
      <c r="X121" s="19"/>
      <c r="Y121" s="19"/>
    </row>
    <row r="122" spans="1:25" ht="14.25" customHeight="1">
      <c r="A122" s="14"/>
      <c r="B122" s="15">
        <v>3</v>
      </c>
      <c r="C122" s="83" t="s">
        <v>364</v>
      </c>
      <c r="D122" s="66"/>
      <c r="E122" s="64"/>
      <c r="F122" s="18" t="s">
        <v>24</v>
      </c>
      <c r="G122" s="28">
        <v>3</v>
      </c>
      <c r="H122" s="83" t="s">
        <v>359</v>
      </c>
      <c r="I122" s="66"/>
      <c r="J122" s="64"/>
      <c r="K122" s="18"/>
      <c r="L122" s="19"/>
      <c r="M122" s="19"/>
      <c r="N122" s="19"/>
      <c r="O122" s="19"/>
      <c r="P122" s="19"/>
      <c r="Q122" s="19"/>
      <c r="R122" s="19"/>
      <c r="S122" s="19"/>
      <c r="T122" s="19"/>
      <c r="U122" s="19"/>
      <c r="V122" s="19"/>
      <c r="W122" s="19"/>
      <c r="X122" s="19"/>
      <c r="Y122" s="19"/>
    </row>
    <row r="123" spans="1:25" ht="14.25" customHeight="1">
      <c r="A123" s="14"/>
      <c r="B123" s="15">
        <v>4</v>
      </c>
      <c r="C123" s="83" t="s">
        <v>335</v>
      </c>
      <c r="D123" s="66"/>
      <c r="E123" s="64"/>
      <c r="F123" s="18"/>
      <c r="G123" s="28">
        <v>4</v>
      </c>
      <c r="H123" s="83" t="s">
        <v>369</v>
      </c>
      <c r="I123" s="66"/>
      <c r="J123" s="64"/>
      <c r="K123" s="18" t="s">
        <v>47</v>
      </c>
      <c r="L123" s="19"/>
      <c r="M123" s="19"/>
      <c r="N123" s="19"/>
      <c r="O123" s="19"/>
      <c r="P123" s="19"/>
      <c r="Q123" s="19"/>
      <c r="R123" s="19"/>
      <c r="S123" s="19"/>
      <c r="T123" s="19"/>
      <c r="U123" s="19"/>
      <c r="V123" s="19"/>
      <c r="W123" s="19"/>
      <c r="X123" s="19"/>
      <c r="Y123" s="19"/>
    </row>
    <row r="124" spans="1:25" ht="14.25" customHeight="1">
      <c r="A124" s="14"/>
      <c r="B124" s="15">
        <v>5</v>
      </c>
      <c r="C124" s="83" t="s">
        <v>368</v>
      </c>
      <c r="D124" s="66"/>
      <c r="E124" s="64"/>
      <c r="F124" s="18" t="s">
        <v>31</v>
      </c>
      <c r="G124" s="28">
        <v>5</v>
      </c>
      <c r="H124" s="83" t="s">
        <v>357</v>
      </c>
      <c r="I124" s="66"/>
      <c r="J124" s="64"/>
      <c r="K124" s="18" t="s">
        <v>31</v>
      </c>
      <c r="L124" s="19"/>
      <c r="M124" s="19"/>
      <c r="N124" s="19"/>
      <c r="O124" s="19"/>
      <c r="P124" s="19"/>
      <c r="Q124" s="19"/>
      <c r="R124" s="19"/>
      <c r="S124" s="19"/>
      <c r="T124" s="19"/>
      <c r="U124" s="19"/>
      <c r="V124" s="19"/>
      <c r="W124" s="19"/>
      <c r="X124" s="19"/>
      <c r="Y124" s="19"/>
    </row>
    <row r="125" spans="1:25" ht="14.25" customHeight="1">
      <c r="A125" s="14"/>
      <c r="B125" s="15">
        <v>6</v>
      </c>
      <c r="C125" s="83" t="s">
        <v>332</v>
      </c>
      <c r="D125" s="66"/>
      <c r="E125" s="64"/>
      <c r="F125" s="18" t="s">
        <v>31</v>
      </c>
      <c r="G125" s="28">
        <v>6</v>
      </c>
      <c r="H125" s="83" t="s">
        <v>356</v>
      </c>
      <c r="I125" s="66"/>
      <c r="J125" s="64"/>
      <c r="K125" s="18" t="s">
        <v>31</v>
      </c>
      <c r="L125" s="19"/>
      <c r="M125" s="19"/>
      <c r="N125" s="19"/>
      <c r="O125" s="19"/>
      <c r="P125" s="19"/>
      <c r="Q125" s="19"/>
      <c r="R125" s="19"/>
      <c r="S125" s="19"/>
      <c r="T125" s="19"/>
      <c r="U125" s="19"/>
      <c r="V125" s="19"/>
      <c r="W125" s="19"/>
      <c r="X125" s="19"/>
      <c r="Y125" s="19"/>
    </row>
    <row r="126" spans="1:25" ht="14.25" customHeight="1">
      <c r="A126" s="14"/>
      <c r="B126" s="15">
        <v>7</v>
      </c>
      <c r="C126" s="83" t="s">
        <v>361</v>
      </c>
      <c r="D126" s="66"/>
      <c r="E126" s="64"/>
      <c r="F126" s="18"/>
      <c r="G126" s="28">
        <v>7</v>
      </c>
      <c r="H126" s="83" t="s">
        <v>354</v>
      </c>
      <c r="I126" s="66"/>
      <c r="J126" s="64"/>
      <c r="K126" s="18" t="s">
        <v>27</v>
      </c>
      <c r="L126" s="19"/>
      <c r="M126" s="19"/>
      <c r="N126" s="19"/>
      <c r="O126" s="19"/>
      <c r="P126" s="19"/>
      <c r="Q126" s="19"/>
      <c r="R126" s="19"/>
      <c r="S126" s="19"/>
      <c r="T126" s="19"/>
      <c r="U126" s="19"/>
      <c r="V126" s="19"/>
      <c r="W126" s="19"/>
      <c r="X126" s="19"/>
      <c r="Y126" s="19"/>
    </row>
    <row r="127" spans="1:25" ht="14.25" customHeight="1">
      <c r="A127" s="14"/>
      <c r="B127" s="72" t="str">
        <f>"TOTAL MATCHES WON BY : "&amp;C116</f>
        <v>TOTAL MATCHES WON BY : WAGC</v>
      </c>
      <c r="C127" s="66"/>
      <c r="D127" s="66"/>
      <c r="E127" s="64"/>
      <c r="F127" s="20">
        <f>COUNTA(F120:F126)-0.5*COUNTIF(F120:F126,"Sq*")-COUNTIF(F120:F126,"TBA")</f>
        <v>2</v>
      </c>
      <c r="G127" s="92" t="str">
        <f>"TOTAL MATCHES WON BY : "&amp;H116</f>
        <v>TOTAL MATCHES WON BY : Lake Karrinyup</v>
      </c>
      <c r="H127" s="66"/>
      <c r="I127" s="66"/>
      <c r="J127" s="64"/>
      <c r="K127" s="20">
        <f>COUNTA(K120:K126)-0.5*COUNTIF(K120:K126,"Sq*")-COUNTIF(K120:K126,"TBA")</f>
        <v>5</v>
      </c>
      <c r="L127" s="19"/>
      <c r="M127" s="19"/>
      <c r="N127" s="19"/>
      <c r="O127" s="19"/>
      <c r="P127" s="19"/>
      <c r="Q127" s="19"/>
      <c r="R127" s="19"/>
      <c r="S127" s="19"/>
      <c r="T127" s="19"/>
      <c r="U127" s="19"/>
      <c r="V127" s="19"/>
      <c r="W127" s="19"/>
      <c r="X127" s="19"/>
      <c r="Y127" s="19"/>
    </row>
    <row r="128" spans="1:25" ht="14.25" customHeight="1">
      <c r="A128" s="14"/>
      <c r="B128" s="90" t="s">
        <v>42</v>
      </c>
      <c r="C128" s="66"/>
      <c r="D128" s="66"/>
      <c r="E128" s="66"/>
      <c r="F128" s="64"/>
      <c r="G128" s="91" t="str">
        <f>IF(F127+K127&lt;4,"",IF(F127=K127,"HALVED",IF(F127&gt;K127,C116,H116)))</f>
        <v>Lake Karrinyup</v>
      </c>
      <c r="H128" s="66"/>
      <c r="I128" s="66"/>
      <c r="J128" s="66"/>
      <c r="K128" s="64"/>
      <c r="L128" s="21"/>
      <c r="M128" s="21"/>
      <c r="N128" s="21" t="str">
        <f>IF(F127+K127=0,"",C116)</f>
        <v>WAGC</v>
      </c>
      <c r="O128" s="21">
        <f>F127</f>
        <v>2</v>
      </c>
      <c r="P128" s="21" t="str">
        <f>IF(F127+K127=0,"",H116)</f>
        <v>Lake Karrinyup</v>
      </c>
      <c r="Q128" s="21">
        <f>K127</f>
        <v>5</v>
      </c>
      <c r="R128" s="21" t="str">
        <f>G128</f>
        <v>Lake Karrinyup</v>
      </c>
      <c r="S128" s="21" t="str">
        <f>IF(R128="HALVED",C116,"")</f>
        <v/>
      </c>
      <c r="T128" s="21" t="str">
        <f>IF(R128="HALVED",H116,"")</f>
        <v/>
      </c>
      <c r="U128" s="21"/>
      <c r="V128" s="21"/>
      <c r="W128" s="21"/>
      <c r="X128" s="21"/>
      <c r="Y128" s="21"/>
    </row>
    <row r="129" spans="1:25" ht="14.25" customHeight="1">
      <c r="A129" s="22"/>
      <c r="B129" s="24"/>
      <c r="C129" s="24"/>
      <c r="D129" s="24"/>
      <c r="E129" s="24"/>
      <c r="F129" s="24"/>
      <c r="G129" s="25"/>
      <c r="H129" s="25"/>
      <c r="I129" s="25"/>
      <c r="J129" s="25"/>
      <c r="K129" s="25"/>
      <c r="L129" s="23"/>
      <c r="M129" s="23"/>
      <c r="N129" s="23"/>
      <c r="O129" s="23"/>
      <c r="P129" s="23"/>
      <c r="Q129" s="23"/>
      <c r="R129" s="23"/>
      <c r="S129" s="23"/>
      <c r="T129" s="23"/>
      <c r="U129" s="23"/>
      <c r="V129" s="23"/>
      <c r="W129" s="23"/>
      <c r="X129" s="23"/>
      <c r="Y129" s="23"/>
    </row>
    <row r="130" spans="1:25" ht="14.25" customHeight="1">
      <c r="A130" s="22"/>
      <c r="B130" s="15" t="s">
        <v>18</v>
      </c>
      <c r="C130" s="72" t="str">
        <f>[3]Sheet1!C22</f>
        <v>Gosnells</v>
      </c>
      <c r="D130" s="66"/>
      <c r="E130" s="66"/>
      <c r="F130" s="64"/>
      <c r="G130" s="16" t="s">
        <v>18</v>
      </c>
      <c r="H130" s="101" t="str">
        <f>[3]Sheet1!E22</f>
        <v>Wanneroo</v>
      </c>
      <c r="I130" s="66"/>
      <c r="J130" s="66"/>
      <c r="K130" s="64"/>
      <c r="L130" s="23"/>
      <c r="M130" s="23"/>
      <c r="N130" s="23"/>
      <c r="O130" s="23"/>
      <c r="P130" s="23"/>
      <c r="Q130" s="23"/>
      <c r="R130" s="23"/>
      <c r="S130" s="23"/>
      <c r="T130" s="23"/>
      <c r="U130" s="23"/>
      <c r="V130" s="23"/>
      <c r="W130" s="23"/>
      <c r="X130" s="23"/>
      <c r="Y130" s="23"/>
    </row>
    <row r="131" spans="1:25" ht="14.25" customHeight="1">
      <c r="A131" s="14"/>
      <c r="B131" s="85" t="s">
        <v>19</v>
      </c>
      <c r="C131" s="88" t="s">
        <v>20</v>
      </c>
      <c r="D131" s="75"/>
      <c r="E131" s="76"/>
      <c r="F131" s="85" t="s">
        <v>21</v>
      </c>
      <c r="G131" s="89" t="s">
        <v>19</v>
      </c>
      <c r="H131" s="74" t="s">
        <v>20</v>
      </c>
      <c r="I131" s="75"/>
      <c r="J131" s="76"/>
      <c r="K131" s="89" t="s">
        <v>21</v>
      </c>
      <c r="L131" s="17"/>
      <c r="M131" s="17"/>
      <c r="N131" s="17"/>
      <c r="O131" s="17"/>
      <c r="P131" s="17"/>
      <c r="Q131" s="17"/>
      <c r="R131" s="17"/>
      <c r="S131" s="17"/>
      <c r="T131" s="17"/>
      <c r="U131" s="17"/>
      <c r="V131" s="17"/>
      <c r="W131" s="17"/>
      <c r="X131" s="17"/>
      <c r="Y131" s="17"/>
    </row>
    <row r="132" spans="1:25" ht="14.25" customHeight="1">
      <c r="A132" s="14"/>
      <c r="B132" s="86"/>
      <c r="C132" s="77"/>
      <c r="D132" s="78"/>
      <c r="E132" s="79"/>
      <c r="F132" s="86"/>
      <c r="G132" s="86"/>
      <c r="H132" s="77"/>
      <c r="I132" s="78"/>
      <c r="J132" s="79"/>
      <c r="K132" s="86"/>
      <c r="L132" s="17"/>
      <c r="M132" s="17"/>
      <c r="N132" s="17"/>
      <c r="O132" s="17"/>
      <c r="P132" s="17"/>
      <c r="Q132" s="17"/>
      <c r="R132" s="17"/>
      <c r="S132" s="17"/>
      <c r="T132" s="17"/>
      <c r="U132" s="17"/>
      <c r="V132" s="17"/>
      <c r="W132" s="17"/>
      <c r="X132" s="17"/>
      <c r="Y132" s="17"/>
    </row>
    <row r="133" spans="1:25" ht="14.25" customHeight="1">
      <c r="A133" s="14"/>
      <c r="B133" s="87"/>
      <c r="C133" s="80"/>
      <c r="D133" s="81"/>
      <c r="E133" s="82"/>
      <c r="F133" s="87"/>
      <c r="G133" s="87"/>
      <c r="H133" s="80"/>
      <c r="I133" s="81"/>
      <c r="J133" s="82"/>
      <c r="K133" s="87"/>
      <c r="L133" s="17"/>
      <c r="M133" s="17"/>
      <c r="N133" s="17"/>
      <c r="O133" s="17"/>
      <c r="P133" s="17"/>
      <c r="Q133" s="17"/>
      <c r="R133" s="17"/>
      <c r="S133" s="17"/>
      <c r="T133" s="17"/>
      <c r="U133" s="17"/>
      <c r="V133" s="17"/>
      <c r="W133" s="17"/>
      <c r="X133" s="17"/>
      <c r="Y133" s="17"/>
    </row>
    <row r="134" spans="1:25" ht="14.25" customHeight="1">
      <c r="A134" s="14"/>
      <c r="B134" s="15">
        <v>1</v>
      </c>
      <c r="C134" s="83" t="s">
        <v>367</v>
      </c>
      <c r="D134" s="66"/>
      <c r="E134" s="64"/>
      <c r="F134" s="18"/>
      <c r="G134" s="16">
        <v>1</v>
      </c>
      <c r="H134" s="83" t="s">
        <v>330</v>
      </c>
      <c r="I134" s="66"/>
      <c r="J134" s="64"/>
      <c r="K134" s="18" t="s">
        <v>66</v>
      </c>
      <c r="L134" s="17"/>
      <c r="M134" s="17"/>
      <c r="N134" s="17"/>
      <c r="O134" s="17"/>
      <c r="P134" s="17"/>
      <c r="Q134" s="17"/>
      <c r="R134" s="17"/>
      <c r="S134" s="17"/>
      <c r="T134" s="17"/>
      <c r="U134" s="17"/>
      <c r="V134" s="17"/>
      <c r="W134" s="17"/>
      <c r="X134" s="17"/>
      <c r="Y134" s="17"/>
    </row>
    <row r="135" spans="1:25" ht="14.25" customHeight="1">
      <c r="A135" s="14"/>
      <c r="B135" s="15">
        <v>2</v>
      </c>
      <c r="C135" s="83" t="s">
        <v>349</v>
      </c>
      <c r="D135" s="66"/>
      <c r="E135" s="64"/>
      <c r="F135" s="18"/>
      <c r="G135" s="28">
        <v>2</v>
      </c>
      <c r="H135" s="83" t="s">
        <v>327</v>
      </c>
      <c r="I135" s="66"/>
      <c r="J135" s="64"/>
      <c r="K135" s="18" t="s">
        <v>38</v>
      </c>
      <c r="L135" s="19"/>
      <c r="M135" s="19"/>
      <c r="N135" s="19"/>
      <c r="O135" s="19"/>
      <c r="P135" s="19"/>
      <c r="Q135" s="19"/>
      <c r="R135" s="19"/>
      <c r="S135" s="19"/>
      <c r="T135" s="19"/>
      <c r="U135" s="19"/>
      <c r="V135" s="19"/>
      <c r="W135" s="19"/>
      <c r="X135" s="19"/>
      <c r="Y135" s="19"/>
    </row>
    <row r="136" spans="1:25" ht="14.25" customHeight="1">
      <c r="A136" s="14"/>
      <c r="B136" s="15">
        <v>3</v>
      </c>
      <c r="C136" s="83" t="s">
        <v>352</v>
      </c>
      <c r="D136" s="66"/>
      <c r="E136" s="64"/>
      <c r="F136" s="18" t="s">
        <v>38</v>
      </c>
      <c r="G136" s="28">
        <v>3</v>
      </c>
      <c r="H136" s="83" t="s">
        <v>366</v>
      </c>
      <c r="I136" s="66"/>
      <c r="J136" s="64"/>
      <c r="K136" s="18"/>
      <c r="L136" s="19"/>
      <c r="M136" s="19"/>
      <c r="N136" s="19"/>
      <c r="O136" s="19"/>
      <c r="P136" s="19"/>
      <c r="Q136" s="19"/>
      <c r="R136" s="19"/>
      <c r="S136" s="19"/>
      <c r="T136" s="19"/>
      <c r="U136" s="19"/>
      <c r="V136" s="19"/>
      <c r="W136" s="19"/>
      <c r="X136" s="19"/>
      <c r="Y136" s="19"/>
    </row>
    <row r="137" spans="1:25" ht="14.25" customHeight="1">
      <c r="A137" s="14"/>
      <c r="B137" s="15">
        <v>4</v>
      </c>
      <c r="C137" s="83" t="s">
        <v>347</v>
      </c>
      <c r="D137" s="66"/>
      <c r="E137" s="64"/>
      <c r="F137" s="18"/>
      <c r="G137" s="28">
        <v>4</v>
      </c>
      <c r="H137" s="83" t="s">
        <v>325</v>
      </c>
      <c r="I137" s="66"/>
      <c r="J137" s="64"/>
      <c r="K137" s="18" t="s">
        <v>47</v>
      </c>
      <c r="L137" s="19"/>
      <c r="M137" s="19"/>
      <c r="N137" s="19"/>
      <c r="O137" s="19"/>
      <c r="P137" s="19"/>
      <c r="Q137" s="19"/>
      <c r="R137" s="19"/>
      <c r="S137" s="19"/>
      <c r="T137" s="19"/>
      <c r="U137" s="19"/>
      <c r="V137" s="19"/>
      <c r="W137" s="19"/>
      <c r="X137" s="19"/>
      <c r="Y137" s="19"/>
    </row>
    <row r="138" spans="1:25" ht="14.25" customHeight="1">
      <c r="A138" s="14"/>
      <c r="B138" s="15">
        <v>5</v>
      </c>
      <c r="C138" s="83" t="s">
        <v>345</v>
      </c>
      <c r="D138" s="66"/>
      <c r="E138" s="64"/>
      <c r="F138" s="18"/>
      <c r="G138" s="28">
        <v>5</v>
      </c>
      <c r="H138" s="83" t="s">
        <v>323</v>
      </c>
      <c r="I138" s="66"/>
      <c r="J138" s="64"/>
      <c r="K138" s="18" t="s">
        <v>27</v>
      </c>
      <c r="L138" s="19"/>
      <c r="M138" s="19"/>
      <c r="N138" s="19"/>
      <c r="O138" s="19"/>
      <c r="P138" s="19"/>
      <c r="Q138" s="19"/>
      <c r="R138" s="19"/>
      <c r="S138" s="19"/>
      <c r="T138" s="19"/>
      <c r="U138" s="19"/>
      <c r="V138" s="19"/>
      <c r="W138" s="19"/>
      <c r="X138" s="19"/>
      <c r="Y138" s="19"/>
    </row>
    <row r="139" spans="1:25" ht="14.25" customHeight="1">
      <c r="A139" s="14"/>
      <c r="B139" s="15">
        <v>6</v>
      </c>
      <c r="C139" s="83" t="s">
        <v>344</v>
      </c>
      <c r="D139" s="66"/>
      <c r="E139" s="64"/>
      <c r="F139" s="18"/>
      <c r="G139" s="28">
        <v>6</v>
      </c>
      <c r="H139" s="83" t="s">
        <v>321</v>
      </c>
      <c r="I139" s="66"/>
      <c r="J139" s="64"/>
      <c r="K139" s="18" t="s">
        <v>41</v>
      </c>
      <c r="L139" s="19"/>
      <c r="M139" s="19"/>
      <c r="N139" s="19"/>
      <c r="O139" s="19"/>
      <c r="P139" s="19"/>
      <c r="Q139" s="19"/>
      <c r="R139" s="19"/>
      <c r="S139" s="19"/>
      <c r="T139" s="19"/>
      <c r="U139" s="19"/>
      <c r="V139" s="19"/>
      <c r="W139" s="19"/>
      <c r="X139" s="19"/>
      <c r="Y139" s="19"/>
    </row>
    <row r="140" spans="1:25" ht="14.25" customHeight="1">
      <c r="A140" s="14"/>
      <c r="B140" s="15">
        <v>7</v>
      </c>
      <c r="C140" s="83" t="s">
        <v>365</v>
      </c>
      <c r="D140" s="66"/>
      <c r="E140" s="64"/>
      <c r="F140" s="18"/>
      <c r="G140" s="28">
        <v>7</v>
      </c>
      <c r="H140" s="83" t="s">
        <v>320</v>
      </c>
      <c r="I140" s="66"/>
      <c r="J140" s="64"/>
      <c r="K140" s="18" t="s">
        <v>125</v>
      </c>
      <c r="L140" s="19"/>
      <c r="M140" s="19"/>
      <c r="N140" s="19"/>
      <c r="O140" s="19"/>
      <c r="P140" s="19"/>
      <c r="Q140" s="19"/>
      <c r="R140" s="19"/>
      <c r="S140" s="19"/>
      <c r="T140" s="19"/>
      <c r="U140" s="19"/>
      <c r="V140" s="19"/>
      <c r="W140" s="19"/>
      <c r="X140" s="19"/>
      <c r="Y140" s="19"/>
    </row>
    <row r="141" spans="1:25" ht="14.25" customHeight="1">
      <c r="A141" s="14"/>
      <c r="B141" s="72" t="str">
        <f>"TOTAL MATCHES WON BY : "&amp;C130</f>
        <v>TOTAL MATCHES WON BY : Gosnells</v>
      </c>
      <c r="C141" s="66"/>
      <c r="D141" s="66"/>
      <c r="E141" s="64"/>
      <c r="F141" s="20">
        <f>COUNTA(F134:F140)-0.5*COUNTIF(F134:F140,"Sq*")-COUNTIF(F134:F140,"TBA")</f>
        <v>1</v>
      </c>
      <c r="G141" s="92" t="str">
        <f>"TOTAL MATCHES WON BY : "&amp;H130</f>
        <v>TOTAL MATCHES WON BY : Wanneroo</v>
      </c>
      <c r="H141" s="66"/>
      <c r="I141" s="66"/>
      <c r="J141" s="64"/>
      <c r="K141" s="20">
        <f>COUNTA(K134:K140)-0.5*COUNTIF(K134:K140,"Sq*")-COUNTIF(K134:K140,"TBA")</f>
        <v>6</v>
      </c>
      <c r="L141" s="19"/>
      <c r="M141" s="19"/>
      <c r="N141" s="19"/>
      <c r="O141" s="19"/>
      <c r="P141" s="19"/>
      <c r="Q141" s="19"/>
      <c r="R141" s="19"/>
      <c r="S141" s="19"/>
      <c r="T141" s="19"/>
      <c r="U141" s="19"/>
      <c r="V141" s="19"/>
      <c r="W141" s="19"/>
      <c r="X141" s="19"/>
      <c r="Y141" s="19"/>
    </row>
    <row r="142" spans="1:25" ht="14.25" customHeight="1">
      <c r="A142" s="14"/>
      <c r="B142" s="90" t="s">
        <v>42</v>
      </c>
      <c r="C142" s="66"/>
      <c r="D142" s="66"/>
      <c r="E142" s="66"/>
      <c r="F142" s="64"/>
      <c r="G142" s="91" t="str">
        <f>IF(F141+K141&lt;4,"",IF(F141=K141,"HALVED",IF(F141&gt;K141,C130,H130)))</f>
        <v>Wanneroo</v>
      </c>
      <c r="H142" s="66"/>
      <c r="I142" s="66"/>
      <c r="J142" s="66"/>
      <c r="K142" s="64"/>
      <c r="L142" s="21"/>
      <c r="M142" s="21"/>
      <c r="N142" s="21" t="str">
        <f>IF(F141+K141=0,"",C130)</f>
        <v>Gosnells</v>
      </c>
      <c r="O142" s="21">
        <f>F141</f>
        <v>1</v>
      </c>
      <c r="P142" s="21" t="str">
        <f>IF(F141+K141=0,"",H130)</f>
        <v>Wanneroo</v>
      </c>
      <c r="Q142" s="21">
        <f>K141</f>
        <v>6</v>
      </c>
      <c r="R142" s="21" t="str">
        <f>G142</f>
        <v>Wanneroo</v>
      </c>
      <c r="S142" s="21" t="str">
        <f>IF(R142="HALVED",C130,"")</f>
        <v/>
      </c>
      <c r="T142" s="21" t="str">
        <f>IF(R142="HALVED",H130,"")</f>
        <v/>
      </c>
      <c r="U142" s="21"/>
      <c r="V142" s="21"/>
      <c r="W142" s="21"/>
      <c r="X142" s="21"/>
      <c r="Y142" s="21"/>
    </row>
    <row r="143" spans="1:25" ht="14.25" customHeight="1">
      <c r="A143" s="22"/>
      <c r="B143" s="24"/>
      <c r="C143" s="24"/>
      <c r="D143" s="24"/>
      <c r="E143" s="24"/>
      <c r="F143" s="24"/>
      <c r="G143" s="25"/>
      <c r="H143" s="25"/>
      <c r="I143" s="25"/>
      <c r="J143" s="25"/>
      <c r="K143" s="25"/>
      <c r="L143" s="23"/>
      <c r="M143" s="23"/>
      <c r="N143" s="23"/>
      <c r="O143" s="23"/>
      <c r="P143" s="23"/>
      <c r="Q143" s="23"/>
      <c r="R143" s="23"/>
      <c r="S143" s="23"/>
      <c r="T143" s="23"/>
      <c r="U143" s="23"/>
      <c r="V143" s="23"/>
      <c r="W143" s="23"/>
      <c r="X143" s="23"/>
      <c r="Y143" s="23"/>
    </row>
    <row r="144" spans="1:25" ht="15">
      <c r="A144" s="14"/>
      <c r="B144" s="22"/>
      <c r="C144" s="22"/>
      <c r="D144" s="22"/>
      <c r="E144" s="22"/>
      <c r="F144" s="22"/>
      <c r="G144" s="23"/>
      <c r="H144" s="23"/>
      <c r="I144" s="23"/>
      <c r="J144" s="23"/>
      <c r="K144" s="23"/>
      <c r="L144" s="23"/>
      <c r="M144" s="23"/>
      <c r="N144" s="23"/>
      <c r="O144" s="23"/>
      <c r="P144" s="23"/>
      <c r="Q144" s="23"/>
      <c r="R144" s="23"/>
      <c r="S144" s="23"/>
      <c r="T144" s="23"/>
      <c r="U144" s="23"/>
      <c r="V144" s="23"/>
      <c r="W144" s="23"/>
      <c r="X144" s="23"/>
      <c r="Y144" s="23"/>
    </row>
    <row r="145" spans="1:25" ht="15">
      <c r="A145" s="22"/>
      <c r="B145" s="84" t="str">
        <f>[3]Sheet1!A12</f>
        <v>ROUND TWO</v>
      </c>
      <c r="C145" s="66"/>
      <c r="D145" s="70" t="str">
        <f>[3]Sheet1!B12</f>
        <v>MONDAY 5 MAY</v>
      </c>
      <c r="E145" s="66"/>
      <c r="F145" s="66"/>
      <c r="G145" s="71" t="str">
        <f>[3]Sheet1!C12</f>
        <v>Royal Perth GC</v>
      </c>
      <c r="H145" s="66"/>
      <c r="I145" s="66"/>
      <c r="J145" s="66"/>
      <c r="K145" s="64"/>
      <c r="L145" s="23"/>
      <c r="M145" s="23"/>
      <c r="N145" s="23"/>
      <c r="O145" s="23"/>
      <c r="P145" s="23"/>
      <c r="Q145" s="23"/>
      <c r="R145" s="23"/>
      <c r="S145" s="23"/>
      <c r="T145" s="23"/>
      <c r="U145" s="23"/>
      <c r="V145" s="23"/>
      <c r="W145" s="23"/>
      <c r="X145" s="23"/>
      <c r="Y145" s="23"/>
    </row>
    <row r="146" spans="1:25" ht="18" customHeight="1">
      <c r="A146" s="14"/>
      <c r="B146" s="15" t="s">
        <v>18</v>
      </c>
      <c r="C146" s="72" t="str">
        <f>[3]Sheet1!C14</f>
        <v>WAGC</v>
      </c>
      <c r="D146" s="66"/>
      <c r="E146" s="66"/>
      <c r="F146" s="64"/>
      <c r="G146" s="16" t="s">
        <v>18</v>
      </c>
      <c r="H146" s="73" t="str">
        <f>[3]Sheet1!E14</f>
        <v>Royal Perth</v>
      </c>
      <c r="I146" s="66"/>
      <c r="J146" s="66"/>
      <c r="K146" s="64"/>
      <c r="L146" s="13"/>
      <c r="M146" s="13"/>
      <c r="N146" s="13"/>
      <c r="O146" s="13"/>
      <c r="P146" s="13"/>
      <c r="Q146" s="13"/>
      <c r="R146" s="13"/>
      <c r="S146" s="13"/>
      <c r="T146" s="13"/>
      <c r="U146" s="13"/>
      <c r="V146" s="13"/>
      <c r="W146" s="13"/>
      <c r="X146" s="13"/>
      <c r="Y146" s="13"/>
    </row>
    <row r="147" spans="1:25" ht="15">
      <c r="A147" s="14"/>
      <c r="B147" s="85" t="s">
        <v>19</v>
      </c>
      <c r="C147" s="88" t="s">
        <v>20</v>
      </c>
      <c r="D147" s="75"/>
      <c r="E147" s="76"/>
      <c r="F147" s="85" t="s">
        <v>21</v>
      </c>
      <c r="G147" s="89" t="s">
        <v>19</v>
      </c>
      <c r="H147" s="74" t="s">
        <v>20</v>
      </c>
      <c r="I147" s="75"/>
      <c r="J147" s="76"/>
      <c r="K147" s="89" t="s">
        <v>21</v>
      </c>
      <c r="L147" s="17"/>
      <c r="M147" s="17"/>
      <c r="N147" s="17"/>
      <c r="O147" s="17"/>
      <c r="P147" s="17"/>
      <c r="Q147" s="17"/>
      <c r="R147" s="17"/>
      <c r="S147" s="17"/>
      <c r="T147" s="17"/>
      <c r="U147" s="17"/>
      <c r="V147" s="17"/>
      <c r="W147" s="17"/>
      <c r="X147" s="17"/>
      <c r="Y147" s="17"/>
    </row>
    <row r="148" spans="1:25" ht="15">
      <c r="A148" s="14"/>
      <c r="B148" s="86"/>
      <c r="C148" s="77"/>
      <c r="D148" s="78"/>
      <c r="E148" s="79"/>
      <c r="F148" s="86"/>
      <c r="G148" s="86"/>
      <c r="H148" s="77"/>
      <c r="I148" s="78"/>
      <c r="J148" s="79"/>
      <c r="K148" s="86"/>
      <c r="L148" s="17"/>
      <c r="M148" s="17"/>
      <c r="N148" s="17"/>
      <c r="O148" s="17"/>
      <c r="P148" s="17"/>
      <c r="Q148" s="17"/>
      <c r="R148" s="17"/>
      <c r="S148" s="17"/>
      <c r="T148" s="17"/>
      <c r="U148" s="17"/>
      <c r="V148" s="17"/>
      <c r="W148" s="17"/>
      <c r="X148" s="17"/>
      <c r="Y148" s="17"/>
    </row>
    <row r="149" spans="1:25" ht="15">
      <c r="A149" s="14"/>
      <c r="B149" s="87"/>
      <c r="C149" s="80"/>
      <c r="D149" s="81"/>
      <c r="E149" s="82"/>
      <c r="F149" s="87"/>
      <c r="G149" s="87"/>
      <c r="H149" s="80"/>
      <c r="I149" s="81"/>
      <c r="J149" s="82"/>
      <c r="K149" s="87"/>
      <c r="L149" s="17"/>
      <c r="M149" s="17"/>
      <c r="N149" s="17"/>
      <c r="O149" s="17"/>
      <c r="P149" s="17"/>
      <c r="Q149" s="17"/>
      <c r="R149" s="17"/>
      <c r="S149" s="17"/>
      <c r="T149" s="17"/>
      <c r="U149" s="17"/>
      <c r="V149" s="17"/>
      <c r="W149" s="17"/>
      <c r="X149" s="17"/>
      <c r="Y149" s="17"/>
    </row>
    <row r="150" spans="1:25" ht="15">
      <c r="A150" s="14"/>
      <c r="B150" s="15">
        <v>1</v>
      </c>
      <c r="C150" s="83" t="s">
        <v>341</v>
      </c>
      <c r="D150" s="66"/>
      <c r="E150" s="64"/>
      <c r="F150" s="18"/>
      <c r="G150" s="16">
        <v>1</v>
      </c>
      <c r="H150" s="83" t="s">
        <v>144</v>
      </c>
      <c r="I150" s="66"/>
      <c r="J150" s="64"/>
      <c r="K150" s="18" t="s">
        <v>52</v>
      </c>
      <c r="L150" s="17"/>
      <c r="M150" s="17"/>
      <c r="N150" s="17"/>
      <c r="O150" s="17"/>
      <c r="P150" s="17"/>
      <c r="Q150" s="17"/>
      <c r="R150" s="17"/>
      <c r="S150" s="17"/>
      <c r="T150" s="17"/>
      <c r="U150" s="17"/>
      <c r="V150" s="17"/>
      <c r="W150" s="17"/>
      <c r="X150" s="17"/>
      <c r="Y150" s="17"/>
    </row>
    <row r="151" spans="1:25" ht="15">
      <c r="A151" s="14"/>
      <c r="B151" s="15">
        <v>2</v>
      </c>
      <c r="C151" s="83" t="s">
        <v>83</v>
      </c>
      <c r="D151" s="66"/>
      <c r="E151" s="64"/>
      <c r="F151" s="18" t="s">
        <v>125</v>
      </c>
      <c r="G151" s="28">
        <v>2</v>
      </c>
      <c r="H151" s="83" t="s">
        <v>103</v>
      </c>
      <c r="I151" s="66"/>
      <c r="J151" s="64"/>
      <c r="K151" s="18"/>
      <c r="L151" s="19"/>
      <c r="M151" s="19"/>
      <c r="N151" s="19"/>
      <c r="O151" s="19"/>
      <c r="P151" s="19"/>
      <c r="Q151" s="19"/>
      <c r="R151" s="19"/>
      <c r="S151" s="19"/>
      <c r="T151" s="19"/>
      <c r="U151" s="19"/>
      <c r="V151" s="19"/>
      <c r="W151" s="19"/>
      <c r="X151" s="19"/>
      <c r="Y151" s="19"/>
    </row>
    <row r="152" spans="1:25" ht="15">
      <c r="A152" s="14"/>
      <c r="B152" s="15">
        <v>3</v>
      </c>
      <c r="C152" s="83" t="s">
        <v>132</v>
      </c>
      <c r="D152" s="66"/>
      <c r="E152" s="64"/>
      <c r="F152" s="18"/>
      <c r="G152" s="28">
        <v>3</v>
      </c>
      <c r="H152" s="83" t="s">
        <v>328</v>
      </c>
      <c r="I152" s="66"/>
      <c r="J152" s="64"/>
      <c r="K152" s="18" t="s">
        <v>52</v>
      </c>
      <c r="L152" s="19"/>
      <c r="M152" s="19"/>
      <c r="N152" s="19"/>
      <c r="O152" s="19"/>
      <c r="P152" s="19"/>
      <c r="Q152" s="19"/>
      <c r="R152" s="19"/>
      <c r="S152" s="19"/>
      <c r="T152" s="19"/>
      <c r="U152" s="19"/>
      <c r="V152" s="19"/>
      <c r="W152" s="19"/>
      <c r="X152" s="19"/>
      <c r="Y152" s="19"/>
    </row>
    <row r="153" spans="1:25" ht="15">
      <c r="A153" s="14"/>
      <c r="B153" s="15">
        <v>4</v>
      </c>
      <c r="C153" s="83" t="s">
        <v>364</v>
      </c>
      <c r="D153" s="66"/>
      <c r="E153" s="64"/>
      <c r="F153" s="18"/>
      <c r="G153" s="28">
        <v>4</v>
      </c>
      <c r="H153" s="83" t="s">
        <v>326</v>
      </c>
      <c r="I153" s="66"/>
      <c r="J153" s="64"/>
      <c r="K153" s="18" t="s">
        <v>34</v>
      </c>
      <c r="L153" s="19"/>
      <c r="M153" s="19"/>
      <c r="N153" s="19"/>
      <c r="O153" s="19"/>
      <c r="P153" s="19"/>
      <c r="Q153" s="19"/>
      <c r="R153" s="19"/>
      <c r="S153" s="19"/>
      <c r="T153" s="19"/>
      <c r="U153" s="19"/>
      <c r="V153" s="19"/>
      <c r="W153" s="19"/>
      <c r="X153" s="19"/>
      <c r="Y153" s="19"/>
    </row>
    <row r="154" spans="1:25" ht="15">
      <c r="A154" s="14"/>
      <c r="B154" s="15">
        <v>5</v>
      </c>
      <c r="C154" s="83" t="s">
        <v>335</v>
      </c>
      <c r="D154" s="66"/>
      <c r="E154" s="64"/>
      <c r="F154" s="18" t="s">
        <v>52</v>
      </c>
      <c r="G154" s="28">
        <v>5</v>
      </c>
      <c r="H154" s="83" t="s">
        <v>363</v>
      </c>
      <c r="I154" s="66"/>
      <c r="J154" s="64"/>
      <c r="K154" s="18"/>
      <c r="L154" s="19"/>
      <c r="M154" s="19"/>
      <c r="N154" s="19"/>
      <c r="O154" s="19"/>
      <c r="P154" s="19"/>
      <c r="Q154" s="19"/>
      <c r="R154" s="19"/>
      <c r="S154" s="19"/>
      <c r="T154" s="19"/>
      <c r="U154" s="19"/>
      <c r="V154" s="19"/>
      <c r="W154" s="19"/>
      <c r="X154" s="19"/>
      <c r="Y154" s="19"/>
    </row>
    <row r="155" spans="1:25" ht="15">
      <c r="A155" s="14"/>
      <c r="B155" s="15">
        <v>6</v>
      </c>
      <c r="C155" s="83" t="s">
        <v>99</v>
      </c>
      <c r="D155" s="66"/>
      <c r="E155" s="64"/>
      <c r="F155" s="18"/>
      <c r="G155" s="28">
        <v>6</v>
      </c>
      <c r="H155" s="83" t="s">
        <v>362</v>
      </c>
      <c r="I155" s="66"/>
      <c r="J155" s="64"/>
      <c r="K155" s="18" t="s">
        <v>34</v>
      </c>
      <c r="L155" s="19"/>
      <c r="M155" s="19"/>
      <c r="N155" s="19"/>
      <c r="O155" s="19"/>
      <c r="P155" s="19"/>
      <c r="Q155" s="19"/>
      <c r="R155" s="19"/>
      <c r="S155" s="19"/>
      <c r="T155" s="19"/>
      <c r="U155" s="19"/>
      <c r="V155" s="19"/>
      <c r="W155" s="19"/>
      <c r="X155" s="19"/>
      <c r="Y155" s="19"/>
    </row>
    <row r="156" spans="1:25" ht="15">
      <c r="A156" s="14"/>
      <c r="B156" s="15">
        <v>7</v>
      </c>
      <c r="C156" s="83" t="s">
        <v>361</v>
      </c>
      <c r="D156" s="66"/>
      <c r="E156" s="64"/>
      <c r="F156" s="18"/>
      <c r="G156" s="28">
        <v>7</v>
      </c>
      <c r="H156" s="83" t="s">
        <v>322</v>
      </c>
      <c r="I156" s="66"/>
      <c r="J156" s="64"/>
      <c r="K156" s="18" t="s">
        <v>125</v>
      </c>
      <c r="L156" s="19"/>
      <c r="M156" s="19"/>
      <c r="N156" s="19"/>
      <c r="O156" s="19"/>
      <c r="P156" s="19"/>
      <c r="Q156" s="19"/>
      <c r="R156" s="19"/>
      <c r="S156" s="19"/>
      <c r="T156" s="19"/>
      <c r="U156" s="19"/>
      <c r="V156" s="19"/>
      <c r="W156" s="19"/>
      <c r="X156" s="19"/>
      <c r="Y156" s="19"/>
    </row>
    <row r="157" spans="1:25" ht="15">
      <c r="A157" s="14"/>
      <c r="B157" s="72" t="str">
        <f>"TOTAL MATCHES WON BY : "&amp;C146</f>
        <v>TOTAL MATCHES WON BY : WAGC</v>
      </c>
      <c r="C157" s="66"/>
      <c r="D157" s="66"/>
      <c r="E157" s="64"/>
      <c r="F157" s="20">
        <f>COUNTA(F150:F156)-0.5*COUNTIF(F150:F156,"Sq*")-COUNTIF(F150:F156,"TBA")</f>
        <v>2</v>
      </c>
      <c r="G157" s="92" t="str">
        <f>"TOTAL MATCHES WON BY : "&amp;H146</f>
        <v>TOTAL MATCHES WON BY : Royal Perth</v>
      </c>
      <c r="H157" s="66"/>
      <c r="I157" s="66"/>
      <c r="J157" s="64"/>
      <c r="K157" s="20">
        <f>COUNTA(K150:K156)-0.5*COUNTIF(K150:K156,"Sq*")-COUNTIF(K150:K156,"TBA")</f>
        <v>5</v>
      </c>
      <c r="L157" s="19"/>
      <c r="M157" s="19"/>
      <c r="N157" s="19"/>
      <c r="O157" s="19"/>
      <c r="P157" s="19"/>
      <c r="Q157" s="19"/>
      <c r="R157" s="19"/>
      <c r="S157" s="19"/>
      <c r="T157" s="19"/>
      <c r="U157" s="19"/>
      <c r="V157" s="19"/>
      <c r="W157" s="19"/>
      <c r="X157" s="19"/>
      <c r="Y157" s="19"/>
    </row>
    <row r="158" spans="1:25" ht="15">
      <c r="A158" s="22"/>
      <c r="B158" s="90" t="s">
        <v>42</v>
      </c>
      <c r="C158" s="66"/>
      <c r="D158" s="66"/>
      <c r="E158" s="66"/>
      <c r="F158" s="64"/>
      <c r="G158" s="91" t="str">
        <f>IF(F157+K157&lt;4,"",IF(F157=K157,"HALVED",IF(F157&gt;K157,C146,H146)))</f>
        <v>Royal Perth</v>
      </c>
      <c r="H158" s="66"/>
      <c r="I158" s="66"/>
      <c r="J158" s="66"/>
      <c r="K158" s="64"/>
      <c r="L158" s="21"/>
      <c r="M158" s="21"/>
      <c r="N158" s="21" t="str">
        <f>IF(F157+K157=0,"",C146)</f>
        <v>WAGC</v>
      </c>
      <c r="O158" s="21">
        <f>F157</f>
        <v>2</v>
      </c>
      <c r="P158" s="21" t="str">
        <f>IF(F157+K157=0,"",H146)</f>
        <v>Royal Perth</v>
      </c>
      <c r="Q158" s="21">
        <f>K157</f>
        <v>5</v>
      </c>
      <c r="R158" s="21" t="str">
        <f>G158</f>
        <v>Royal Perth</v>
      </c>
      <c r="S158" s="21" t="str">
        <f>IF(R158="HALVED",C146,"")</f>
        <v/>
      </c>
      <c r="T158" s="21" t="str">
        <f>IF(R158="HALVED",H146,"")</f>
        <v/>
      </c>
      <c r="U158" s="21"/>
      <c r="V158" s="21"/>
      <c r="W158" s="21"/>
      <c r="X158" s="21"/>
      <c r="Y158" s="21"/>
    </row>
    <row r="159" spans="1:25" ht="15">
      <c r="A159" s="22"/>
      <c r="B159" s="24"/>
      <c r="C159" s="24"/>
      <c r="D159" s="24"/>
      <c r="E159" s="24"/>
      <c r="F159" s="24"/>
      <c r="G159" s="25"/>
      <c r="H159" s="25"/>
      <c r="I159" s="25"/>
      <c r="J159" s="25"/>
      <c r="K159" s="25"/>
      <c r="L159" s="23"/>
      <c r="M159" s="23"/>
      <c r="N159" s="23"/>
      <c r="O159" s="23"/>
      <c r="P159" s="23"/>
      <c r="Q159" s="23"/>
      <c r="R159" s="23"/>
      <c r="S159" s="23"/>
      <c r="T159" s="23"/>
      <c r="U159" s="23"/>
      <c r="V159" s="23"/>
      <c r="W159" s="23"/>
      <c r="X159" s="23"/>
      <c r="Y159" s="23"/>
    </row>
    <row r="160" spans="1:25" ht="15">
      <c r="A160" s="22"/>
      <c r="B160" s="15" t="s">
        <v>18</v>
      </c>
      <c r="C160" s="72" t="str">
        <f>[3]Sheet1!C15</f>
        <v>Lake Karrinyup</v>
      </c>
      <c r="D160" s="66"/>
      <c r="E160" s="66"/>
      <c r="F160" s="64"/>
      <c r="G160" s="16" t="s">
        <v>18</v>
      </c>
      <c r="H160" s="73" t="str">
        <f>[3]Sheet1!E15</f>
        <v>Wanneroo</v>
      </c>
      <c r="I160" s="66"/>
      <c r="J160" s="66"/>
      <c r="K160" s="64"/>
      <c r="L160" s="23"/>
      <c r="M160" s="23"/>
      <c r="N160" s="23"/>
      <c r="O160" s="23"/>
      <c r="P160" s="23"/>
      <c r="Q160" s="23"/>
      <c r="R160" s="23"/>
      <c r="S160" s="23"/>
      <c r="T160" s="23"/>
      <c r="U160" s="23"/>
      <c r="V160" s="23"/>
      <c r="W160" s="23"/>
      <c r="X160" s="23"/>
      <c r="Y160" s="23"/>
    </row>
    <row r="161" spans="1:25" ht="15">
      <c r="A161" s="22"/>
      <c r="B161" s="85" t="s">
        <v>19</v>
      </c>
      <c r="C161" s="88" t="s">
        <v>20</v>
      </c>
      <c r="D161" s="75"/>
      <c r="E161" s="76"/>
      <c r="F161" s="85" t="s">
        <v>21</v>
      </c>
      <c r="G161" s="89" t="s">
        <v>19</v>
      </c>
      <c r="H161" s="74" t="s">
        <v>20</v>
      </c>
      <c r="I161" s="75"/>
      <c r="J161" s="76"/>
      <c r="K161" s="89" t="s">
        <v>21</v>
      </c>
      <c r="L161" s="17"/>
      <c r="M161" s="17"/>
      <c r="N161" s="17"/>
      <c r="O161" s="17"/>
      <c r="P161" s="17"/>
      <c r="Q161" s="17"/>
      <c r="R161" s="17"/>
      <c r="S161" s="17"/>
      <c r="T161" s="17"/>
      <c r="U161" s="17"/>
      <c r="V161" s="17"/>
      <c r="W161" s="17"/>
      <c r="X161" s="17"/>
      <c r="Y161" s="17"/>
    </row>
    <row r="162" spans="1:25" ht="15">
      <c r="A162" s="22"/>
      <c r="B162" s="86"/>
      <c r="C162" s="77"/>
      <c r="D162" s="78"/>
      <c r="E162" s="79"/>
      <c r="F162" s="86"/>
      <c r="G162" s="86"/>
      <c r="H162" s="77"/>
      <c r="I162" s="78"/>
      <c r="J162" s="79"/>
      <c r="K162" s="86"/>
      <c r="L162" s="17"/>
      <c r="M162" s="17"/>
      <c r="N162" s="17"/>
      <c r="O162" s="17"/>
      <c r="P162" s="17"/>
      <c r="Q162" s="17"/>
      <c r="R162" s="17"/>
      <c r="S162" s="17"/>
      <c r="T162" s="17"/>
      <c r="U162" s="17"/>
      <c r="V162" s="17"/>
      <c r="W162" s="17"/>
      <c r="X162" s="17"/>
      <c r="Y162" s="17"/>
    </row>
    <row r="163" spans="1:25" ht="15">
      <c r="A163" s="22"/>
      <c r="B163" s="87"/>
      <c r="C163" s="80"/>
      <c r="D163" s="81"/>
      <c r="E163" s="82"/>
      <c r="F163" s="87"/>
      <c r="G163" s="87"/>
      <c r="H163" s="80"/>
      <c r="I163" s="81"/>
      <c r="J163" s="82"/>
      <c r="K163" s="87"/>
      <c r="L163" s="17"/>
      <c r="M163" s="17"/>
      <c r="N163" s="17"/>
      <c r="O163" s="17"/>
      <c r="P163" s="17"/>
      <c r="Q163" s="17"/>
      <c r="R163" s="17"/>
      <c r="S163" s="17"/>
      <c r="T163" s="17"/>
      <c r="U163" s="17"/>
      <c r="V163" s="17"/>
      <c r="W163" s="17"/>
      <c r="X163" s="17"/>
      <c r="Y163" s="17"/>
    </row>
    <row r="164" spans="1:25" ht="15">
      <c r="A164" s="22"/>
      <c r="B164" s="15">
        <v>1</v>
      </c>
      <c r="C164" s="83" t="s">
        <v>112</v>
      </c>
      <c r="D164" s="66"/>
      <c r="E164" s="64"/>
      <c r="F164" s="18" t="s">
        <v>47</v>
      </c>
      <c r="G164" s="16">
        <v>1</v>
      </c>
      <c r="H164" s="83" t="s">
        <v>330</v>
      </c>
      <c r="I164" s="66"/>
      <c r="J164" s="64"/>
      <c r="K164" s="18"/>
      <c r="L164" s="17"/>
      <c r="M164" s="17"/>
      <c r="N164" s="17"/>
      <c r="O164" s="17"/>
      <c r="P164" s="17"/>
      <c r="Q164" s="17"/>
      <c r="R164" s="17"/>
      <c r="S164" s="17"/>
      <c r="T164" s="17"/>
      <c r="U164" s="17"/>
      <c r="V164" s="17"/>
      <c r="W164" s="17"/>
      <c r="X164" s="17"/>
      <c r="Y164" s="17"/>
    </row>
    <row r="165" spans="1:25" ht="15">
      <c r="A165" s="22"/>
      <c r="B165" s="15">
        <v>2</v>
      </c>
      <c r="C165" s="83" t="s">
        <v>360</v>
      </c>
      <c r="D165" s="66"/>
      <c r="E165" s="64"/>
      <c r="F165" s="18"/>
      <c r="G165" s="28">
        <v>2</v>
      </c>
      <c r="H165" s="83" t="s">
        <v>327</v>
      </c>
      <c r="I165" s="66"/>
      <c r="J165" s="64"/>
      <c r="K165" s="18" t="s">
        <v>125</v>
      </c>
      <c r="L165" s="19"/>
      <c r="M165" s="19"/>
      <c r="N165" s="19"/>
      <c r="O165" s="19"/>
      <c r="P165" s="19"/>
      <c r="Q165" s="19"/>
      <c r="R165" s="19"/>
      <c r="S165" s="19"/>
      <c r="T165" s="19"/>
      <c r="U165" s="19"/>
      <c r="V165" s="19"/>
      <c r="W165" s="19"/>
      <c r="X165" s="19"/>
      <c r="Y165" s="19"/>
    </row>
    <row r="166" spans="1:25" ht="15">
      <c r="A166" s="22"/>
      <c r="B166" s="15">
        <v>3</v>
      </c>
      <c r="C166" s="83" t="s">
        <v>359</v>
      </c>
      <c r="D166" s="66"/>
      <c r="E166" s="64"/>
      <c r="F166" s="18"/>
      <c r="G166" s="28">
        <v>3</v>
      </c>
      <c r="H166" s="83" t="s">
        <v>358</v>
      </c>
      <c r="I166" s="66"/>
      <c r="J166" s="64"/>
      <c r="K166" s="18" t="s">
        <v>113</v>
      </c>
      <c r="L166" s="19"/>
      <c r="M166" s="19"/>
      <c r="N166" s="19"/>
      <c r="O166" s="19"/>
      <c r="P166" s="19"/>
      <c r="Q166" s="19"/>
      <c r="R166" s="19"/>
      <c r="S166" s="19"/>
      <c r="T166" s="19"/>
      <c r="U166" s="19"/>
      <c r="V166" s="19"/>
      <c r="W166" s="19"/>
      <c r="X166" s="19"/>
      <c r="Y166" s="19"/>
    </row>
    <row r="167" spans="1:25" ht="15">
      <c r="A167" s="22"/>
      <c r="B167" s="15">
        <v>4</v>
      </c>
      <c r="C167" s="83" t="s">
        <v>357</v>
      </c>
      <c r="D167" s="66"/>
      <c r="E167" s="64"/>
      <c r="F167" s="18"/>
      <c r="G167" s="28">
        <v>4</v>
      </c>
      <c r="H167" s="83" t="s">
        <v>325</v>
      </c>
      <c r="I167" s="66"/>
      <c r="J167" s="64"/>
      <c r="K167" s="18" t="s">
        <v>41</v>
      </c>
      <c r="L167" s="19"/>
      <c r="M167" s="19"/>
      <c r="N167" s="19"/>
      <c r="O167" s="19"/>
      <c r="P167" s="19"/>
      <c r="Q167" s="19"/>
      <c r="R167" s="19"/>
      <c r="S167" s="19"/>
      <c r="T167" s="19"/>
      <c r="U167" s="19"/>
      <c r="V167" s="19"/>
      <c r="W167" s="19"/>
      <c r="X167" s="19"/>
      <c r="Y167" s="19"/>
    </row>
    <row r="168" spans="1:25" ht="15">
      <c r="A168" s="22"/>
      <c r="B168" s="15">
        <v>5</v>
      </c>
      <c r="C168" s="83" t="s">
        <v>356</v>
      </c>
      <c r="D168" s="66"/>
      <c r="E168" s="64"/>
      <c r="F168" s="18"/>
      <c r="G168" s="28">
        <v>5</v>
      </c>
      <c r="H168" s="83" t="s">
        <v>321</v>
      </c>
      <c r="I168" s="66"/>
      <c r="J168" s="64"/>
      <c r="K168" s="18" t="s">
        <v>41</v>
      </c>
      <c r="L168" s="19"/>
      <c r="M168" s="19"/>
      <c r="N168" s="19"/>
      <c r="O168" s="19"/>
      <c r="P168" s="19"/>
      <c r="Q168" s="19"/>
      <c r="R168" s="19"/>
      <c r="S168" s="19"/>
      <c r="T168" s="19"/>
      <c r="U168" s="19"/>
      <c r="V168" s="19"/>
      <c r="W168" s="19"/>
      <c r="X168" s="19"/>
      <c r="Y168" s="19"/>
    </row>
    <row r="169" spans="1:25" ht="15">
      <c r="A169" s="22"/>
      <c r="B169" s="15">
        <v>6</v>
      </c>
      <c r="C169" s="83" t="s">
        <v>355</v>
      </c>
      <c r="D169" s="66"/>
      <c r="E169" s="64"/>
      <c r="F169" s="18"/>
      <c r="G169" s="28">
        <v>6</v>
      </c>
      <c r="H169" s="83" t="s">
        <v>320</v>
      </c>
      <c r="I169" s="66"/>
      <c r="J169" s="64"/>
      <c r="K169" s="18" t="s">
        <v>34</v>
      </c>
      <c r="L169" s="19"/>
      <c r="M169" s="19"/>
      <c r="N169" s="19"/>
      <c r="O169" s="19"/>
      <c r="P169" s="19"/>
      <c r="Q169" s="19"/>
      <c r="R169" s="19"/>
      <c r="S169" s="19"/>
      <c r="T169" s="19"/>
      <c r="U169" s="19"/>
      <c r="V169" s="19"/>
      <c r="W169" s="19"/>
      <c r="X169" s="19"/>
      <c r="Y169" s="19"/>
    </row>
    <row r="170" spans="1:25" ht="15">
      <c r="A170" s="22"/>
      <c r="B170" s="15">
        <v>7</v>
      </c>
      <c r="C170" s="83" t="s">
        <v>354</v>
      </c>
      <c r="D170" s="66"/>
      <c r="E170" s="64"/>
      <c r="F170" s="18" t="s">
        <v>31</v>
      </c>
      <c r="G170" s="28">
        <v>7</v>
      </c>
      <c r="H170" s="83" t="s">
        <v>353</v>
      </c>
      <c r="I170" s="66"/>
      <c r="J170" s="64"/>
      <c r="K170" s="18" t="s">
        <v>31</v>
      </c>
      <c r="L170" s="19"/>
      <c r="M170" s="19"/>
      <c r="N170" s="19"/>
      <c r="O170" s="19"/>
      <c r="P170" s="19"/>
      <c r="Q170" s="19"/>
      <c r="R170" s="19"/>
      <c r="S170" s="19"/>
      <c r="T170" s="19"/>
      <c r="U170" s="19"/>
      <c r="V170" s="19"/>
      <c r="W170" s="19"/>
      <c r="X170" s="19"/>
      <c r="Y170" s="19"/>
    </row>
    <row r="171" spans="1:25" ht="15">
      <c r="A171" s="22"/>
      <c r="B171" s="72" t="str">
        <f>"TOTAL MATCHES WON BY : "&amp;C160</f>
        <v>TOTAL MATCHES WON BY : Lake Karrinyup</v>
      </c>
      <c r="C171" s="66"/>
      <c r="D171" s="66"/>
      <c r="E171" s="64"/>
      <c r="F171" s="20">
        <f>COUNTA(F164:F170)-0.5*COUNTIF(F164:F170,"Sq*")-COUNTIF(F164:F170,"TBA")</f>
        <v>1.5</v>
      </c>
      <c r="G171" s="92" t="str">
        <f>"TOTAL MATCHES WON BY : "&amp;H160</f>
        <v>TOTAL MATCHES WON BY : Wanneroo</v>
      </c>
      <c r="H171" s="66"/>
      <c r="I171" s="66"/>
      <c r="J171" s="64"/>
      <c r="K171" s="20">
        <f>COUNTA(K164:K170)-0.5*COUNTIF(K164:K170,"Sq*")-COUNTIF(K164:K170,"TBA")</f>
        <v>5.5</v>
      </c>
      <c r="L171" s="19"/>
      <c r="M171" s="19"/>
      <c r="N171" s="19"/>
      <c r="O171" s="19"/>
      <c r="P171" s="19"/>
      <c r="Q171" s="19"/>
      <c r="R171" s="19"/>
      <c r="S171" s="19"/>
      <c r="T171" s="19"/>
      <c r="U171" s="19"/>
      <c r="V171" s="19"/>
      <c r="W171" s="19"/>
      <c r="X171" s="19"/>
      <c r="Y171" s="19"/>
    </row>
    <row r="172" spans="1:25" ht="15">
      <c r="A172" s="22"/>
      <c r="B172" s="90" t="s">
        <v>42</v>
      </c>
      <c r="C172" s="66"/>
      <c r="D172" s="66"/>
      <c r="E172" s="66"/>
      <c r="F172" s="64"/>
      <c r="G172" s="91" t="str">
        <f>IF(F171+K171&lt;4,"",IF(F171=K171,"HALVED",IF(F171&gt;K171,C160,H160)))</f>
        <v>Wanneroo</v>
      </c>
      <c r="H172" s="66"/>
      <c r="I172" s="66"/>
      <c r="J172" s="66"/>
      <c r="K172" s="64"/>
      <c r="L172" s="21"/>
      <c r="M172" s="21"/>
      <c r="N172" s="21" t="str">
        <f>IF(F171+K171=0,"",C160)</f>
        <v>Lake Karrinyup</v>
      </c>
      <c r="O172" s="21">
        <f>F171</f>
        <v>1.5</v>
      </c>
      <c r="P172" s="21" t="str">
        <f>IF(F171+K171=0,"",H160)</f>
        <v>Wanneroo</v>
      </c>
      <c r="Q172" s="21">
        <f>K171</f>
        <v>5.5</v>
      </c>
      <c r="R172" s="21" t="str">
        <f>G172</f>
        <v>Wanneroo</v>
      </c>
      <c r="S172" s="21" t="str">
        <f>IF(R172="HALVED",C160,"")</f>
        <v/>
      </c>
      <c r="T172" s="21" t="str">
        <f>IF(R172="HALVED",H160,"")</f>
        <v/>
      </c>
      <c r="U172" s="21"/>
      <c r="V172" s="21"/>
      <c r="W172" s="21"/>
      <c r="X172" s="21"/>
      <c r="Y172" s="21"/>
    </row>
    <row r="173" spans="1:25" ht="15">
      <c r="A173" s="22"/>
      <c r="B173" s="24"/>
      <c r="C173" s="24"/>
      <c r="D173" s="24"/>
      <c r="E173" s="24"/>
      <c r="F173" s="24"/>
      <c r="G173" s="25"/>
      <c r="H173" s="25"/>
      <c r="I173" s="25"/>
      <c r="J173" s="25"/>
      <c r="K173" s="25"/>
      <c r="L173" s="23"/>
      <c r="M173" s="23"/>
      <c r="N173" s="23"/>
      <c r="O173" s="23"/>
      <c r="P173" s="23"/>
      <c r="Q173" s="23"/>
      <c r="R173" s="23"/>
      <c r="S173" s="23"/>
      <c r="T173" s="23"/>
      <c r="U173" s="23"/>
      <c r="V173" s="23"/>
      <c r="W173" s="23"/>
      <c r="X173" s="23"/>
      <c r="Y173" s="23"/>
    </row>
    <row r="174" spans="1:25" ht="15">
      <c r="A174" s="22"/>
      <c r="B174" s="15" t="s">
        <v>18</v>
      </c>
      <c r="C174" s="72" t="str">
        <f>[3]Sheet1!C16</f>
        <v>Gosnells</v>
      </c>
      <c r="D174" s="66"/>
      <c r="E174" s="66"/>
      <c r="F174" s="64"/>
      <c r="G174" s="16" t="s">
        <v>18</v>
      </c>
      <c r="H174" s="73" t="str">
        <f>[3]Sheet1!E16</f>
        <v>Melville Glades</v>
      </c>
      <c r="I174" s="66"/>
      <c r="J174" s="66"/>
      <c r="K174" s="64"/>
      <c r="L174" s="23"/>
      <c r="M174" s="23"/>
      <c r="N174" s="23"/>
      <c r="O174" s="23"/>
      <c r="P174" s="23"/>
      <c r="Q174" s="23"/>
      <c r="R174" s="23"/>
      <c r="S174" s="23"/>
      <c r="T174" s="23"/>
      <c r="U174" s="23"/>
      <c r="V174" s="23"/>
      <c r="W174" s="23"/>
      <c r="X174" s="23"/>
      <c r="Y174" s="23"/>
    </row>
    <row r="175" spans="1:25" ht="15">
      <c r="A175" s="22"/>
      <c r="B175" s="85" t="s">
        <v>19</v>
      </c>
      <c r="C175" s="88" t="s">
        <v>20</v>
      </c>
      <c r="D175" s="75"/>
      <c r="E175" s="76"/>
      <c r="F175" s="85" t="s">
        <v>21</v>
      </c>
      <c r="G175" s="89" t="s">
        <v>19</v>
      </c>
      <c r="H175" s="74" t="s">
        <v>20</v>
      </c>
      <c r="I175" s="75"/>
      <c r="J175" s="76"/>
      <c r="K175" s="89" t="s">
        <v>21</v>
      </c>
      <c r="L175" s="17"/>
      <c r="M175" s="17"/>
      <c r="N175" s="17"/>
      <c r="O175" s="17"/>
      <c r="P175" s="17"/>
      <c r="Q175" s="17"/>
      <c r="R175" s="17"/>
      <c r="S175" s="17"/>
      <c r="T175" s="17"/>
      <c r="U175" s="17"/>
      <c r="V175" s="17"/>
      <c r="W175" s="17"/>
      <c r="X175" s="17"/>
      <c r="Y175" s="17"/>
    </row>
    <row r="176" spans="1:25" ht="15">
      <c r="A176" s="22"/>
      <c r="B176" s="86"/>
      <c r="C176" s="77"/>
      <c r="D176" s="78"/>
      <c r="E176" s="79"/>
      <c r="F176" s="86"/>
      <c r="G176" s="86"/>
      <c r="H176" s="77"/>
      <c r="I176" s="78"/>
      <c r="J176" s="79"/>
      <c r="K176" s="86"/>
      <c r="L176" s="17"/>
      <c r="M176" s="17"/>
      <c r="N176" s="17"/>
      <c r="O176" s="17"/>
      <c r="P176" s="17"/>
      <c r="Q176" s="17"/>
      <c r="R176" s="17"/>
      <c r="S176" s="17"/>
      <c r="T176" s="17"/>
      <c r="U176" s="17"/>
      <c r="V176" s="17"/>
      <c r="W176" s="17"/>
      <c r="X176" s="17"/>
      <c r="Y176" s="17"/>
    </row>
    <row r="177" spans="1:25" ht="15">
      <c r="A177" s="22"/>
      <c r="B177" s="87"/>
      <c r="C177" s="80"/>
      <c r="D177" s="81"/>
      <c r="E177" s="82"/>
      <c r="F177" s="87"/>
      <c r="G177" s="87"/>
      <c r="H177" s="80"/>
      <c r="I177" s="81"/>
      <c r="J177" s="82"/>
      <c r="K177" s="87"/>
      <c r="L177" s="17"/>
      <c r="M177" s="17"/>
      <c r="N177" s="17"/>
      <c r="O177" s="17"/>
      <c r="P177" s="17"/>
      <c r="Q177" s="17"/>
      <c r="R177" s="17"/>
      <c r="S177" s="17"/>
      <c r="T177" s="17"/>
      <c r="U177" s="17"/>
      <c r="V177" s="17"/>
      <c r="W177" s="17"/>
      <c r="X177" s="17"/>
      <c r="Y177" s="17"/>
    </row>
    <row r="178" spans="1:25" ht="15">
      <c r="A178" s="22"/>
      <c r="B178" s="15">
        <v>1</v>
      </c>
      <c r="C178" s="83" t="s">
        <v>352</v>
      </c>
      <c r="D178" s="66"/>
      <c r="E178" s="64"/>
      <c r="F178" s="18"/>
      <c r="G178" s="16">
        <v>1</v>
      </c>
      <c r="H178" s="83" t="s">
        <v>340</v>
      </c>
      <c r="I178" s="66"/>
      <c r="J178" s="64"/>
      <c r="K178" s="18" t="s">
        <v>27</v>
      </c>
      <c r="L178" s="17"/>
      <c r="M178" s="17"/>
      <c r="N178" s="17"/>
      <c r="O178" s="17"/>
      <c r="P178" s="17"/>
      <c r="Q178" s="17"/>
      <c r="R178" s="17"/>
      <c r="S178" s="17"/>
      <c r="T178" s="17"/>
      <c r="U178" s="17"/>
      <c r="V178" s="17"/>
      <c r="W178" s="17"/>
      <c r="X178" s="17"/>
      <c r="Y178" s="17"/>
    </row>
    <row r="179" spans="1:25" ht="15">
      <c r="A179" s="22"/>
      <c r="B179" s="15">
        <v>2</v>
      </c>
      <c r="C179" s="83" t="s">
        <v>351</v>
      </c>
      <c r="D179" s="66"/>
      <c r="E179" s="64"/>
      <c r="F179" s="18"/>
      <c r="G179" s="28">
        <v>2</v>
      </c>
      <c r="H179" s="83" t="s">
        <v>350</v>
      </c>
      <c r="I179" s="66"/>
      <c r="J179" s="64"/>
      <c r="K179" s="18" t="s">
        <v>78</v>
      </c>
      <c r="L179" s="19"/>
      <c r="M179" s="19"/>
      <c r="N179" s="19"/>
      <c r="O179" s="19"/>
      <c r="P179" s="19"/>
      <c r="Q179" s="19"/>
      <c r="R179" s="19"/>
      <c r="S179" s="19"/>
      <c r="T179" s="19"/>
      <c r="U179" s="19"/>
      <c r="V179" s="19"/>
      <c r="W179" s="19"/>
      <c r="X179" s="19"/>
      <c r="Y179" s="19"/>
    </row>
    <row r="180" spans="1:25" ht="15">
      <c r="A180" s="22"/>
      <c r="B180" s="15">
        <v>3</v>
      </c>
      <c r="C180" s="83" t="s">
        <v>349</v>
      </c>
      <c r="D180" s="66"/>
      <c r="E180" s="64"/>
      <c r="F180" s="18"/>
      <c r="G180" s="28">
        <v>3</v>
      </c>
      <c r="H180" s="83" t="s">
        <v>348</v>
      </c>
      <c r="I180" s="66"/>
      <c r="J180" s="64"/>
      <c r="K180" s="18" t="s">
        <v>27</v>
      </c>
      <c r="L180" s="19"/>
      <c r="M180" s="19"/>
      <c r="N180" s="19"/>
      <c r="O180" s="19"/>
      <c r="P180" s="19"/>
      <c r="Q180" s="19"/>
      <c r="R180" s="19"/>
      <c r="S180" s="19"/>
      <c r="T180" s="19"/>
      <c r="U180" s="19"/>
      <c r="V180" s="19"/>
      <c r="W180" s="19"/>
      <c r="X180" s="19"/>
      <c r="Y180" s="19"/>
    </row>
    <row r="181" spans="1:25" ht="15">
      <c r="A181" s="22"/>
      <c r="B181" s="15">
        <v>4</v>
      </c>
      <c r="C181" s="83" t="s">
        <v>347</v>
      </c>
      <c r="D181" s="66"/>
      <c r="E181" s="64"/>
      <c r="F181" s="18"/>
      <c r="G181" s="28">
        <v>4</v>
      </c>
      <c r="H181" s="83" t="s">
        <v>346</v>
      </c>
      <c r="I181" s="66"/>
      <c r="J181" s="64"/>
      <c r="K181" s="18" t="s">
        <v>27</v>
      </c>
      <c r="L181" s="19"/>
      <c r="M181" s="19"/>
      <c r="N181" s="19"/>
      <c r="O181" s="19"/>
      <c r="P181" s="19"/>
      <c r="Q181" s="19"/>
      <c r="R181" s="19"/>
      <c r="S181" s="19"/>
      <c r="T181" s="19"/>
      <c r="U181" s="19"/>
      <c r="V181" s="19"/>
      <c r="W181" s="19"/>
      <c r="X181" s="19"/>
      <c r="Y181" s="19"/>
    </row>
    <row r="182" spans="1:25" ht="15">
      <c r="A182" s="22"/>
      <c r="B182" s="15">
        <v>5</v>
      </c>
      <c r="C182" s="83" t="s">
        <v>345</v>
      </c>
      <c r="D182" s="66"/>
      <c r="E182" s="64"/>
      <c r="F182" s="18"/>
      <c r="G182" s="28">
        <v>5</v>
      </c>
      <c r="H182" s="83" t="s">
        <v>334</v>
      </c>
      <c r="I182" s="66"/>
      <c r="J182" s="64"/>
      <c r="K182" s="18" t="s">
        <v>34</v>
      </c>
      <c r="L182" s="19"/>
      <c r="M182" s="19"/>
      <c r="N182" s="19"/>
      <c r="O182" s="19"/>
      <c r="P182" s="19"/>
      <c r="Q182" s="19"/>
      <c r="R182" s="19"/>
      <c r="S182" s="19"/>
      <c r="T182" s="19"/>
      <c r="U182" s="19"/>
      <c r="V182" s="19"/>
      <c r="W182" s="19"/>
      <c r="X182" s="19"/>
      <c r="Y182" s="19"/>
    </row>
    <row r="183" spans="1:25" ht="15">
      <c r="A183" s="22"/>
      <c r="B183" s="15">
        <v>6</v>
      </c>
      <c r="C183" s="83" t="s">
        <v>344</v>
      </c>
      <c r="D183" s="66"/>
      <c r="E183" s="64"/>
      <c r="F183" s="18"/>
      <c r="G183" s="28">
        <v>6</v>
      </c>
      <c r="H183" s="83" t="s">
        <v>333</v>
      </c>
      <c r="I183" s="66"/>
      <c r="J183" s="64"/>
      <c r="K183" s="18" t="s">
        <v>52</v>
      </c>
      <c r="L183" s="19"/>
      <c r="M183" s="19"/>
      <c r="N183" s="19"/>
      <c r="O183" s="19"/>
      <c r="P183" s="19"/>
      <c r="Q183" s="19"/>
      <c r="R183" s="19"/>
      <c r="S183" s="19"/>
      <c r="T183" s="19"/>
      <c r="U183" s="19"/>
      <c r="V183" s="19"/>
      <c r="W183" s="19"/>
      <c r="X183" s="19"/>
      <c r="Y183" s="19"/>
    </row>
    <row r="184" spans="1:25" ht="15">
      <c r="A184" s="22"/>
      <c r="B184" s="15">
        <v>7</v>
      </c>
      <c r="C184" s="83" t="s">
        <v>343</v>
      </c>
      <c r="D184" s="66"/>
      <c r="E184" s="64"/>
      <c r="F184" s="18"/>
      <c r="G184" s="28">
        <v>7</v>
      </c>
      <c r="H184" s="83" t="s">
        <v>342</v>
      </c>
      <c r="I184" s="66"/>
      <c r="J184" s="64"/>
      <c r="K184" s="18" t="s">
        <v>78</v>
      </c>
      <c r="L184" s="19"/>
      <c r="M184" s="19"/>
      <c r="N184" s="19"/>
      <c r="O184" s="19"/>
      <c r="P184" s="19"/>
      <c r="Q184" s="19"/>
      <c r="R184" s="19"/>
      <c r="S184" s="19"/>
      <c r="T184" s="19"/>
      <c r="U184" s="19"/>
      <c r="V184" s="19"/>
      <c r="W184" s="19"/>
      <c r="X184" s="19"/>
      <c r="Y184" s="19"/>
    </row>
    <row r="185" spans="1:25" ht="15">
      <c r="A185" s="22"/>
      <c r="B185" s="72" t="str">
        <f>"TOTAL MATCHES WON BY : "&amp;C174</f>
        <v>TOTAL MATCHES WON BY : Gosnells</v>
      </c>
      <c r="C185" s="66"/>
      <c r="D185" s="66"/>
      <c r="E185" s="64"/>
      <c r="F185" s="20">
        <f>COUNTA(F178:F184)-0.5*COUNTIF(F178:F184,"Sq*")-COUNTIF(F178:F184,"TBA")</f>
        <v>0</v>
      </c>
      <c r="G185" s="92" t="str">
        <f>"TOTAL MATCHES WON BY : "&amp;H174</f>
        <v>TOTAL MATCHES WON BY : Melville Glades</v>
      </c>
      <c r="H185" s="66"/>
      <c r="I185" s="66"/>
      <c r="J185" s="64"/>
      <c r="K185" s="20">
        <f>COUNTA(K178:K184)-0.5*COUNTIF(K178:K184,"Sq*")-COUNTIF(K178:K184,"TBA")</f>
        <v>7</v>
      </c>
      <c r="L185" s="19"/>
      <c r="M185" s="19"/>
      <c r="N185" s="19"/>
      <c r="O185" s="19"/>
      <c r="P185" s="19"/>
      <c r="Q185" s="19"/>
      <c r="R185" s="19"/>
      <c r="S185" s="19"/>
      <c r="T185" s="19"/>
      <c r="U185" s="19"/>
      <c r="V185" s="19"/>
      <c r="W185" s="19"/>
      <c r="X185" s="19"/>
      <c r="Y185" s="19"/>
    </row>
    <row r="186" spans="1:25" ht="15">
      <c r="A186" s="22"/>
      <c r="B186" s="90" t="s">
        <v>42</v>
      </c>
      <c r="C186" s="66"/>
      <c r="D186" s="66"/>
      <c r="E186" s="66"/>
      <c r="F186" s="64"/>
      <c r="G186" s="91" t="str">
        <f>IF(F185+K185&lt;4,"",IF(F185=K185,"HALVED",IF(F185&gt;K185,C174,H174)))</f>
        <v>Melville Glades</v>
      </c>
      <c r="H186" s="66"/>
      <c r="I186" s="66"/>
      <c r="J186" s="66"/>
      <c r="K186" s="64"/>
      <c r="L186" s="21"/>
      <c r="M186" s="21"/>
      <c r="N186" s="21" t="str">
        <f>IF(F185+K185=0,"",C174)</f>
        <v>Gosnells</v>
      </c>
      <c r="O186" s="21">
        <f>F185</f>
        <v>0</v>
      </c>
      <c r="P186" s="21" t="str">
        <f>IF(F185+K185=0,"",H174)</f>
        <v>Melville Glades</v>
      </c>
      <c r="Q186" s="21">
        <f>K185</f>
        <v>7</v>
      </c>
      <c r="R186" s="21" t="str">
        <f>G186</f>
        <v>Melville Glades</v>
      </c>
      <c r="S186" s="21" t="str">
        <f>IF(R186="HALVED",C174,"")</f>
        <v/>
      </c>
      <c r="T186" s="21" t="str">
        <f>IF(R186="HALVED",H174,"")</f>
        <v/>
      </c>
      <c r="U186" s="21"/>
      <c r="V186" s="21"/>
      <c r="W186" s="21"/>
      <c r="X186" s="21"/>
      <c r="Y186" s="21"/>
    </row>
    <row r="187" spans="1:25" ht="15">
      <c r="A187" s="22"/>
      <c r="B187" s="24"/>
      <c r="C187" s="24"/>
      <c r="D187" s="24"/>
      <c r="E187" s="24"/>
      <c r="F187" s="24"/>
      <c r="G187" s="25"/>
      <c r="H187" s="25"/>
      <c r="I187" s="25"/>
      <c r="J187" s="25"/>
      <c r="K187" s="25"/>
      <c r="L187" s="23"/>
      <c r="M187" s="23"/>
      <c r="N187" s="23"/>
      <c r="O187" s="23"/>
      <c r="P187" s="23"/>
      <c r="Q187" s="23"/>
      <c r="R187" s="23"/>
      <c r="S187" s="23"/>
      <c r="T187" s="23"/>
      <c r="U187" s="23"/>
      <c r="V187" s="23"/>
      <c r="W187" s="23"/>
      <c r="X187" s="23"/>
      <c r="Y187" s="23"/>
    </row>
    <row r="188" spans="1:25" ht="15">
      <c r="A188" s="22"/>
      <c r="B188" s="84" t="str">
        <f>[3]Sheet1!A6</f>
        <v>ROUND ONE</v>
      </c>
      <c r="C188" s="66"/>
      <c r="D188" s="70" t="str">
        <f>[3]Sheet1!B6</f>
        <v>MONDAY 28 APRIL</v>
      </c>
      <c r="E188" s="66"/>
      <c r="F188" s="66"/>
      <c r="G188" s="71" t="str">
        <f>[3]Sheet1!C6</f>
        <v>Lake Karrinyup CC</v>
      </c>
      <c r="H188" s="66"/>
      <c r="I188" s="66"/>
      <c r="J188" s="66"/>
      <c r="K188" s="64"/>
      <c r="L188" s="23"/>
      <c r="M188" s="23"/>
      <c r="N188" s="23"/>
      <c r="O188" s="23"/>
      <c r="P188" s="23"/>
      <c r="Q188" s="23"/>
      <c r="R188" s="23"/>
      <c r="S188" s="23"/>
      <c r="T188" s="23"/>
      <c r="U188" s="23"/>
      <c r="V188" s="23"/>
      <c r="W188" s="23"/>
      <c r="X188" s="23"/>
      <c r="Y188" s="23"/>
    </row>
    <row r="189" spans="1:25" ht="19.5" customHeight="1">
      <c r="A189" s="22"/>
      <c r="B189" s="15" t="s">
        <v>18</v>
      </c>
      <c r="C189" s="72" t="str">
        <f>[3]Sheet1!C8</f>
        <v>WAGC</v>
      </c>
      <c r="D189" s="66"/>
      <c r="E189" s="66"/>
      <c r="F189" s="64"/>
      <c r="G189" s="16" t="s">
        <v>18</v>
      </c>
      <c r="H189" s="73" t="str">
        <f>[3]Sheet1!E8</f>
        <v>Melville Glades</v>
      </c>
      <c r="I189" s="66"/>
      <c r="J189" s="66"/>
      <c r="K189" s="64"/>
      <c r="L189" s="13"/>
      <c r="M189" s="13"/>
      <c r="N189" s="13"/>
      <c r="O189" s="13"/>
      <c r="P189" s="13"/>
      <c r="Q189" s="13"/>
      <c r="R189" s="13"/>
      <c r="S189" s="13"/>
      <c r="T189" s="13"/>
      <c r="U189" s="13"/>
      <c r="V189" s="13"/>
      <c r="W189" s="13"/>
      <c r="X189" s="13"/>
      <c r="Y189" s="13"/>
    </row>
    <row r="190" spans="1:25" ht="15">
      <c r="A190" s="22"/>
      <c r="B190" s="85" t="s">
        <v>19</v>
      </c>
      <c r="C190" s="88" t="s">
        <v>20</v>
      </c>
      <c r="D190" s="75"/>
      <c r="E190" s="76"/>
      <c r="F190" s="85" t="s">
        <v>21</v>
      </c>
      <c r="G190" s="89" t="s">
        <v>19</v>
      </c>
      <c r="H190" s="74" t="s">
        <v>20</v>
      </c>
      <c r="I190" s="75"/>
      <c r="J190" s="76"/>
      <c r="K190" s="89" t="s">
        <v>21</v>
      </c>
      <c r="L190" s="17"/>
      <c r="M190" s="17"/>
      <c r="N190" s="17"/>
      <c r="O190" s="17"/>
      <c r="P190" s="17"/>
      <c r="Q190" s="17"/>
      <c r="R190" s="17"/>
      <c r="S190" s="17"/>
      <c r="T190" s="17"/>
      <c r="U190" s="17"/>
      <c r="V190" s="17"/>
      <c r="W190" s="17"/>
      <c r="X190" s="17"/>
      <c r="Y190" s="17"/>
    </row>
    <row r="191" spans="1:25" ht="15">
      <c r="A191" s="22"/>
      <c r="B191" s="86"/>
      <c r="C191" s="77"/>
      <c r="D191" s="78"/>
      <c r="E191" s="79"/>
      <c r="F191" s="86"/>
      <c r="G191" s="86"/>
      <c r="H191" s="77"/>
      <c r="I191" s="78"/>
      <c r="J191" s="79"/>
      <c r="K191" s="86"/>
      <c r="L191" s="17"/>
      <c r="M191" s="17"/>
      <c r="N191" s="17"/>
      <c r="O191" s="17"/>
      <c r="P191" s="17"/>
      <c r="Q191" s="17"/>
      <c r="R191" s="17"/>
      <c r="S191" s="17"/>
      <c r="T191" s="17"/>
      <c r="U191" s="17"/>
      <c r="V191" s="17"/>
      <c r="W191" s="17"/>
      <c r="X191" s="17"/>
      <c r="Y191" s="17"/>
    </row>
    <row r="192" spans="1:25" ht="15">
      <c r="A192" s="22"/>
      <c r="B192" s="87"/>
      <c r="C192" s="80"/>
      <c r="D192" s="81"/>
      <c r="E192" s="82"/>
      <c r="F192" s="87"/>
      <c r="G192" s="87"/>
      <c r="H192" s="80"/>
      <c r="I192" s="81"/>
      <c r="J192" s="82"/>
      <c r="K192" s="87"/>
      <c r="L192" s="17"/>
      <c r="M192" s="17"/>
      <c r="N192" s="17"/>
      <c r="O192" s="17"/>
      <c r="P192" s="17"/>
      <c r="Q192" s="17"/>
      <c r="R192" s="17"/>
      <c r="S192" s="17"/>
      <c r="T192" s="17"/>
      <c r="U192" s="17"/>
      <c r="V192" s="17"/>
      <c r="W192" s="17"/>
      <c r="X192" s="17"/>
      <c r="Y192" s="17"/>
    </row>
    <row r="193" spans="1:25" ht="15">
      <c r="A193" s="22"/>
      <c r="B193" s="15">
        <v>1</v>
      </c>
      <c r="C193" s="83" t="s">
        <v>341</v>
      </c>
      <c r="D193" s="66"/>
      <c r="E193" s="64"/>
      <c r="F193" s="18"/>
      <c r="G193" s="16">
        <v>1</v>
      </c>
      <c r="H193" s="83" t="s">
        <v>340</v>
      </c>
      <c r="I193" s="66"/>
      <c r="J193" s="64"/>
      <c r="K193" s="18" t="s">
        <v>66</v>
      </c>
      <c r="L193" s="17"/>
      <c r="M193" s="17"/>
      <c r="N193" s="17"/>
      <c r="O193" s="17"/>
      <c r="P193" s="17"/>
      <c r="Q193" s="17"/>
      <c r="R193" s="17"/>
      <c r="S193" s="17"/>
      <c r="T193" s="17"/>
      <c r="U193" s="17"/>
      <c r="V193" s="17"/>
      <c r="W193" s="17"/>
      <c r="X193" s="17"/>
      <c r="Y193" s="17"/>
    </row>
    <row r="194" spans="1:25" ht="15">
      <c r="A194" s="22"/>
      <c r="B194" s="15">
        <v>2</v>
      </c>
      <c r="C194" s="83" t="s">
        <v>83</v>
      </c>
      <c r="D194" s="66"/>
      <c r="E194" s="64"/>
      <c r="F194" s="18"/>
      <c r="G194" s="28">
        <v>2</v>
      </c>
      <c r="H194" s="83" t="s">
        <v>339</v>
      </c>
      <c r="I194" s="66"/>
      <c r="J194" s="64"/>
      <c r="K194" s="18" t="s">
        <v>47</v>
      </c>
      <c r="L194" s="19"/>
      <c r="M194" s="19"/>
      <c r="N194" s="19"/>
      <c r="O194" s="19"/>
      <c r="P194" s="19"/>
      <c r="Q194" s="19"/>
      <c r="R194" s="19"/>
      <c r="S194" s="19"/>
      <c r="T194" s="19"/>
      <c r="U194" s="19"/>
      <c r="V194" s="19"/>
      <c r="W194" s="19"/>
      <c r="X194" s="19"/>
      <c r="Y194" s="19"/>
    </row>
    <row r="195" spans="1:25" ht="15">
      <c r="A195" s="22"/>
      <c r="B195" s="15">
        <v>3</v>
      </c>
      <c r="C195" s="83" t="s">
        <v>132</v>
      </c>
      <c r="D195" s="66"/>
      <c r="E195" s="64"/>
      <c r="F195" s="18"/>
      <c r="G195" s="28">
        <v>3</v>
      </c>
      <c r="H195" s="83" t="s">
        <v>338</v>
      </c>
      <c r="I195" s="66"/>
      <c r="J195" s="64"/>
      <c r="K195" s="18" t="s">
        <v>34</v>
      </c>
      <c r="L195" s="19"/>
      <c r="M195" s="19"/>
      <c r="N195" s="19"/>
      <c r="O195" s="19"/>
      <c r="P195" s="19"/>
      <c r="Q195" s="19"/>
      <c r="R195" s="19"/>
      <c r="S195" s="19"/>
      <c r="T195" s="19"/>
      <c r="U195" s="19"/>
      <c r="V195" s="19"/>
      <c r="W195" s="19"/>
      <c r="X195" s="19"/>
      <c r="Y195" s="19"/>
    </row>
    <row r="196" spans="1:25" ht="15">
      <c r="A196" s="22"/>
      <c r="B196" s="15">
        <v>4</v>
      </c>
      <c r="C196" s="83" t="s">
        <v>337</v>
      </c>
      <c r="D196" s="66"/>
      <c r="E196" s="64"/>
      <c r="F196" s="18"/>
      <c r="G196" s="28">
        <v>4</v>
      </c>
      <c r="H196" s="83" t="s">
        <v>336</v>
      </c>
      <c r="I196" s="66"/>
      <c r="J196" s="64"/>
      <c r="K196" s="18" t="s">
        <v>47</v>
      </c>
      <c r="L196" s="19"/>
      <c r="M196" s="19"/>
      <c r="N196" s="19"/>
      <c r="O196" s="19"/>
      <c r="P196" s="19"/>
      <c r="Q196" s="19"/>
      <c r="R196" s="19"/>
      <c r="S196" s="19"/>
      <c r="T196" s="19"/>
      <c r="U196" s="19"/>
      <c r="V196" s="19"/>
      <c r="W196" s="19"/>
      <c r="X196" s="19"/>
      <c r="Y196" s="19"/>
    </row>
    <row r="197" spans="1:25" ht="15">
      <c r="A197" s="22"/>
      <c r="B197" s="15">
        <v>5</v>
      </c>
      <c r="C197" s="83" t="s">
        <v>335</v>
      </c>
      <c r="D197" s="66"/>
      <c r="E197" s="64"/>
      <c r="F197" s="18"/>
      <c r="G197" s="28">
        <v>5</v>
      </c>
      <c r="H197" s="83" t="s">
        <v>334</v>
      </c>
      <c r="I197" s="66"/>
      <c r="J197" s="64"/>
      <c r="K197" s="18" t="s">
        <v>47</v>
      </c>
      <c r="L197" s="19"/>
      <c r="M197" s="19"/>
      <c r="N197" s="19"/>
      <c r="O197" s="19"/>
      <c r="P197" s="19"/>
      <c r="Q197" s="19"/>
      <c r="R197" s="19"/>
      <c r="S197" s="19"/>
      <c r="T197" s="19"/>
      <c r="U197" s="19"/>
      <c r="V197" s="19"/>
      <c r="W197" s="19"/>
      <c r="X197" s="19"/>
      <c r="Y197" s="19"/>
    </row>
    <row r="198" spans="1:25" ht="15">
      <c r="A198" s="22"/>
      <c r="B198" s="15">
        <v>6</v>
      </c>
      <c r="C198" s="83" t="s">
        <v>99</v>
      </c>
      <c r="D198" s="66"/>
      <c r="E198" s="64"/>
      <c r="F198" s="18" t="s">
        <v>31</v>
      </c>
      <c r="G198" s="28">
        <v>6</v>
      </c>
      <c r="H198" s="83" t="s">
        <v>333</v>
      </c>
      <c r="I198" s="66"/>
      <c r="J198" s="64"/>
      <c r="K198" s="18" t="s">
        <v>31</v>
      </c>
      <c r="L198" s="19"/>
      <c r="M198" s="19"/>
      <c r="N198" s="19"/>
      <c r="O198" s="19"/>
      <c r="P198" s="19"/>
      <c r="Q198" s="19"/>
      <c r="R198" s="19"/>
      <c r="S198" s="19"/>
      <c r="T198" s="19"/>
      <c r="U198" s="19"/>
      <c r="V198" s="19"/>
      <c r="W198" s="19"/>
      <c r="X198" s="19"/>
      <c r="Y198" s="19"/>
    </row>
    <row r="199" spans="1:25" ht="15">
      <c r="A199" s="22"/>
      <c r="B199" s="15">
        <v>7</v>
      </c>
      <c r="C199" s="83" t="s">
        <v>332</v>
      </c>
      <c r="D199" s="66"/>
      <c r="E199" s="64"/>
      <c r="F199" s="18"/>
      <c r="G199" s="28">
        <v>7</v>
      </c>
      <c r="H199" s="94" t="s">
        <v>331</v>
      </c>
      <c r="I199" s="78"/>
      <c r="J199" s="78"/>
      <c r="K199" s="18" t="s">
        <v>47</v>
      </c>
      <c r="L199" s="19"/>
      <c r="M199" s="19"/>
      <c r="N199" s="19"/>
      <c r="O199" s="19"/>
      <c r="P199" s="19"/>
      <c r="Q199" s="19"/>
      <c r="R199" s="19"/>
      <c r="S199" s="19"/>
      <c r="T199" s="19"/>
      <c r="U199" s="19"/>
      <c r="V199" s="19"/>
      <c r="W199" s="19"/>
      <c r="X199" s="19"/>
      <c r="Y199" s="19"/>
    </row>
    <row r="200" spans="1:25" ht="15">
      <c r="A200" s="22"/>
      <c r="B200" s="72" t="str">
        <f>"TOTAL MATCHES WON BY : "&amp;C189</f>
        <v>TOTAL MATCHES WON BY : WAGC</v>
      </c>
      <c r="C200" s="66"/>
      <c r="D200" s="66"/>
      <c r="E200" s="64"/>
      <c r="F200" s="20">
        <v>0.5</v>
      </c>
      <c r="G200" s="92" t="str">
        <f>"TOTAL MATCHES WON BY : "&amp;H189</f>
        <v>TOTAL MATCHES WON BY : Melville Glades</v>
      </c>
      <c r="H200" s="66"/>
      <c r="I200" s="66"/>
      <c r="J200" s="64"/>
      <c r="K200" s="20">
        <v>6.5</v>
      </c>
      <c r="L200" s="19"/>
      <c r="M200" s="19"/>
      <c r="N200" s="19"/>
      <c r="O200" s="19"/>
      <c r="P200" s="19"/>
      <c r="Q200" s="19"/>
      <c r="R200" s="19"/>
      <c r="S200" s="19"/>
      <c r="T200" s="19"/>
      <c r="U200" s="19"/>
      <c r="V200" s="19"/>
      <c r="W200" s="19"/>
      <c r="X200" s="19"/>
      <c r="Y200" s="19"/>
    </row>
    <row r="201" spans="1:25" ht="15">
      <c r="A201" s="22"/>
      <c r="B201" s="90" t="s">
        <v>42</v>
      </c>
      <c r="C201" s="66"/>
      <c r="D201" s="66"/>
      <c r="E201" s="66"/>
      <c r="F201" s="64"/>
      <c r="G201" s="91" t="str">
        <f>IF(F200+K200&lt;4,"",IF(F200=K200,"HALVED",IF(F200&gt;K200,C189,H189)))</f>
        <v>Melville Glades</v>
      </c>
      <c r="H201" s="66"/>
      <c r="I201" s="66"/>
      <c r="J201" s="66"/>
      <c r="K201" s="64"/>
      <c r="L201" s="21"/>
      <c r="M201" s="21"/>
      <c r="N201" s="21" t="str">
        <f>IF(F200+K200=0,"",C189)</f>
        <v>WAGC</v>
      </c>
      <c r="O201" s="21">
        <f>F200</f>
        <v>0.5</v>
      </c>
      <c r="P201" s="21" t="str">
        <f>IF(F200+K200=0,"",H189)</f>
        <v>Melville Glades</v>
      </c>
      <c r="Q201" s="21">
        <f>K200</f>
        <v>6.5</v>
      </c>
      <c r="R201" s="21" t="str">
        <f>G201</f>
        <v>Melville Glades</v>
      </c>
      <c r="S201" s="21" t="str">
        <f>IF(R201="HALVED",C189,"")</f>
        <v/>
      </c>
      <c r="T201" s="21" t="str">
        <f>IF(R201="HALVED",H189,"")</f>
        <v/>
      </c>
      <c r="U201" s="21"/>
      <c r="V201" s="21"/>
      <c r="W201" s="21"/>
      <c r="X201" s="21"/>
      <c r="Y201" s="21"/>
    </row>
    <row r="202" spans="1:25" ht="15">
      <c r="A202" s="22"/>
      <c r="B202" s="24"/>
      <c r="C202" s="24"/>
      <c r="D202" s="24"/>
      <c r="E202" s="24"/>
      <c r="F202" s="24"/>
      <c r="G202" s="25"/>
      <c r="H202" s="25"/>
      <c r="I202" s="25"/>
      <c r="J202" s="25"/>
      <c r="K202" s="25"/>
      <c r="L202" s="23"/>
      <c r="M202" s="23"/>
      <c r="N202" s="23"/>
      <c r="O202" s="23"/>
      <c r="P202" s="23"/>
      <c r="Q202" s="23"/>
      <c r="R202" s="23"/>
      <c r="S202" s="23"/>
      <c r="T202" s="23"/>
      <c r="U202" s="23"/>
      <c r="V202" s="23"/>
      <c r="W202" s="23"/>
      <c r="X202" s="23"/>
      <c r="Y202" s="23"/>
    </row>
    <row r="203" spans="1:25" ht="15">
      <c r="A203" s="22"/>
      <c r="B203" s="15" t="s">
        <v>18</v>
      </c>
      <c r="C203" s="72" t="str">
        <f>[3]Sheet1!C9</f>
        <v>Royal Perth</v>
      </c>
      <c r="D203" s="66"/>
      <c r="E203" s="66"/>
      <c r="F203" s="64"/>
      <c r="G203" s="16" t="s">
        <v>18</v>
      </c>
      <c r="H203" s="73" t="str">
        <f>[3]Sheet1!E9</f>
        <v>Wanneroo</v>
      </c>
      <c r="I203" s="66"/>
      <c r="J203" s="66"/>
      <c r="K203" s="64"/>
      <c r="L203" s="23"/>
      <c r="M203" s="23"/>
      <c r="N203" s="23"/>
      <c r="O203" s="23"/>
      <c r="P203" s="23"/>
      <c r="Q203" s="23"/>
      <c r="R203" s="23"/>
      <c r="S203" s="23"/>
      <c r="T203" s="23"/>
      <c r="U203" s="23"/>
      <c r="V203" s="23"/>
      <c r="W203" s="23"/>
      <c r="X203" s="23"/>
      <c r="Y203" s="23"/>
    </row>
    <row r="204" spans="1:25" ht="15">
      <c r="A204" s="22"/>
      <c r="B204" s="85" t="s">
        <v>19</v>
      </c>
      <c r="C204" s="88" t="s">
        <v>20</v>
      </c>
      <c r="D204" s="75"/>
      <c r="E204" s="76"/>
      <c r="F204" s="85" t="s">
        <v>21</v>
      </c>
      <c r="G204" s="89" t="s">
        <v>19</v>
      </c>
      <c r="H204" s="74" t="s">
        <v>20</v>
      </c>
      <c r="I204" s="75"/>
      <c r="J204" s="76"/>
      <c r="K204" s="89" t="s">
        <v>21</v>
      </c>
      <c r="L204" s="17"/>
      <c r="M204" s="17"/>
      <c r="N204" s="17"/>
      <c r="O204" s="17"/>
      <c r="P204" s="17"/>
      <c r="Q204" s="17"/>
      <c r="R204" s="17"/>
      <c r="S204" s="17"/>
      <c r="T204" s="17"/>
      <c r="U204" s="17"/>
      <c r="V204" s="17"/>
      <c r="W204" s="17"/>
      <c r="X204" s="17"/>
      <c r="Y204" s="17"/>
    </row>
    <row r="205" spans="1:25" ht="15">
      <c r="A205" s="22"/>
      <c r="B205" s="86"/>
      <c r="C205" s="77"/>
      <c r="D205" s="78"/>
      <c r="E205" s="79"/>
      <c r="F205" s="86"/>
      <c r="G205" s="86"/>
      <c r="H205" s="77"/>
      <c r="I205" s="78"/>
      <c r="J205" s="79"/>
      <c r="K205" s="86"/>
      <c r="L205" s="17"/>
      <c r="M205" s="17"/>
      <c r="N205" s="17"/>
      <c r="O205" s="17"/>
      <c r="P205" s="17"/>
      <c r="Q205" s="17"/>
      <c r="R205" s="17"/>
      <c r="S205" s="17"/>
      <c r="T205" s="17"/>
      <c r="U205" s="17"/>
      <c r="V205" s="17"/>
      <c r="W205" s="17"/>
      <c r="X205" s="17"/>
      <c r="Y205" s="17"/>
    </row>
    <row r="206" spans="1:25" ht="15">
      <c r="A206" s="22"/>
      <c r="B206" s="87"/>
      <c r="C206" s="80"/>
      <c r="D206" s="81"/>
      <c r="E206" s="82"/>
      <c r="F206" s="87"/>
      <c r="G206" s="87"/>
      <c r="H206" s="80"/>
      <c r="I206" s="81"/>
      <c r="J206" s="82"/>
      <c r="K206" s="87"/>
      <c r="L206" s="17"/>
      <c r="M206" s="17"/>
      <c r="N206" s="17"/>
      <c r="O206" s="17"/>
      <c r="P206" s="17"/>
      <c r="Q206" s="17"/>
      <c r="R206" s="17"/>
      <c r="S206" s="17"/>
      <c r="T206" s="17"/>
      <c r="U206" s="17"/>
      <c r="V206" s="17"/>
      <c r="W206" s="17"/>
      <c r="X206" s="17"/>
      <c r="Y206" s="17"/>
    </row>
    <row r="207" spans="1:25" ht="15">
      <c r="A207" s="22"/>
      <c r="B207" s="15">
        <v>1</v>
      </c>
      <c r="C207" s="83" t="s">
        <v>103</v>
      </c>
      <c r="D207" s="66"/>
      <c r="E207" s="64"/>
      <c r="F207" s="18"/>
      <c r="G207" s="16">
        <v>1</v>
      </c>
      <c r="H207" s="83" t="s">
        <v>330</v>
      </c>
      <c r="I207" s="66"/>
      <c r="J207" s="64"/>
      <c r="K207" s="18" t="s">
        <v>85</v>
      </c>
      <c r="L207" s="17"/>
      <c r="M207" s="17"/>
      <c r="N207" s="17"/>
      <c r="O207" s="17"/>
      <c r="P207" s="17"/>
      <c r="Q207" s="17"/>
      <c r="R207" s="17"/>
      <c r="S207" s="17"/>
      <c r="T207" s="17"/>
      <c r="U207" s="17"/>
      <c r="V207" s="17"/>
      <c r="W207" s="17"/>
      <c r="X207" s="17"/>
      <c r="Y207" s="17"/>
    </row>
    <row r="208" spans="1:25" ht="15">
      <c r="A208" s="22"/>
      <c r="B208" s="15">
        <v>2</v>
      </c>
      <c r="C208" s="83" t="s">
        <v>163</v>
      </c>
      <c r="D208" s="66"/>
      <c r="E208" s="64"/>
      <c r="F208" s="18" t="s">
        <v>113</v>
      </c>
      <c r="G208" s="28">
        <v>2</v>
      </c>
      <c r="H208" s="83" t="s">
        <v>329</v>
      </c>
      <c r="I208" s="66"/>
      <c r="J208" s="64"/>
      <c r="K208" s="18"/>
      <c r="L208" s="19"/>
      <c r="M208" s="19"/>
      <c r="N208" s="19"/>
      <c r="O208" s="19"/>
      <c r="P208" s="19"/>
      <c r="Q208" s="19"/>
      <c r="R208" s="19"/>
      <c r="S208" s="19"/>
      <c r="T208" s="19"/>
      <c r="U208" s="19"/>
      <c r="V208" s="19"/>
      <c r="W208" s="19"/>
      <c r="X208" s="19"/>
      <c r="Y208" s="19"/>
    </row>
    <row r="209" spans="1:25" ht="15">
      <c r="A209" s="22"/>
      <c r="B209" s="15">
        <v>3</v>
      </c>
      <c r="C209" s="83" t="s">
        <v>328</v>
      </c>
      <c r="D209" s="66"/>
      <c r="E209" s="64"/>
      <c r="F209" s="18"/>
      <c r="G209" s="28">
        <v>3</v>
      </c>
      <c r="H209" s="83" t="s">
        <v>327</v>
      </c>
      <c r="I209" s="66"/>
      <c r="J209" s="64"/>
      <c r="K209" s="18" t="s">
        <v>41</v>
      </c>
      <c r="L209" s="19"/>
      <c r="M209" s="19"/>
      <c r="N209" s="19"/>
      <c r="O209" s="19"/>
      <c r="P209" s="19"/>
      <c r="Q209" s="19"/>
      <c r="R209" s="19"/>
      <c r="S209" s="19"/>
      <c r="T209" s="19"/>
      <c r="U209" s="19"/>
      <c r="V209" s="19"/>
      <c r="W209" s="19"/>
      <c r="X209" s="19"/>
      <c r="Y209" s="19"/>
    </row>
    <row r="210" spans="1:25" ht="15">
      <c r="A210" s="22"/>
      <c r="B210" s="15">
        <v>4</v>
      </c>
      <c r="C210" s="83" t="s">
        <v>326</v>
      </c>
      <c r="D210" s="66"/>
      <c r="E210" s="64"/>
      <c r="F210" s="18" t="s">
        <v>113</v>
      </c>
      <c r="G210" s="28">
        <v>4</v>
      </c>
      <c r="H210" s="83" t="s">
        <v>325</v>
      </c>
      <c r="I210" s="66"/>
      <c r="J210" s="64"/>
      <c r="K210" s="18"/>
      <c r="L210" s="19"/>
      <c r="M210" s="19"/>
      <c r="N210" s="19"/>
      <c r="O210" s="19"/>
      <c r="P210" s="19"/>
      <c r="Q210" s="19"/>
      <c r="R210" s="19"/>
      <c r="S210" s="19"/>
      <c r="T210" s="19"/>
      <c r="U210" s="19"/>
      <c r="V210" s="19"/>
      <c r="W210" s="19"/>
      <c r="X210" s="19"/>
      <c r="Y210" s="19"/>
    </row>
    <row r="211" spans="1:25" ht="15">
      <c r="A211" s="22"/>
      <c r="B211" s="15">
        <v>5</v>
      </c>
      <c r="C211" s="83" t="s">
        <v>324</v>
      </c>
      <c r="D211" s="66"/>
      <c r="E211" s="64"/>
      <c r="F211" s="18"/>
      <c r="G211" s="28">
        <v>5</v>
      </c>
      <c r="H211" s="83" t="s">
        <v>323</v>
      </c>
      <c r="I211" s="66"/>
      <c r="J211" s="64"/>
      <c r="K211" s="18" t="s">
        <v>113</v>
      </c>
      <c r="L211" s="19"/>
      <c r="M211" s="19"/>
      <c r="N211" s="19"/>
      <c r="O211" s="19"/>
      <c r="P211" s="19"/>
      <c r="Q211" s="19"/>
      <c r="R211" s="19"/>
      <c r="S211" s="19"/>
      <c r="T211" s="19"/>
      <c r="U211" s="19"/>
      <c r="V211" s="19"/>
      <c r="W211" s="19"/>
      <c r="X211" s="19"/>
      <c r="Y211" s="19"/>
    </row>
    <row r="212" spans="1:25" ht="15">
      <c r="A212" s="22"/>
      <c r="B212" s="15">
        <v>6</v>
      </c>
      <c r="C212" s="83" t="s">
        <v>322</v>
      </c>
      <c r="D212" s="66"/>
      <c r="E212" s="64"/>
      <c r="F212" s="18"/>
      <c r="G212" s="28">
        <v>6</v>
      </c>
      <c r="H212" s="83" t="s">
        <v>321</v>
      </c>
      <c r="I212" s="66"/>
      <c r="J212" s="64"/>
      <c r="K212" s="18" t="s">
        <v>34</v>
      </c>
      <c r="L212" s="19"/>
      <c r="M212" s="19"/>
      <c r="N212" s="19"/>
      <c r="O212" s="19"/>
      <c r="P212" s="19"/>
      <c r="Q212" s="19"/>
      <c r="R212" s="19"/>
      <c r="S212" s="19"/>
      <c r="T212" s="19"/>
      <c r="U212" s="19"/>
      <c r="V212" s="19"/>
      <c r="W212" s="19"/>
      <c r="X212" s="19"/>
      <c r="Y212" s="19"/>
    </row>
    <row r="213" spans="1:25" ht="15">
      <c r="A213" s="22"/>
      <c r="B213" s="15">
        <v>7</v>
      </c>
      <c r="C213" s="83" t="s">
        <v>108</v>
      </c>
      <c r="D213" s="66"/>
      <c r="E213" s="64"/>
      <c r="F213" s="18"/>
      <c r="G213" s="28">
        <v>7</v>
      </c>
      <c r="H213" s="83" t="s">
        <v>320</v>
      </c>
      <c r="I213" s="66"/>
      <c r="J213" s="64"/>
      <c r="K213" s="18" t="s">
        <v>24</v>
      </c>
      <c r="L213" s="19"/>
      <c r="M213" s="19"/>
      <c r="N213" s="19"/>
      <c r="O213" s="19"/>
      <c r="P213" s="19"/>
      <c r="Q213" s="19"/>
      <c r="R213" s="19"/>
      <c r="S213" s="19"/>
      <c r="T213" s="19"/>
      <c r="U213" s="19"/>
      <c r="V213" s="19"/>
      <c r="W213" s="19"/>
      <c r="X213" s="19"/>
      <c r="Y213" s="19"/>
    </row>
    <row r="214" spans="1:25" ht="15">
      <c r="A214" s="22"/>
      <c r="B214" s="72" t="str">
        <f>"TOTAL MATCHES WON BY : "&amp;C203</f>
        <v>TOTAL MATCHES WON BY : Royal Perth</v>
      </c>
      <c r="C214" s="66"/>
      <c r="D214" s="66"/>
      <c r="E214" s="64"/>
      <c r="F214" s="20">
        <v>2</v>
      </c>
      <c r="G214" s="92" t="str">
        <f>"TOTAL MATCHES WON BY : "&amp;H203</f>
        <v>TOTAL MATCHES WON BY : Wanneroo</v>
      </c>
      <c r="H214" s="66"/>
      <c r="I214" s="66"/>
      <c r="J214" s="64"/>
      <c r="K214" s="20">
        <v>5</v>
      </c>
      <c r="L214" s="19"/>
      <c r="M214" s="19"/>
      <c r="N214" s="19"/>
      <c r="O214" s="19"/>
      <c r="P214" s="19"/>
      <c r="Q214" s="19"/>
      <c r="R214" s="19"/>
      <c r="S214" s="19"/>
      <c r="T214" s="19"/>
      <c r="U214" s="19"/>
      <c r="V214" s="19"/>
      <c r="W214" s="19"/>
      <c r="X214" s="19"/>
      <c r="Y214" s="19"/>
    </row>
    <row r="215" spans="1:25" ht="15">
      <c r="A215" s="22"/>
      <c r="B215" s="90" t="s">
        <v>42</v>
      </c>
      <c r="C215" s="66"/>
      <c r="D215" s="66"/>
      <c r="E215" s="66"/>
      <c r="F215" s="64"/>
      <c r="G215" s="91" t="str">
        <f>IF(F214+K214&lt;4,"",IF(F214=K214,"HALVED",IF(F214&gt;K214,C203,H203)))</f>
        <v>Wanneroo</v>
      </c>
      <c r="H215" s="66"/>
      <c r="I215" s="66"/>
      <c r="J215" s="66"/>
      <c r="K215" s="64"/>
      <c r="L215" s="21"/>
      <c r="M215" s="21"/>
      <c r="N215" s="21" t="str">
        <f>IF(F214+K214=0,"",C203)</f>
        <v>Royal Perth</v>
      </c>
      <c r="O215" s="21">
        <f>F214</f>
        <v>2</v>
      </c>
      <c r="P215" s="21" t="str">
        <f>IF(F214+K214=0,"",H203)</f>
        <v>Wanneroo</v>
      </c>
      <c r="Q215" s="21">
        <f>K214</f>
        <v>5</v>
      </c>
      <c r="R215" s="21" t="str">
        <f>G215</f>
        <v>Wanneroo</v>
      </c>
      <c r="S215" s="21" t="str">
        <f>IF(R215="HALVED",C203,"")</f>
        <v/>
      </c>
      <c r="T215" s="21" t="str">
        <f>IF(R215="HALVED",H203,"")</f>
        <v/>
      </c>
      <c r="U215" s="21"/>
      <c r="V215" s="21"/>
      <c r="W215" s="21"/>
      <c r="X215" s="21"/>
      <c r="Y215" s="21"/>
    </row>
    <row r="216" spans="1:25" ht="15">
      <c r="A216" s="22"/>
      <c r="B216" s="24"/>
      <c r="C216" s="24"/>
      <c r="D216" s="24"/>
      <c r="E216" s="24"/>
      <c r="F216" s="24"/>
      <c r="G216" s="25"/>
      <c r="H216" s="25"/>
      <c r="I216" s="25"/>
      <c r="J216" s="25"/>
      <c r="K216" s="25"/>
      <c r="L216" s="23"/>
      <c r="M216" s="23"/>
      <c r="N216" s="23"/>
      <c r="O216" s="23"/>
      <c r="P216" s="23"/>
      <c r="Q216" s="23"/>
      <c r="R216" s="23"/>
      <c r="S216" s="23"/>
      <c r="T216" s="23"/>
      <c r="U216" s="23"/>
      <c r="V216" s="23"/>
      <c r="W216" s="23"/>
      <c r="X216" s="23"/>
      <c r="Y216" s="23"/>
    </row>
    <row r="217" spans="1:25" ht="15">
      <c r="A217" s="22"/>
      <c r="B217" s="22"/>
      <c r="C217" s="22"/>
      <c r="D217" s="22"/>
      <c r="E217" s="22"/>
      <c r="F217" s="22"/>
      <c r="G217" s="23"/>
      <c r="H217" s="23"/>
      <c r="I217" s="23"/>
      <c r="J217" s="23"/>
      <c r="K217" s="23"/>
      <c r="L217" s="23"/>
      <c r="M217" s="23"/>
      <c r="N217" s="23"/>
      <c r="O217" s="23"/>
      <c r="P217" s="23"/>
      <c r="Q217" s="23"/>
      <c r="R217" s="23"/>
      <c r="S217" s="23"/>
      <c r="T217" s="23"/>
      <c r="U217" s="23"/>
      <c r="V217" s="23"/>
      <c r="W217" s="23"/>
      <c r="X217" s="23"/>
      <c r="Y217" s="23"/>
    </row>
    <row r="218" spans="1:25" ht="15">
      <c r="A218" s="22"/>
      <c r="B218" s="22"/>
      <c r="C218" s="22"/>
      <c r="D218" s="22"/>
      <c r="E218" s="22"/>
      <c r="F218" s="22"/>
      <c r="G218" s="23"/>
      <c r="H218" s="23"/>
      <c r="I218" s="23"/>
      <c r="J218" s="23"/>
      <c r="K218" s="23"/>
      <c r="L218" s="23"/>
      <c r="M218" s="23"/>
      <c r="N218" s="23"/>
      <c r="O218" s="23"/>
      <c r="P218" s="23"/>
      <c r="Q218" s="23"/>
      <c r="R218" s="23"/>
      <c r="S218" s="23"/>
      <c r="T218" s="23"/>
      <c r="U218" s="23"/>
      <c r="V218" s="23"/>
      <c r="W218" s="23"/>
      <c r="X218" s="23"/>
      <c r="Y218" s="23"/>
    </row>
    <row r="219" spans="1:25" ht="15">
      <c r="A219" s="22"/>
      <c r="B219" s="22"/>
      <c r="C219" s="22"/>
      <c r="D219" s="22"/>
      <c r="E219" s="22"/>
      <c r="F219" s="22"/>
      <c r="G219" s="23"/>
      <c r="H219" s="23"/>
      <c r="I219" s="23"/>
      <c r="J219" s="23"/>
      <c r="K219" s="23"/>
      <c r="L219" s="23"/>
      <c r="M219" s="23"/>
      <c r="N219" s="23"/>
      <c r="O219" s="23"/>
      <c r="P219" s="23"/>
      <c r="Q219" s="23"/>
      <c r="R219" s="23"/>
      <c r="S219" s="23"/>
      <c r="T219" s="23"/>
      <c r="U219" s="23"/>
      <c r="V219" s="23"/>
      <c r="W219" s="23"/>
      <c r="X219" s="23"/>
      <c r="Y219" s="23"/>
    </row>
    <row r="220" spans="1:25" ht="15">
      <c r="A220" s="22"/>
      <c r="B220" s="22"/>
      <c r="C220" s="22"/>
      <c r="D220" s="22"/>
      <c r="E220" s="22"/>
      <c r="F220" s="22"/>
      <c r="G220" s="23"/>
      <c r="H220" s="23"/>
      <c r="I220" s="23"/>
      <c r="J220" s="23"/>
      <c r="K220" s="23"/>
      <c r="L220" s="23"/>
      <c r="M220" s="23"/>
      <c r="N220" s="23"/>
      <c r="O220" s="23"/>
      <c r="P220" s="23"/>
      <c r="Q220" s="23"/>
      <c r="R220" s="23"/>
      <c r="S220" s="23"/>
      <c r="T220" s="23"/>
      <c r="U220" s="23"/>
      <c r="V220" s="23"/>
      <c r="W220" s="23"/>
      <c r="X220" s="23"/>
      <c r="Y220" s="23"/>
    </row>
    <row r="221" spans="1:25" ht="15">
      <c r="A221" s="22"/>
      <c r="B221" s="22"/>
      <c r="C221" s="22"/>
      <c r="D221" s="22"/>
      <c r="E221" s="22"/>
      <c r="F221" s="22"/>
      <c r="G221" s="23"/>
      <c r="H221" s="23"/>
      <c r="I221" s="23"/>
      <c r="J221" s="23"/>
      <c r="K221" s="23"/>
      <c r="L221" s="23"/>
      <c r="M221" s="23"/>
      <c r="N221" s="23"/>
      <c r="O221" s="23"/>
      <c r="P221" s="23"/>
      <c r="Q221" s="23"/>
      <c r="R221" s="23"/>
      <c r="S221" s="23"/>
      <c r="T221" s="23"/>
      <c r="U221" s="23"/>
      <c r="V221" s="23"/>
      <c r="W221" s="23"/>
      <c r="X221" s="23"/>
      <c r="Y221" s="23"/>
    </row>
    <row r="222" spans="1:25" ht="15">
      <c r="A222" s="22"/>
      <c r="B222" s="22"/>
      <c r="C222" s="22"/>
      <c r="D222" s="22"/>
      <c r="E222" s="22"/>
      <c r="F222" s="22"/>
      <c r="G222" s="23"/>
      <c r="H222" s="23"/>
      <c r="I222" s="23"/>
      <c r="J222" s="23"/>
      <c r="K222" s="23"/>
      <c r="L222" s="23"/>
      <c r="M222" s="23"/>
      <c r="N222" s="23"/>
      <c r="O222" s="23"/>
      <c r="P222" s="23"/>
      <c r="Q222" s="23"/>
      <c r="R222" s="23"/>
      <c r="S222" s="23"/>
      <c r="T222" s="23"/>
      <c r="U222" s="23"/>
      <c r="V222" s="23"/>
      <c r="W222" s="23"/>
      <c r="X222" s="23"/>
      <c r="Y222" s="23"/>
    </row>
    <row r="223" spans="1:25" ht="15">
      <c r="A223" s="22"/>
      <c r="B223" s="22"/>
      <c r="C223" s="22"/>
      <c r="D223" s="22"/>
      <c r="E223" s="22"/>
      <c r="F223" s="22"/>
      <c r="G223" s="23"/>
      <c r="H223" s="23"/>
      <c r="I223" s="23"/>
      <c r="J223" s="23"/>
      <c r="K223" s="23"/>
      <c r="L223" s="23"/>
      <c r="M223" s="23"/>
      <c r="N223" s="23"/>
      <c r="O223" s="23"/>
      <c r="P223" s="23"/>
      <c r="Q223" s="23"/>
      <c r="R223" s="23"/>
      <c r="S223" s="23"/>
      <c r="T223" s="23"/>
      <c r="U223" s="23"/>
      <c r="V223" s="23"/>
      <c r="W223" s="23"/>
      <c r="X223" s="23"/>
      <c r="Y223" s="23"/>
    </row>
    <row r="224" spans="1:25" ht="15">
      <c r="A224" s="22"/>
      <c r="B224" s="22"/>
      <c r="C224" s="22"/>
      <c r="D224" s="22"/>
      <c r="E224" s="22"/>
      <c r="F224" s="22"/>
      <c r="G224" s="23"/>
      <c r="H224" s="23"/>
      <c r="I224" s="23"/>
      <c r="J224" s="23"/>
      <c r="K224" s="23"/>
      <c r="L224" s="23"/>
      <c r="M224" s="23"/>
      <c r="N224" s="23"/>
      <c r="O224" s="23"/>
      <c r="P224" s="23"/>
      <c r="Q224" s="23"/>
      <c r="R224" s="23"/>
      <c r="S224" s="23"/>
      <c r="T224" s="23"/>
      <c r="U224" s="23"/>
      <c r="V224" s="23"/>
      <c r="W224" s="23"/>
      <c r="X224" s="23"/>
      <c r="Y224" s="23"/>
    </row>
    <row r="225" spans="1:25" ht="15">
      <c r="A225" s="22"/>
      <c r="B225" s="22"/>
      <c r="C225" s="22"/>
      <c r="D225" s="22"/>
      <c r="E225" s="22"/>
      <c r="F225" s="22"/>
      <c r="G225" s="23"/>
      <c r="H225" s="23"/>
      <c r="I225" s="23"/>
      <c r="J225" s="23"/>
      <c r="K225" s="23"/>
      <c r="L225" s="23"/>
      <c r="M225" s="23"/>
      <c r="N225" s="23"/>
      <c r="O225" s="23"/>
      <c r="P225" s="23"/>
      <c r="Q225" s="23"/>
      <c r="R225" s="23"/>
      <c r="S225" s="23"/>
      <c r="T225" s="23"/>
      <c r="U225" s="23"/>
      <c r="V225" s="23"/>
      <c r="W225" s="23"/>
      <c r="X225" s="23"/>
      <c r="Y225" s="23"/>
    </row>
    <row r="226" spans="1:25" ht="15">
      <c r="A226" s="22"/>
      <c r="B226" s="22"/>
      <c r="C226" s="22"/>
      <c r="D226" s="22"/>
      <c r="E226" s="22"/>
      <c r="F226" s="22"/>
      <c r="G226" s="23"/>
      <c r="H226" s="23"/>
      <c r="I226" s="23"/>
      <c r="J226" s="23"/>
      <c r="K226" s="23"/>
      <c r="L226" s="23"/>
      <c r="M226" s="23"/>
      <c r="N226" s="23"/>
      <c r="O226" s="23"/>
      <c r="P226" s="23"/>
      <c r="Q226" s="23"/>
      <c r="R226" s="23"/>
      <c r="S226" s="23"/>
      <c r="T226" s="23"/>
      <c r="U226" s="23"/>
      <c r="V226" s="23"/>
      <c r="W226" s="23"/>
      <c r="X226" s="23"/>
      <c r="Y226" s="23"/>
    </row>
    <row r="227" spans="1:25" ht="15">
      <c r="A227" s="22"/>
      <c r="B227" s="22"/>
      <c r="C227" s="22"/>
      <c r="D227" s="22"/>
      <c r="E227" s="22"/>
      <c r="F227" s="22"/>
      <c r="G227" s="23"/>
      <c r="H227" s="23"/>
      <c r="I227" s="23"/>
      <c r="J227" s="23"/>
      <c r="K227" s="23"/>
      <c r="L227" s="23"/>
      <c r="M227" s="23"/>
      <c r="N227" s="23"/>
      <c r="O227" s="23"/>
      <c r="P227" s="23"/>
      <c r="Q227" s="23"/>
      <c r="R227" s="23"/>
      <c r="S227" s="23"/>
      <c r="T227" s="23"/>
      <c r="U227" s="23"/>
      <c r="V227" s="23"/>
      <c r="W227" s="23"/>
      <c r="X227" s="23"/>
      <c r="Y227" s="23"/>
    </row>
    <row r="228" spans="1:25" ht="15">
      <c r="A228" s="22"/>
      <c r="B228" s="22"/>
      <c r="C228" s="22"/>
      <c r="D228" s="22"/>
      <c r="E228" s="22"/>
      <c r="F228" s="22"/>
      <c r="G228" s="23"/>
      <c r="H228" s="23"/>
      <c r="I228" s="23"/>
      <c r="J228" s="23"/>
      <c r="K228" s="23"/>
      <c r="L228" s="23"/>
      <c r="M228" s="23"/>
      <c r="N228" s="23"/>
      <c r="O228" s="23"/>
      <c r="P228" s="23"/>
      <c r="Q228" s="23"/>
      <c r="R228" s="23"/>
      <c r="S228" s="23"/>
      <c r="T228" s="23"/>
      <c r="U228" s="23"/>
      <c r="V228" s="23"/>
      <c r="W228" s="23"/>
      <c r="X228" s="23"/>
      <c r="Y228" s="23"/>
    </row>
    <row r="229" spans="1:25" ht="15">
      <c r="A229" s="22"/>
      <c r="B229" s="22"/>
      <c r="C229" s="22"/>
      <c r="D229" s="22"/>
      <c r="E229" s="22"/>
      <c r="F229" s="22"/>
      <c r="G229" s="23"/>
      <c r="H229" s="23"/>
      <c r="I229" s="23"/>
      <c r="J229" s="23"/>
      <c r="K229" s="23"/>
      <c r="L229" s="23"/>
      <c r="M229" s="23"/>
      <c r="N229" s="23"/>
      <c r="O229" s="23"/>
      <c r="P229" s="23"/>
      <c r="Q229" s="23"/>
      <c r="R229" s="23"/>
      <c r="S229" s="23"/>
      <c r="T229" s="23"/>
      <c r="U229" s="23"/>
      <c r="V229" s="23"/>
      <c r="W229" s="23"/>
      <c r="X229" s="23"/>
      <c r="Y229" s="23"/>
    </row>
    <row r="230" spans="1:25" ht="15">
      <c r="A230" s="22"/>
      <c r="B230" s="22"/>
      <c r="C230" s="22"/>
      <c r="D230" s="22"/>
      <c r="E230" s="22"/>
      <c r="F230" s="22"/>
      <c r="G230" s="23"/>
      <c r="H230" s="23"/>
      <c r="I230" s="23"/>
      <c r="J230" s="23"/>
      <c r="K230" s="23"/>
      <c r="L230" s="23"/>
      <c r="M230" s="23"/>
      <c r="N230" s="23"/>
      <c r="O230" s="23"/>
      <c r="P230" s="23"/>
      <c r="Q230" s="23"/>
      <c r="R230" s="23"/>
      <c r="S230" s="23"/>
      <c r="T230" s="23"/>
      <c r="U230" s="23"/>
      <c r="V230" s="23"/>
      <c r="W230" s="23"/>
      <c r="X230" s="23"/>
      <c r="Y230" s="23"/>
    </row>
    <row r="231" spans="1:25" ht="15">
      <c r="A231" s="22"/>
      <c r="B231" s="22"/>
      <c r="C231" s="22"/>
      <c r="D231" s="22"/>
      <c r="E231" s="22"/>
      <c r="F231" s="22"/>
      <c r="G231" s="23"/>
      <c r="H231" s="23"/>
      <c r="I231" s="23"/>
      <c r="J231" s="23"/>
      <c r="K231" s="23"/>
      <c r="L231" s="23"/>
      <c r="M231" s="23"/>
      <c r="N231" s="23"/>
      <c r="O231" s="23"/>
      <c r="P231" s="23"/>
      <c r="Q231" s="23"/>
      <c r="R231" s="23"/>
      <c r="S231" s="23"/>
      <c r="T231" s="23"/>
      <c r="U231" s="23"/>
      <c r="V231" s="23"/>
      <c r="W231" s="23"/>
      <c r="X231" s="23"/>
      <c r="Y231" s="23"/>
    </row>
    <row r="232" spans="1:25" ht="15">
      <c r="A232" s="22"/>
      <c r="B232" s="22"/>
      <c r="C232" s="22"/>
      <c r="D232" s="22"/>
      <c r="E232" s="22"/>
      <c r="F232" s="22"/>
      <c r="G232" s="23"/>
      <c r="H232" s="23"/>
      <c r="I232" s="23"/>
      <c r="J232" s="23"/>
      <c r="K232" s="23"/>
      <c r="L232" s="23"/>
      <c r="M232" s="23"/>
      <c r="N232" s="23"/>
      <c r="O232" s="23"/>
      <c r="P232" s="23"/>
      <c r="Q232" s="23"/>
      <c r="R232" s="23"/>
      <c r="S232" s="23"/>
      <c r="T232" s="23"/>
      <c r="U232" s="23"/>
      <c r="V232" s="23"/>
      <c r="W232" s="23"/>
      <c r="X232" s="23"/>
      <c r="Y232" s="23"/>
    </row>
    <row r="233" spans="1:25" ht="15">
      <c r="A233" s="22"/>
      <c r="B233" s="22"/>
      <c r="C233" s="22"/>
      <c r="D233" s="22"/>
      <c r="E233" s="22"/>
      <c r="F233" s="22"/>
      <c r="G233" s="23"/>
      <c r="H233" s="23"/>
      <c r="I233" s="23"/>
      <c r="J233" s="23"/>
      <c r="K233" s="23"/>
      <c r="L233" s="23"/>
      <c r="M233" s="23"/>
      <c r="N233" s="23"/>
      <c r="O233" s="23"/>
      <c r="P233" s="23"/>
      <c r="Q233" s="23"/>
      <c r="R233" s="23"/>
      <c r="S233" s="23"/>
      <c r="T233" s="23"/>
      <c r="U233" s="23"/>
      <c r="V233" s="23"/>
      <c r="W233" s="23"/>
      <c r="X233" s="23"/>
      <c r="Y233" s="23"/>
    </row>
    <row r="234" spans="1:25" ht="15">
      <c r="A234" s="22"/>
      <c r="B234" s="22"/>
      <c r="C234" s="22"/>
      <c r="D234" s="22"/>
      <c r="E234" s="22"/>
      <c r="F234" s="22"/>
      <c r="G234" s="23"/>
      <c r="H234" s="23"/>
      <c r="I234" s="23"/>
      <c r="J234" s="23"/>
      <c r="K234" s="23"/>
      <c r="L234" s="23"/>
      <c r="M234" s="23"/>
      <c r="N234" s="23"/>
      <c r="O234" s="23"/>
      <c r="P234" s="23"/>
      <c r="Q234" s="23"/>
      <c r="R234" s="23"/>
      <c r="S234" s="23"/>
      <c r="T234" s="23"/>
      <c r="U234" s="23"/>
      <c r="V234" s="23"/>
      <c r="W234" s="23"/>
      <c r="X234" s="23"/>
      <c r="Y234" s="23"/>
    </row>
    <row r="235" spans="1:25" ht="15">
      <c r="A235" s="22"/>
      <c r="B235" s="22"/>
      <c r="C235" s="22"/>
      <c r="D235" s="22"/>
      <c r="E235" s="22"/>
      <c r="F235" s="22"/>
      <c r="G235" s="23"/>
      <c r="H235" s="23"/>
      <c r="I235" s="23"/>
      <c r="J235" s="23"/>
      <c r="K235" s="23"/>
      <c r="L235" s="23"/>
      <c r="M235" s="23"/>
      <c r="N235" s="23"/>
      <c r="O235" s="23"/>
      <c r="P235" s="23"/>
      <c r="Q235" s="23"/>
      <c r="R235" s="23"/>
      <c r="S235" s="23"/>
      <c r="T235" s="23"/>
      <c r="U235" s="23"/>
      <c r="V235" s="23"/>
      <c r="W235" s="23"/>
      <c r="X235" s="23"/>
      <c r="Y235" s="23"/>
    </row>
    <row r="236" spans="1:25" ht="15">
      <c r="A236" s="22"/>
      <c r="B236" s="22"/>
      <c r="C236" s="22"/>
      <c r="D236" s="22"/>
      <c r="E236" s="22"/>
      <c r="F236" s="22"/>
      <c r="G236" s="23"/>
      <c r="H236" s="23"/>
      <c r="I236" s="34"/>
      <c r="J236" s="34"/>
      <c r="K236" s="34"/>
      <c r="L236" s="23"/>
      <c r="M236" s="23"/>
      <c r="N236" s="23"/>
      <c r="O236" s="23"/>
      <c r="P236" s="23"/>
      <c r="Q236" s="23"/>
      <c r="R236" s="23"/>
      <c r="S236" s="23"/>
      <c r="T236" s="23"/>
      <c r="U236" s="23"/>
      <c r="V236" s="23"/>
      <c r="W236" s="23"/>
      <c r="X236" s="23"/>
      <c r="Y236" s="23"/>
    </row>
    <row r="237" spans="1:25" ht="15" hidden="1">
      <c r="A237" s="22"/>
      <c r="B237" s="22"/>
      <c r="C237" s="22" t="s">
        <v>31</v>
      </c>
      <c r="D237" s="22"/>
      <c r="E237" s="22"/>
      <c r="F237" s="22"/>
      <c r="G237" s="23"/>
      <c r="H237" s="23"/>
      <c r="I237" s="34"/>
      <c r="J237" s="34"/>
      <c r="K237" s="34"/>
      <c r="L237" s="23"/>
      <c r="M237" s="23"/>
      <c r="N237" s="23"/>
      <c r="O237" s="23"/>
      <c r="P237" s="23"/>
      <c r="Q237" s="23"/>
      <c r="R237" s="23"/>
      <c r="S237" s="23"/>
      <c r="T237" s="23"/>
      <c r="U237" s="23"/>
      <c r="V237" s="23"/>
      <c r="W237" s="23"/>
      <c r="X237" s="23"/>
      <c r="Y237" s="23"/>
    </row>
    <row r="238" spans="1:25" ht="15" hidden="1">
      <c r="A238" s="22"/>
      <c r="B238" s="22"/>
      <c r="C238" s="22" t="s">
        <v>172</v>
      </c>
      <c r="D238" s="22"/>
      <c r="E238" s="22"/>
      <c r="F238" s="22"/>
      <c r="G238" s="23"/>
      <c r="H238" s="23"/>
      <c r="I238" s="34"/>
      <c r="J238" s="34"/>
      <c r="K238" s="34"/>
      <c r="L238" s="23"/>
      <c r="M238" s="23"/>
      <c r="N238" s="23"/>
      <c r="O238" s="23"/>
      <c r="P238" s="23"/>
      <c r="Q238" s="23"/>
      <c r="R238" s="23"/>
      <c r="S238" s="23"/>
      <c r="T238" s="23"/>
      <c r="U238" s="23"/>
      <c r="V238" s="23"/>
      <c r="W238" s="23"/>
      <c r="X238" s="23"/>
      <c r="Y238" s="23"/>
    </row>
    <row r="239" spans="1:25" ht="15" hidden="1">
      <c r="A239" s="22"/>
      <c r="B239" s="22"/>
      <c r="C239" s="22" t="s">
        <v>24</v>
      </c>
      <c r="D239" s="22"/>
      <c r="E239" s="22"/>
      <c r="F239" s="22"/>
      <c r="G239" s="23"/>
      <c r="H239" s="23"/>
      <c r="I239" s="34"/>
      <c r="J239" s="34"/>
      <c r="K239" s="34"/>
      <c r="L239" s="23"/>
      <c r="M239" s="23"/>
      <c r="N239" s="23"/>
      <c r="O239" s="23"/>
      <c r="P239" s="23"/>
      <c r="Q239" s="23"/>
      <c r="R239" s="23"/>
      <c r="S239" s="23"/>
      <c r="T239" s="23"/>
      <c r="U239" s="23"/>
      <c r="V239" s="23"/>
      <c r="W239" s="23"/>
      <c r="X239" s="23"/>
      <c r="Y239" s="23"/>
    </row>
    <row r="240" spans="1:25" ht="15" hidden="1">
      <c r="A240" s="22"/>
      <c r="B240" s="22"/>
      <c r="C240" s="22" t="s">
        <v>113</v>
      </c>
      <c r="D240" s="22"/>
      <c r="E240" s="22"/>
      <c r="F240" s="22"/>
      <c r="G240" s="23"/>
      <c r="H240" s="23"/>
      <c r="I240" s="34"/>
      <c r="J240" s="34"/>
      <c r="K240" s="34"/>
      <c r="L240" s="23"/>
      <c r="M240" s="23"/>
      <c r="N240" s="23"/>
      <c r="O240" s="23"/>
      <c r="P240" s="23"/>
      <c r="Q240" s="23"/>
      <c r="R240" s="23"/>
      <c r="S240" s="23"/>
      <c r="T240" s="23"/>
      <c r="U240" s="23"/>
      <c r="V240" s="23"/>
      <c r="W240" s="23"/>
      <c r="X240" s="23"/>
      <c r="Y240" s="23"/>
    </row>
    <row r="241" spans="1:25" ht="15" hidden="1">
      <c r="A241" s="22"/>
      <c r="B241" s="22"/>
      <c r="C241" s="22" t="s">
        <v>47</v>
      </c>
      <c r="D241" s="22"/>
      <c r="E241" s="22"/>
      <c r="F241" s="22"/>
      <c r="G241" s="23"/>
      <c r="H241" s="23"/>
      <c r="I241" s="34"/>
      <c r="J241" s="34"/>
      <c r="K241" s="34"/>
      <c r="L241" s="23"/>
      <c r="M241" s="23"/>
      <c r="N241" s="23"/>
      <c r="O241" s="23"/>
      <c r="P241" s="23"/>
      <c r="Q241" s="23"/>
      <c r="R241" s="23"/>
      <c r="S241" s="23"/>
      <c r="T241" s="23"/>
      <c r="U241" s="23"/>
      <c r="V241" s="23"/>
      <c r="W241" s="23"/>
      <c r="X241" s="23"/>
      <c r="Y241" s="23"/>
    </row>
    <row r="242" spans="1:25" ht="15" hidden="1">
      <c r="A242" s="22"/>
      <c r="B242" s="22"/>
      <c r="C242" s="22" t="s">
        <v>27</v>
      </c>
      <c r="D242" s="22"/>
      <c r="E242" s="22"/>
      <c r="F242" s="22"/>
      <c r="G242" s="23"/>
      <c r="H242" s="23"/>
      <c r="I242" s="34"/>
      <c r="J242" s="34"/>
      <c r="K242" s="34"/>
      <c r="L242" s="23"/>
      <c r="M242" s="23"/>
      <c r="N242" s="23"/>
      <c r="O242" s="23"/>
      <c r="P242" s="23"/>
      <c r="Q242" s="23"/>
      <c r="R242" s="23"/>
      <c r="S242" s="23"/>
      <c r="T242" s="23"/>
      <c r="U242" s="23"/>
      <c r="V242" s="23"/>
      <c r="W242" s="23"/>
      <c r="X242" s="23"/>
      <c r="Y242" s="23"/>
    </row>
    <row r="243" spans="1:25" ht="15" hidden="1">
      <c r="A243" s="22"/>
      <c r="B243" s="22"/>
      <c r="C243" s="98" t="s">
        <v>38</v>
      </c>
      <c r="D243" s="97"/>
      <c r="E243" s="22"/>
      <c r="F243" s="22"/>
      <c r="G243" s="23"/>
      <c r="H243" s="23"/>
      <c r="I243" s="34"/>
      <c r="J243" s="34"/>
      <c r="K243" s="34"/>
      <c r="L243" s="23"/>
      <c r="M243" s="23"/>
      <c r="N243" s="23"/>
      <c r="O243" s="23"/>
      <c r="P243" s="23"/>
      <c r="Q243" s="23"/>
      <c r="R243" s="23"/>
      <c r="S243" s="23"/>
      <c r="T243" s="23"/>
      <c r="U243" s="23"/>
      <c r="V243" s="23"/>
      <c r="W243" s="23"/>
      <c r="X243" s="23"/>
      <c r="Y243" s="23"/>
    </row>
    <row r="244" spans="1:25" ht="15" hidden="1">
      <c r="A244" s="22"/>
      <c r="B244" s="22"/>
      <c r="C244" s="22" t="s">
        <v>52</v>
      </c>
      <c r="D244" s="22"/>
      <c r="E244" s="22"/>
      <c r="F244" s="22"/>
      <c r="G244" s="23"/>
      <c r="H244" s="23"/>
      <c r="I244" s="34"/>
      <c r="J244" s="34"/>
      <c r="K244" s="34"/>
      <c r="L244" s="23"/>
      <c r="M244" s="23"/>
      <c r="N244" s="23"/>
      <c r="O244" s="23"/>
      <c r="P244" s="23"/>
      <c r="Q244" s="23"/>
      <c r="R244" s="23"/>
      <c r="S244" s="23"/>
      <c r="T244" s="23"/>
      <c r="U244" s="23"/>
      <c r="V244" s="23"/>
      <c r="W244" s="23"/>
      <c r="X244" s="23"/>
      <c r="Y244" s="23"/>
    </row>
    <row r="245" spans="1:25" ht="15" hidden="1">
      <c r="A245" s="22"/>
      <c r="B245" s="22"/>
      <c r="C245" s="22" t="s">
        <v>125</v>
      </c>
      <c r="D245" s="22"/>
      <c r="E245" s="22"/>
      <c r="F245" s="22"/>
      <c r="G245" s="23"/>
      <c r="H245" s="23"/>
      <c r="I245" s="34"/>
      <c r="J245" s="34"/>
      <c r="K245" s="34"/>
      <c r="L245" s="23"/>
      <c r="M245" s="23"/>
      <c r="N245" s="23"/>
      <c r="O245" s="23"/>
      <c r="P245" s="23"/>
      <c r="Q245" s="23"/>
      <c r="R245" s="23"/>
      <c r="S245" s="23"/>
      <c r="T245" s="23"/>
      <c r="U245" s="23"/>
      <c r="V245" s="23"/>
      <c r="W245" s="23"/>
      <c r="X245" s="23"/>
      <c r="Y245" s="23"/>
    </row>
    <row r="246" spans="1:25" ht="15" hidden="1">
      <c r="A246" s="22"/>
      <c r="B246" s="22"/>
      <c r="C246" s="22" t="s">
        <v>34</v>
      </c>
      <c r="D246" s="22"/>
      <c r="E246" s="22"/>
      <c r="F246" s="22"/>
      <c r="G246" s="23"/>
      <c r="H246" s="23"/>
      <c r="I246" s="34"/>
      <c r="J246" s="34"/>
      <c r="K246" s="34"/>
      <c r="L246" s="23"/>
      <c r="M246" s="23"/>
      <c r="N246" s="23"/>
      <c r="O246" s="23"/>
      <c r="P246" s="23"/>
      <c r="Q246" s="23"/>
      <c r="R246" s="23"/>
      <c r="S246" s="23"/>
      <c r="T246" s="23"/>
      <c r="U246" s="23"/>
      <c r="V246" s="23"/>
      <c r="W246" s="23"/>
      <c r="X246" s="23"/>
      <c r="Y246" s="23"/>
    </row>
    <row r="247" spans="1:25" ht="15" hidden="1">
      <c r="A247" s="22"/>
      <c r="B247" s="22"/>
      <c r="C247" s="22" t="s">
        <v>66</v>
      </c>
      <c r="D247" s="22"/>
      <c r="E247" s="22"/>
      <c r="F247" s="22"/>
      <c r="G247" s="23"/>
      <c r="H247" s="23"/>
      <c r="I247" s="34"/>
      <c r="J247" s="34"/>
      <c r="K247" s="34"/>
      <c r="L247" s="23"/>
      <c r="M247" s="23"/>
      <c r="N247" s="23"/>
      <c r="O247" s="23"/>
      <c r="P247" s="23"/>
      <c r="Q247" s="23"/>
      <c r="R247" s="23"/>
      <c r="S247" s="23"/>
      <c r="T247" s="23"/>
      <c r="U247" s="23"/>
      <c r="V247" s="23"/>
      <c r="W247" s="23"/>
      <c r="X247" s="23"/>
      <c r="Y247" s="23"/>
    </row>
    <row r="248" spans="1:25" ht="15" hidden="1">
      <c r="A248" s="22"/>
      <c r="B248" s="22"/>
      <c r="C248" s="22" t="s">
        <v>41</v>
      </c>
      <c r="D248" s="22"/>
      <c r="E248" s="22"/>
      <c r="F248" s="22"/>
      <c r="G248" s="23"/>
      <c r="H248" s="23"/>
      <c r="I248" s="34"/>
      <c r="J248" s="34"/>
      <c r="K248" s="34"/>
      <c r="L248" s="23"/>
      <c r="M248" s="23"/>
      <c r="N248" s="23"/>
      <c r="O248" s="23"/>
      <c r="P248" s="23"/>
      <c r="Q248" s="23"/>
      <c r="R248" s="23"/>
      <c r="S248" s="23"/>
      <c r="T248" s="23"/>
      <c r="U248" s="23"/>
      <c r="V248" s="23"/>
      <c r="W248" s="23"/>
      <c r="X248" s="23"/>
      <c r="Y248" s="23"/>
    </row>
    <row r="249" spans="1:25" ht="15" hidden="1">
      <c r="A249" s="22"/>
      <c r="B249" s="22"/>
      <c r="C249" s="22" t="s">
        <v>93</v>
      </c>
      <c r="D249" s="22"/>
      <c r="E249" s="22"/>
      <c r="F249" s="22"/>
      <c r="G249" s="23"/>
      <c r="H249" s="23"/>
      <c r="I249" s="34"/>
      <c r="J249" s="34"/>
      <c r="K249" s="34"/>
      <c r="L249" s="23"/>
      <c r="M249" s="23"/>
      <c r="N249" s="23"/>
      <c r="O249" s="23"/>
      <c r="P249" s="23"/>
      <c r="Q249" s="23"/>
      <c r="R249" s="23"/>
      <c r="S249" s="23"/>
      <c r="T249" s="23"/>
      <c r="U249" s="23"/>
      <c r="V249" s="23"/>
      <c r="W249" s="23"/>
      <c r="X249" s="23"/>
      <c r="Y249" s="23"/>
    </row>
    <row r="250" spans="1:25" ht="15" hidden="1">
      <c r="A250" s="22"/>
      <c r="B250" s="22"/>
      <c r="C250" s="22" t="s">
        <v>78</v>
      </c>
      <c r="D250" s="22"/>
      <c r="E250" s="22"/>
      <c r="F250" s="22"/>
      <c r="G250" s="23"/>
      <c r="H250" s="23"/>
      <c r="I250" s="34"/>
      <c r="J250" s="34"/>
      <c r="K250" s="34"/>
      <c r="L250" s="23"/>
      <c r="M250" s="23"/>
      <c r="N250" s="23"/>
      <c r="O250" s="23"/>
      <c r="P250" s="23"/>
      <c r="Q250" s="23"/>
      <c r="R250" s="23"/>
      <c r="S250" s="23"/>
      <c r="T250" s="23"/>
      <c r="U250" s="23"/>
      <c r="V250" s="23"/>
      <c r="W250" s="23"/>
      <c r="X250" s="23"/>
      <c r="Y250" s="23"/>
    </row>
    <row r="251" spans="1:25" ht="15" hidden="1">
      <c r="A251" s="22"/>
      <c r="B251" s="22"/>
      <c r="C251" s="22" t="s">
        <v>85</v>
      </c>
      <c r="D251" s="22"/>
      <c r="E251" s="22"/>
      <c r="F251" s="22"/>
      <c r="G251" s="23"/>
      <c r="H251" s="23"/>
      <c r="I251" s="34"/>
      <c r="J251" s="34"/>
      <c r="K251" s="34"/>
      <c r="L251" s="23"/>
      <c r="M251" s="23"/>
      <c r="N251" s="23"/>
      <c r="O251" s="23"/>
      <c r="P251" s="23"/>
      <c r="Q251" s="23"/>
      <c r="R251" s="23"/>
      <c r="S251" s="23"/>
      <c r="T251" s="23"/>
      <c r="U251" s="23"/>
      <c r="V251" s="23"/>
      <c r="W251" s="23"/>
      <c r="X251" s="23"/>
      <c r="Y251" s="23"/>
    </row>
    <row r="252" spans="1:25" ht="15" hidden="1">
      <c r="A252" s="22"/>
      <c r="B252" s="22"/>
      <c r="C252" s="22" t="s">
        <v>147</v>
      </c>
      <c r="D252" s="22"/>
      <c r="E252" s="22"/>
      <c r="F252" s="22"/>
      <c r="G252" s="23"/>
      <c r="H252" s="23"/>
      <c r="I252" s="34"/>
      <c r="J252" s="34"/>
      <c r="K252" s="34"/>
      <c r="L252" s="23"/>
      <c r="M252" s="23"/>
      <c r="N252" s="23"/>
      <c r="O252" s="23"/>
      <c r="P252" s="23"/>
      <c r="Q252" s="23"/>
      <c r="R252" s="23"/>
      <c r="S252" s="23"/>
      <c r="T252" s="23"/>
      <c r="U252" s="23"/>
      <c r="V252" s="23"/>
      <c r="W252" s="23"/>
      <c r="X252" s="23"/>
      <c r="Y252" s="23"/>
    </row>
    <row r="253" spans="1:25" ht="15" hidden="1">
      <c r="A253" s="22"/>
      <c r="B253" s="22"/>
      <c r="C253" s="22" t="s">
        <v>106</v>
      </c>
      <c r="D253" s="22"/>
      <c r="E253" s="22"/>
      <c r="F253" s="22"/>
      <c r="G253" s="23"/>
      <c r="H253" s="23"/>
      <c r="I253" s="34"/>
      <c r="J253" s="34"/>
      <c r="K253" s="34"/>
      <c r="L253" s="23"/>
      <c r="M253" s="23"/>
      <c r="N253" s="23"/>
      <c r="O253" s="23"/>
      <c r="P253" s="23"/>
      <c r="Q253" s="23"/>
      <c r="R253" s="23"/>
      <c r="S253" s="23"/>
      <c r="T253" s="23"/>
      <c r="U253" s="23"/>
      <c r="V253" s="23"/>
      <c r="W253" s="23"/>
      <c r="X253" s="23"/>
      <c r="Y253" s="23"/>
    </row>
    <row r="254" spans="1:25" ht="15" hidden="1">
      <c r="A254" s="22"/>
      <c r="B254" s="22"/>
      <c r="C254" s="22" t="s">
        <v>120</v>
      </c>
      <c r="D254" s="22"/>
      <c r="E254" s="22"/>
      <c r="F254" s="22"/>
      <c r="G254" s="23"/>
      <c r="H254" s="23"/>
      <c r="I254" s="34"/>
      <c r="J254" s="34"/>
      <c r="K254" s="34"/>
      <c r="L254" s="23"/>
      <c r="M254" s="23"/>
      <c r="N254" s="23"/>
      <c r="O254" s="23"/>
      <c r="P254" s="23"/>
      <c r="Q254" s="23"/>
      <c r="R254" s="23"/>
      <c r="S254" s="23"/>
      <c r="T254" s="23"/>
      <c r="U254" s="23"/>
      <c r="V254" s="23"/>
      <c r="W254" s="23"/>
      <c r="X254" s="23"/>
      <c r="Y254" s="23"/>
    </row>
    <row r="255" spans="1:25" ht="15" hidden="1">
      <c r="A255" s="22"/>
      <c r="B255" s="22"/>
      <c r="C255" s="22" t="s">
        <v>57</v>
      </c>
      <c r="D255" s="22"/>
      <c r="E255" s="22"/>
      <c r="F255" s="22"/>
      <c r="G255" s="23"/>
      <c r="H255" s="23"/>
      <c r="I255" s="34"/>
      <c r="J255" s="34"/>
      <c r="K255" s="34"/>
      <c r="L255" s="23"/>
      <c r="M255" s="23"/>
      <c r="N255" s="23"/>
      <c r="O255" s="23"/>
      <c r="P255" s="23"/>
      <c r="Q255" s="23"/>
      <c r="R255" s="23"/>
      <c r="S255" s="23"/>
      <c r="T255" s="23"/>
      <c r="U255" s="23"/>
      <c r="V255" s="23"/>
      <c r="W255" s="23"/>
      <c r="X255" s="23"/>
      <c r="Y255" s="23"/>
    </row>
    <row r="256" spans="1:25" ht="15" hidden="1">
      <c r="A256" s="22"/>
      <c r="B256" s="22"/>
      <c r="C256" s="22" t="s">
        <v>173</v>
      </c>
      <c r="D256" s="22"/>
      <c r="E256" s="22"/>
      <c r="F256" s="22"/>
      <c r="G256" s="23"/>
      <c r="H256" s="23"/>
      <c r="I256" s="34"/>
      <c r="J256" s="34"/>
      <c r="K256" s="34"/>
      <c r="L256" s="23"/>
      <c r="M256" s="23"/>
      <c r="N256" s="23"/>
      <c r="O256" s="23"/>
      <c r="P256" s="23"/>
      <c r="Q256" s="23"/>
      <c r="R256" s="23"/>
      <c r="S256" s="23"/>
      <c r="T256" s="23"/>
      <c r="U256" s="23"/>
      <c r="V256" s="23"/>
      <c r="W256" s="23"/>
      <c r="X256" s="23"/>
      <c r="Y256" s="23"/>
    </row>
    <row r="257" spans="1:25" ht="15" hidden="1">
      <c r="A257" s="22"/>
      <c r="B257" s="22"/>
      <c r="C257" s="22" t="s">
        <v>174</v>
      </c>
      <c r="D257" s="22"/>
      <c r="E257" s="22"/>
      <c r="F257" s="22"/>
      <c r="G257" s="23"/>
      <c r="H257" s="23"/>
      <c r="I257" s="34"/>
      <c r="J257" s="34"/>
      <c r="K257" s="34"/>
      <c r="L257" s="23"/>
      <c r="M257" s="23"/>
      <c r="N257" s="23"/>
      <c r="O257" s="23"/>
      <c r="P257" s="23"/>
      <c r="Q257" s="23"/>
      <c r="R257" s="23"/>
      <c r="S257" s="23"/>
      <c r="T257" s="23"/>
      <c r="U257" s="23"/>
      <c r="V257" s="23"/>
      <c r="W257" s="23"/>
      <c r="X257" s="23"/>
      <c r="Y257" s="23"/>
    </row>
    <row r="258" spans="1:25" ht="15" hidden="1">
      <c r="A258" s="22"/>
      <c r="B258" s="22"/>
      <c r="C258" s="22" t="s">
        <v>175</v>
      </c>
      <c r="D258" s="22"/>
      <c r="E258" s="22"/>
      <c r="F258" s="22"/>
      <c r="G258" s="23"/>
      <c r="H258" s="23"/>
      <c r="I258" s="34"/>
      <c r="J258" s="34"/>
      <c r="K258" s="34"/>
      <c r="L258" s="23"/>
      <c r="M258" s="23"/>
      <c r="N258" s="23"/>
      <c r="O258" s="23"/>
      <c r="P258" s="23"/>
      <c r="Q258" s="23"/>
      <c r="R258" s="23"/>
      <c r="S258" s="23"/>
      <c r="T258" s="23"/>
      <c r="U258" s="23"/>
      <c r="V258" s="23"/>
      <c r="W258" s="23"/>
      <c r="X258" s="23"/>
      <c r="Y258" s="23"/>
    </row>
    <row r="259" spans="1:25" ht="15" hidden="1">
      <c r="A259" s="22"/>
      <c r="B259" s="22"/>
      <c r="C259" s="22" t="s">
        <v>176</v>
      </c>
      <c r="D259" s="22"/>
      <c r="E259" s="22"/>
      <c r="F259" s="22"/>
      <c r="G259" s="23"/>
      <c r="H259" s="23"/>
      <c r="I259" s="34"/>
      <c r="J259" s="34"/>
      <c r="K259" s="34"/>
      <c r="L259" s="23"/>
      <c r="M259" s="23"/>
      <c r="N259" s="23"/>
      <c r="O259" s="23"/>
      <c r="P259" s="23"/>
      <c r="Q259" s="23"/>
      <c r="R259" s="23"/>
      <c r="S259" s="23"/>
      <c r="T259" s="23"/>
      <c r="U259" s="23"/>
      <c r="V259" s="23"/>
      <c r="W259" s="23"/>
      <c r="X259" s="23"/>
      <c r="Y259" s="23"/>
    </row>
    <row r="260" spans="1:25" ht="15" hidden="1">
      <c r="A260" s="22"/>
      <c r="B260" s="22"/>
      <c r="C260" s="22" t="s">
        <v>177</v>
      </c>
      <c r="D260" s="22"/>
      <c r="E260" s="22"/>
      <c r="F260" s="22"/>
      <c r="G260" s="23"/>
      <c r="H260" s="23"/>
      <c r="I260" s="34"/>
      <c r="J260" s="34"/>
      <c r="K260" s="34"/>
      <c r="L260" s="23"/>
      <c r="M260" s="23"/>
      <c r="N260" s="23"/>
      <c r="O260" s="23"/>
      <c r="P260" s="23"/>
      <c r="Q260" s="23"/>
      <c r="R260" s="23"/>
      <c r="S260" s="23"/>
      <c r="T260" s="23"/>
      <c r="U260" s="23"/>
      <c r="V260" s="23"/>
      <c r="W260" s="23"/>
      <c r="X260" s="23"/>
      <c r="Y260" s="23"/>
    </row>
    <row r="261" spans="1:25" ht="15" hidden="1">
      <c r="A261" s="22"/>
      <c r="B261" s="22"/>
      <c r="C261" s="22" t="s">
        <v>178</v>
      </c>
      <c r="D261" s="22"/>
      <c r="E261" s="22"/>
      <c r="F261" s="22"/>
      <c r="G261" s="23"/>
      <c r="H261" s="23"/>
      <c r="I261" s="34"/>
      <c r="J261" s="34"/>
      <c r="K261" s="34"/>
      <c r="L261" s="23"/>
      <c r="M261" s="23"/>
      <c r="N261" s="23"/>
      <c r="O261" s="23"/>
      <c r="P261" s="23"/>
      <c r="Q261" s="23"/>
      <c r="R261" s="23"/>
      <c r="S261" s="23"/>
      <c r="T261" s="23"/>
      <c r="U261" s="23"/>
      <c r="V261" s="23"/>
      <c r="W261" s="23"/>
      <c r="X261" s="23"/>
      <c r="Y261" s="23"/>
    </row>
    <row r="262" spans="1:25" ht="15" hidden="1">
      <c r="A262" s="22"/>
      <c r="B262" s="22"/>
      <c r="C262" s="22" t="s">
        <v>179</v>
      </c>
      <c r="D262" s="22"/>
      <c r="E262" s="22"/>
      <c r="F262" s="22"/>
      <c r="G262" s="23"/>
      <c r="H262" s="23"/>
      <c r="I262" s="34"/>
      <c r="J262" s="34"/>
      <c r="K262" s="34"/>
      <c r="L262" s="23"/>
      <c r="M262" s="23"/>
      <c r="N262" s="23"/>
      <c r="O262" s="23"/>
      <c r="P262" s="23"/>
      <c r="Q262" s="23"/>
      <c r="R262" s="23"/>
      <c r="S262" s="23"/>
      <c r="T262" s="23"/>
      <c r="U262" s="23"/>
      <c r="V262" s="23"/>
      <c r="W262" s="23"/>
      <c r="X262" s="23"/>
      <c r="Y262" s="23"/>
    </row>
    <row r="263" spans="1:25" ht="15" hidden="1">
      <c r="A263" s="22"/>
      <c r="B263" s="22"/>
      <c r="C263" s="22" t="s">
        <v>180</v>
      </c>
      <c r="D263" s="22"/>
      <c r="E263" s="22"/>
      <c r="F263" s="22"/>
      <c r="G263" s="23"/>
      <c r="H263" s="23"/>
      <c r="I263" s="34"/>
      <c r="J263" s="34"/>
      <c r="K263" s="34"/>
      <c r="L263" s="23"/>
      <c r="M263" s="23"/>
      <c r="N263" s="23"/>
      <c r="O263" s="23"/>
      <c r="P263" s="23"/>
      <c r="Q263" s="23"/>
      <c r="R263" s="23"/>
      <c r="S263" s="23"/>
      <c r="T263" s="23"/>
      <c r="U263" s="23"/>
      <c r="V263" s="23"/>
      <c r="W263" s="23"/>
      <c r="X263" s="23"/>
      <c r="Y263" s="23"/>
    </row>
    <row r="264" spans="1:25" ht="15" hidden="1">
      <c r="A264" s="22"/>
      <c r="B264" s="22"/>
      <c r="C264" s="22" t="s">
        <v>181</v>
      </c>
      <c r="D264" s="22"/>
      <c r="E264" s="22"/>
      <c r="F264" s="22"/>
      <c r="G264" s="23"/>
      <c r="H264" s="23"/>
      <c r="I264" s="34"/>
      <c r="J264" s="34"/>
      <c r="K264" s="34"/>
      <c r="L264" s="23"/>
      <c r="M264" s="23"/>
      <c r="N264" s="23"/>
      <c r="O264" s="23"/>
      <c r="P264" s="23"/>
      <c r="Q264" s="23"/>
      <c r="R264" s="23"/>
      <c r="S264" s="23"/>
      <c r="T264" s="23"/>
      <c r="U264" s="23"/>
      <c r="V264" s="23"/>
      <c r="W264" s="23"/>
      <c r="X264" s="23"/>
      <c r="Y264" s="23"/>
    </row>
    <row r="265" spans="1:25" ht="15" hidden="1">
      <c r="A265" s="22"/>
      <c r="B265" s="22"/>
      <c r="C265" s="22" t="s">
        <v>182</v>
      </c>
      <c r="D265" s="22"/>
      <c r="E265" s="22"/>
      <c r="F265" s="22"/>
      <c r="G265" s="23"/>
      <c r="H265" s="23"/>
      <c r="I265" s="34"/>
      <c r="J265" s="34"/>
      <c r="K265" s="34"/>
      <c r="L265" s="23"/>
      <c r="M265" s="23"/>
      <c r="N265" s="23"/>
      <c r="O265" s="23"/>
      <c r="P265" s="23"/>
      <c r="Q265" s="23"/>
      <c r="R265" s="23"/>
      <c r="S265" s="23"/>
      <c r="T265" s="23"/>
      <c r="U265" s="23"/>
      <c r="V265" s="23"/>
      <c r="W265" s="23"/>
      <c r="X265" s="23"/>
      <c r="Y265" s="23"/>
    </row>
    <row r="266" spans="1:25" ht="15" hidden="1">
      <c r="A266" s="22"/>
      <c r="B266" s="22"/>
      <c r="C266" s="22" t="s">
        <v>183</v>
      </c>
      <c r="D266" s="22"/>
      <c r="E266" s="22"/>
      <c r="F266" s="22"/>
      <c r="G266" s="23"/>
      <c r="H266" s="23"/>
      <c r="I266" s="34"/>
      <c r="J266" s="34"/>
      <c r="K266" s="34"/>
      <c r="L266" s="23"/>
      <c r="M266" s="23"/>
      <c r="N266" s="23"/>
      <c r="O266" s="23"/>
      <c r="P266" s="23"/>
      <c r="Q266" s="23"/>
      <c r="R266" s="23"/>
      <c r="S266" s="23"/>
      <c r="T266" s="23"/>
      <c r="U266" s="23"/>
      <c r="V266" s="23"/>
      <c r="W266" s="23"/>
      <c r="X266" s="23"/>
      <c r="Y266" s="23"/>
    </row>
    <row r="267" spans="1:25" ht="15" hidden="1">
      <c r="A267" s="22"/>
      <c r="B267" s="22"/>
      <c r="C267" s="22" t="s">
        <v>184</v>
      </c>
      <c r="D267" s="22"/>
      <c r="E267" s="22"/>
      <c r="F267" s="22"/>
      <c r="G267" s="23"/>
      <c r="H267" s="23"/>
      <c r="I267" s="34"/>
      <c r="J267" s="34"/>
      <c r="K267" s="34"/>
      <c r="L267" s="23"/>
      <c r="M267" s="23"/>
      <c r="N267" s="23"/>
      <c r="O267" s="23"/>
      <c r="P267" s="23"/>
      <c r="Q267" s="23"/>
      <c r="R267" s="23"/>
      <c r="S267" s="23"/>
      <c r="T267" s="23"/>
      <c r="U267" s="23"/>
      <c r="V267" s="23"/>
      <c r="W267" s="23"/>
      <c r="X267" s="23"/>
      <c r="Y267" s="23"/>
    </row>
    <row r="268" spans="1:25" ht="15" hidden="1">
      <c r="A268" s="22"/>
      <c r="B268" s="22"/>
      <c r="C268" s="22" t="s">
        <v>185</v>
      </c>
      <c r="D268" s="22"/>
      <c r="E268" s="22"/>
      <c r="F268" s="22"/>
      <c r="G268" s="23"/>
      <c r="H268" s="23"/>
      <c r="I268" s="34"/>
      <c r="J268" s="34"/>
      <c r="K268" s="34"/>
      <c r="L268" s="23"/>
      <c r="M268" s="23"/>
      <c r="N268" s="23"/>
      <c r="O268" s="23"/>
      <c r="P268" s="23"/>
      <c r="Q268" s="23"/>
      <c r="R268" s="23"/>
      <c r="S268" s="23"/>
      <c r="T268" s="23"/>
      <c r="U268" s="23"/>
      <c r="V268" s="23"/>
      <c r="W268" s="23"/>
      <c r="X268" s="23"/>
      <c r="Y268" s="23"/>
    </row>
    <row r="269" spans="1:25" ht="15" hidden="1">
      <c r="A269" s="22"/>
      <c r="B269" s="22"/>
      <c r="C269" s="22" t="s">
        <v>186</v>
      </c>
      <c r="D269" s="22"/>
      <c r="E269" s="22"/>
      <c r="F269" s="22"/>
      <c r="G269" s="23"/>
      <c r="H269" s="23"/>
      <c r="I269" s="34"/>
      <c r="J269" s="34"/>
      <c r="K269" s="34"/>
      <c r="L269" s="23"/>
      <c r="M269" s="23"/>
      <c r="N269" s="23"/>
      <c r="O269" s="23"/>
      <c r="P269" s="23"/>
      <c r="Q269" s="23"/>
      <c r="R269" s="23"/>
      <c r="S269" s="23"/>
      <c r="T269" s="23"/>
      <c r="U269" s="23"/>
      <c r="V269" s="23"/>
      <c r="W269" s="23"/>
      <c r="X269" s="23"/>
      <c r="Y269" s="23"/>
    </row>
    <row r="270" spans="1:25" ht="15" hidden="1">
      <c r="A270" s="22"/>
      <c r="B270" s="22"/>
      <c r="C270" s="22" t="s">
        <v>187</v>
      </c>
      <c r="D270" s="22"/>
      <c r="E270" s="22"/>
      <c r="F270" s="22"/>
      <c r="G270" s="23"/>
      <c r="H270" s="23"/>
      <c r="I270" s="34"/>
      <c r="J270" s="34"/>
      <c r="K270" s="34"/>
      <c r="L270" s="23"/>
      <c r="M270" s="23"/>
      <c r="N270" s="23"/>
      <c r="O270" s="23"/>
      <c r="P270" s="23"/>
      <c r="Q270" s="23"/>
      <c r="R270" s="23"/>
      <c r="S270" s="23"/>
      <c r="T270" s="23"/>
      <c r="U270" s="23"/>
      <c r="V270" s="23"/>
      <c r="W270" s="23"/>
      <c r="X270" s="23"/>
      <c r="Y270" s="23"/>
    </row>
    <row r="271" spans="1:25" ht="15" hidden="1">
      <c r="A271" s="22"/>
      <c r="B271" s="22"/>
      <c r="C271" s="22"/>
      <c r="D271" s="22"/>
      <c r="E271" s="22"/>
      <c r="F271" s="22"/>
      <c r="G271" s="23"/>
      <c r="H271" s="23"/>
      <c r="I271" s="34"/>
      <c r="J271" s="34"/>
      <c r="K271" s="34"/>
      <c r="L271" s="23"/>
      <c r="M271" s="23"/>
      <c r="N271" s="23"/>
      <c r="O271" s="23"/>
      <c r="P271" s="23"/>
      <c r="Q271" s="23"/>
      <c r="R271" s="23"/>
      <c r="S271" s="23"/>
      <c r="T271" s="23"/>
      <c r="U271" s="23"/>
      <c r="V271" s="23"/>
      <c r="W271" s="23"/>
      <c r="X271" s="23"/>
      <c r="Y271" s="23"/>
    </row>
    <row r="272" spans="1:25" ht="15" hidden="1">
      <c r="A272" s="22"/>
      <c r="B272" s="22"/>
      <c r="C272" s="22"/>
      <c r="D272" s="22"/>
      <c r="E272" s="22"/>
      <c r="F272" s="22"/>
      <c r="G272" s="23"/>
      <c r="H272" s="23"/>
      <c r="I272" s="34"/>
      <c r="J272" s="34"/>
      <c r="K272" s="34"/>
      <c r="L272" s="23"/>
      <c r="M272" s="23"/>
      <c r="N272" s="23"/>
      <c r="O272" s="23"/>
      <c r="P272" s="23"/>
      <c r="Q272" s="23"/>
      <c r="R272" s="23"/>
      <c r="S272" s="23"/>
      <c r="T272" s="23"/>
      <c r="U272" s="23"/>
      <c r="V272" s="23"/>
      <c r="W272" s="23"/>
      <c r="X272" s="23"/>
      <c r="Y272" s="23"/>
    </row>
    <row r="273" spans="1:25" ht="15" hidden="1">
      <c r="A273" s="22"/>
      <c r="B273" s="22"/>
      <c r="C273" s="22"/>
      <c r="D273" s="22"/>
      <c r="E273" s="22"/>
      <c r="F273" s="22"/>
      <c r="G273" s="23"/>
      <c r="H273" s="23"/>
      <c r="I273" s="34"/>
      <c r="J273" s="34"/>
      <c r="K273" s="34"/>
      <c r="L273" s="23"/>
      <c r="M273" s="23"/>
      <c r="N273" s="23"/>
      <c r="O273" s="23"/>
      <c r="P273" s="23"/>
      <c r="Q273" s="23"/>
      <c r="R273" s="23"/>
      <c r="S273" s="23"/>
      <c r="T273" s="23"/>
      <c r="U273" s="23"/>
      <c r="V273" s="23"/>
      <c r="W273" s="23"/>
      <c r="X273" s="23"/>
      <c r="Y273" s="23"/>
    </row>
    <row r="274" spans="1:25" ht="15">
      <c r="A274" s="22"/>
      <c r="B274" s="22"/>
      <c r="C274" s="22"/>
      <c r="D274" s="22"/>
      <c r="E274" s="22"/>
      <c r="F274" s="22"/>
      <c r="G274" s="23"/>
      <c r="H274" s="23"/>
      <c r="I274" s="34"/>
      <c r="J274" s="34"/>
      <c r="K274" s="34"/>
      <c r="L274" s="23"/>
      <c r="M274" s="23"/>
      <c r="N274" s="23"/>
      <c r="O274" s="23"/>
      <c r="P274" s="23"/>
      <c r="Q274" s="23"/>
      <c r="R274" s="23"/>
      <c r="S274" s="23"/>
      <c r="T274" s="23"/>
      <c r="U274" s="23"/>
      <c r="V274" s="23"/>
      <c r="W274" s="23"/>
      <c r="X274" s="23"/>
      <c r="Y274" s="23"/>
    </row>
    <row r="275" spans="1:25" ht="15">
      <c r="A275" s="22"/>
      <c r="B275" s="22"/>
      <c r="C275" s="22"/>
      <c r="D275" s="22"/>
      <c r="E275" s="22"/>
      <c r="F275" s="22"/>
      <c r="G275" s="23"/>
      <c r="H275" s="23"/>
      <c r="I275" s="34"/>
      <c r="J275" s="34"/>
      <c r="K275" s="34"/>
      <c r="L275" s="23"/>
      <c r="M275" s="23"/>
      <c r="N275" s="23"/>
      <c r="O275" s="23"/>
      <c r="P275" s="23"/>
      <c r="Q275" s="23"/>
      <c r="R275" s="23"/>
      <c r="S275" s="23"/>
      <c r="T275" s="23"/>
      <c r="U275" s="23"/>
      <c r="V275" s="23"/>
      <c r="W275" s="23"/>
      <c r="X275" s="23"/>
      <c r="Y275" s="23"/>
    </row>
    <row r="276" spans="1:25" ht="15">
      <c r="A276" s="22"/>
      <c r="B276" s="22"/>
      <c r="C276" s="22"/>
      <c r="D276" s="22"/>
      <c r="E276" s="22"/>
      <c r="F276" s="22"/>
      <c r="G276" s="23"/>
      <c r="H276" s="23"/>
      <c r="I276" s="34"/>
      <c r="J276" s="34"/>
      <c r="K276" s="34"/>
      <c r="L276" s="23"/>
      <c r="M276" s="23"/>
      <c r="N276" s="23"/>
      <c r="O276" s="23"/>
      <c r="P276" s="23"/>
      <c r="Q276" s="23"/>
      <c r="R276" s="23"/>
      <c r="S276" s="23"/>
      <c r="T276" s="23"/>
      <c r="U276" s="23"/>
      <c r="V276" s="23"/>
      <c r="W276" s="23"/>
      <c r="X276" s="23"/>
      <c r="Y276" s="23"/>
    </row>
    <row r="277" spans="1:25" ht="15">
      <c r="A277" s="22"/>
      <c r="B277" s="22"/>
      <c r="C277" s="22"/>
      <c r="D277" s="22"/>
      <c r="E277" s="22"/>
      <c r="F277" s="22"/>
      <c r="G277" s="23"/>
      <c r="H277" s="23"/>
      <c r="I277" s="34"/>
      <c r="J277" s="34"/>
      <c r="K277" s="34"/>
      <c r="L277" s="23"/>
      <c r="M277" s="23"/>
      <c r="N277" s="23"/>
      <c r="O277" s="23"/>
      <c r="P277" s="23"/>
      <c r="Q277" s="23"/>
      <c r="R277" s="23"/>
      <c r="S277" s="23"/>
      <c r="T277" s="23"/>
      <c r="U277" s="23"/>
      <c r="V277" s="23"/>
      <c r="W277" s="23"/>
      <c r="X277" s="23"/>
      <c r="Y277" s="23"/>
    </row>
    <row r="278" spans="1:25" ht="15">
      <c r="A278" s="22"/>
      <c r="B278" s="22"/>
      <c r="C278" s="22"/>
      <c r="D278" s="22"/>
      <c r="E278" s="22"/>
      <c r="F278" s="22"/>
      <c r="G278" s="23"/>
      <c r="H278" s="23"/>
      <c r="I278" s="34"/>
      <c r="J278" s="34"/>
      <c r="K278" s="34"/>
      <c r="L278" s="23"/>
      <c r="M278" s="23"/>
      <c r="N278" s="23"/>
      <c r="O278" s="23"/>
      <c r="P278" s="23"/>
      <c r="Q278" s="23"/>
      <c r="R278" s="23"/>
      <c r="S278" s="23"/>
      <c r="T278" s="23"/>
      <c r="U278" s="23"/>
      <c r="V278" s="23"/>
      <c r="W278" s="23"/>
      <c r="X278" s="23"/>
      <c r="Y278" s="23"/>
    </row>
    <row r="279" spans="1:25" ht="15">
      <c r="A279" s="22"/>
      <c r="B279" s="22"/>
      <c r="C279" s="22"/>
      <c r="D279" s="22"/>
      <c r="E279" s="22"/>
      <c r="F279" s="22"/>
      <c r="G279" s="23"/>
      <c r="H279" s="23"/>
      <c r="I279" s="34"/>
      <c r="J279" s="34"/>
      <c r="K279" s="34"/>
      <c r="L279" s="23"/>
      <c r="M279" s="23"/>
      <c r="N279" s="23"/>
      <c r="O279" s="23"/>
      <c r="P279" s="23"/>
      <c r="Q279" s="23"/>
      <c r="R279" s="23"/>
      <c r="S279" s="23"/>
      <c r="T279" s="23"/>
      <c r="U279" s="23"/>
      <c r="V279" s="23"/>
      <c r="W279" s="23"/>
      <c r="X279" s="23"/>
      <c r="Y279" s="23"/>
    </row>
    <row r="280" spans="1:25" ht="15">
      <c r="A280" s="22"/>
      <c r="B280" s="22"/>
      <c r="C280" s="22"/>
      <c r="D280" s="22"/>
      <c r="E280" s="22"/>
      <c r="F280" s="22"/>
      <c r="G280" s="23"/>
      <c r="H280" s="23"/>
      <c r="I280" s="34"/>
      <c r="J280" s="34"/>
      <c r="K280" s="34"/>
      <c r="L280" s="23"/>
      <c r="M280" s="23"/>
      <c r="N280" s="23"/>
      <c r="O280" s="23"/>
      <c r="P280" s="23"/>
      <c r="Q280" s="23"/>
      <c r="R280" s="23"/>
      <c r="S280" s="23"/>
      <c r="T280" s="23"/>
      <c r="U280" s="23"/>
      <c r="V280" s="23"/>
      <c r="W280" s="23"/>
      <c r="X280" s="23"/>
      <c r="Y280" s="23"/>
    </row>
    <row r="281" spans="1:25" ht="15">
      <c r="A281" s="22"/>
      <c r="B281" s="22"/>
      <c r="C281" s="22"/>
      <c r="D281" s="22"/>
      <c r="E281" s="22"/>
      <c r="F281" s="22"/>
      <c r="G281" s="23"/>
      <c r="H281" s="23"/>
      <c r="I281" s="34"/>
      <c r="J281" s="34"/>
      <c r="K281" s="34"/>
      <c r="L281" s="23"/>
      <c r="M281" s="23"/>
      <c r="N281" s="23"/>
      <c r="O281" s="23"/>
      <c r="P281" s="23"/>
      <c r="Q281" s="23"/>
      <c r="R281" s="23"/>
      <c r="S281" s="23"/>
      <c r="T281" s="23"/>
      <c r="U281" s="23"/>
      <c r="V281" s="23"/>
      <c r="W281" s="23"/>
      <c r="X281" s="23"/>
      <c r="Y281" s="23"/>
    </row>
    <row r="282" spans="1:25" ht="15">
      <c r="A282" s="22"/>
      <c r="B282" s="22"/>
      <c r="C282" s="22"/>
      <c r="D282" s="22"/>
      <c r="E282" s="22"/>
      <c r="F282" s="22"/>
      <c r="G282" s="23"/>
      <c r="H282" s="23"/>
      <c r="I282" s="34"/>
      <c r="J282" s="34"/>
      <c r="K282" s="34"/>
      <c r="L282" s="23"/>
      <c r="M282" s="23"/>
      <c r="N282" s="23"/>
      <c r="O282" s="23"/>
      <c r="P282" s="23"/>
      <c r="Q282" s="23"/>
      <c r="R282" s="23"/>
      <c r="S282" s="23"/>
      <c r="T282" s="23"/>
      <c r="U282" s="23"/>
      <c r="V282" s="23"/>
      <c r="W282" s="23"/>
      <c r="X282" s="23"/>
      <c r="Y282" s="23"/>
    </row>
    <row r="283" spans="1:25" ht="15">
      <c r="A283" s="22"/>
      <c r="B283" s="22"/>
      <c r="C283" s="22"/>
      <c r="D283" s="22"/>
      <c r="E283" s="22"/>
      <c r="F283" s="22"/>
      <c r="G283" s="23"/>
      <c r="H283" s="23"/>
      <c r="I283" s="34"/>
      <c r="J283" s="34"/>
      <c r="K283" s="34"/>
      <c r="L283" s="23"/>
      <c r="M283" s="23"/>
      <c r="N283" s="23"/>
      <c r="O283" s="23"/>
      <c r="P283" s="23"/>
      <c r="Q283" s="23"/>
      <c r="R283" s="23"/>
      <c r="S283" s="23"/>
      <c r="T283" s="23"/>
      <c r="U283" s="23"/>
      <c r="V283" s="23"/>
      <c r="W283" s="23"/>
      <c r="X283" s="23"/>
      <c r="Y283" s="23"/>
    </row>
    <row r="284" spans="1:25" ht="15">
      <c r="A284" s="22"/>
      <c r="B284" s="22"/>
      <c r="C284" s="22"/>
      <c r="D284" s="22"/>
      <c r="E284" s="22"/>
      <c r="F284" s="22"/>
      <c r="G284" s="23"/>
      <c r="H284" s="23"/>
      <c r="I284" s="34"/>
      <c r="J284" s="34"/>
      <c r="K284" s="34"/>
      <c r="L284" s="23"/>
      <c r="M284" s="23"/>
      <c r="N284" s="23"/>
      <c r="O284" s="23"/>
      <c r="P284" s="23"/>
      <c r="Q284" s="23"/>
      <c r="R284" s="23"/>
      <c r="S284" s="23"/>
      <c r="T284" s="23"/>
      <c r="U284" s="23"/>
      <c r="V284" s="23"/>
      <c r="W284" s="23"/>
      <c r="X284" s="23"/>
      <c r="Y284" s="23"/>
    </row>
    <row r="285" spans="1:25" ht="15">
      <c r="A285" s="22"/>
      <c r="B285" s="22"/>
      <c r="C285" s="22"/>
      <c r="D285" s="22"/>
      <c r="E285" s="22"/>
      <c r="F285" s="22"/>
      <c r="G285" s="23"/>
      <c r="H285" s="23"/>
      <c r="I285" s="34"/>
      <c r="J285" s="34"/>
      <c r="K285" s="34"/>
      <c r="L285" s="23"/>
      <c r="M285" s="23"/>
      <c r="N285" s="23"/>
      <c r="O285" s="23"/>
      <c r="P285" s="23"/>
      <c r="Q285" s="23"/>
      <c r="R285" s="23"/>
      <c r="S285" s="23"/>
      <c r="T285" s="23"/>
      <c r="U285" s="23"/>
      <c r="V285" s="23"/>
      <c r="W285" s="23"/>
      <c r="X285" s="23"/>
      <c r="Y285" s="23"/>
    </row>
    <row r="286" spans="1:25" ht="15">
      <c r="A286" s="22"/>
      <c r="B286" s="22"/>
      <c r="C286" s="22"/>
      <c r="D286" s="22"/>
      <c r="E286" s="22"/>
      <c r="F286" s="22"/>
      <c r="G286" s="23"/>
      <c r="H286" s="23"/>
      <c r="I286" s="34"/>
      <c r="J286" s="34"/>
      <c r="K286" s="34"/>
      <c r="L286" s="23"/>
      <c r="M286" s="23"/>
      <c r="N286" s="23"/>
      <c r="O286" s="23"/>
      <c r="P286" s="23"/>
      <c r="Q286" s="23"/>
      <c r="R286" s="23"/>
      <c r="S286" s="23"/>
      <c r="T286" s="23"/>
      <c r="U286" s="23"/>
      <c r="V286" s="23"/>
      <c r="W286" s="23"/>
      <c r="X286" s="23"/>
      <c r="Y286" s="23"/>
    </row>
    <row r="287" spans="1:25" ht="15">
      <c r="A287" s="22"/>
      <c r="B287" s="22"/>
      <c r="C287" s="22"/>
      <c r="D287" s="22"/>
      <c r="E287" s="22"/>
      <c r="F287" s="22"/>
      <c r="G287" s="23"/>
      <c r="H287" s="23"/>
      <c r="I287" s="34"/>
      <c r="J287" s="34"/>
      <c r="K287" s="34"/>
      <c r="L287" s="23"/>
      <c r="M287" s="23"/>
      <c r="N287" s="23"/>
      <c r="O287" s="23"/>
      <c r="P287" s="23"/>
      <c r="Q287" s="23"/>
      <c r="R287" s="23"/>
      <c r="S287" s="23"/>
      <c r="T287" s="23"/>
      <c r="U287" s="23"/>
      <c r="V287" s="23"/>
      <c r="W287" s="23"/>
      <c r="X287" s="23"/>
      <c r="Y287" s="23"/>
    </row>
    <row r="288" spans="1:25" ht="15">
      <c r="A288" s="22"/>
      <c r="B288" s="22"/>
      <c r="C288" s="22"/>
      <c r="D288" s="22"/>
      <c r="E288" s="22"/>
      <c r="F288" s="22"/>
      <c r="G288" s="23"/>
      <c r="H288" s="23"/>
      <c r="I288" s="34"/>
      <c r="J288" s="34"/>
      <c r="K288" s="34"/>
      <c r="L288" s="23"/>
      <c r="M288" s="23"/>
      <c r="N288" s="23"/>
      <c r="O288" s="23"/>
      <c r="P288" s="23"/>
      <c r="Q288" s="23"/>
      <c r="R288" s="23"/>
      <c r="S288" s="23"/>
      <c r="T288" s="23"/>
      <c r="U288" s="23"/>
      <c r="V288" s="23"/>
      <c r="W288" s="23"/>
      <c r="X288" s="23"/>
      <c r="Y288" s="23"/>
    </row>
    <row r="289" spans="1:25" ht="15">
      <c r="A289" s="22"/>
      <c r="B289" s="22"/>
      <c r="C289" s="22"/>
      <c r="D289" s="22"/>
      <c r="E289" s="22"/>
      <c r="F289" s="22"/>
      <c r="G289" s="23"/>
      <c r="H289" s="23"/>
      <c r="I289" s="34"/>
      <c r="J289" s="34"/>
      <c r="K289" s="34"/>
      <c r="L289" s="23"/>
      <c r="M289" s="23"/>
      <c r="N289" s="23"/>
      <c r="O289" s="23"/>
      <c r="P289" s="23"/>
      <c r="Q289" s="23"/>
      <c r="R289" s="23"/>
      <c r="S289" s="23"/>
      <c r="T289" s="23"/>
      <c r="U289" s="23"/>
      <c r="V289" s="23"/>
      <c r="W289" s="23"/>
      <c r="X289" s="23"/>
      <c r="Y289" s="23"/>
    </row>
    <row r="290" spans="1:25" ht="15">
      <c r="A290" s="22"/>
      <c r="B290" s="22"/>
      <c r="C290" s="22"/>
      <c r="D290" s="22"/>
      <c r="E290" s="22"/>
      <c r="F290" s="22"/>
      <c r="G290" s="23"/>
      <c r="H290" s="23"/>
      <c r="I290" s="34"/>
      <c r="J290" s="34"/>
      <c r="K290" s="34"/>
      <c r="L290" s="23"/>
      <c r="M290" s="23"/>
      <c r="N290" s="23"/>
      <c r="O290" s="23"/>
      <c r="P290" s="23"/>
      <c r="Q290" s="23"/>
      <c r="R290" s="23"/>
      <c r="S290" s="23"/>
      <c r="T290" s="23"/>
      <c r="U290" s="23"/>
      <c r="V290" s="23"/>
      <c r="W290" s="23"/>
      <c r="X290" s="23"/>
      <c r="Y290" s="23"/>
    </row>
    <row r="291" spans="1:25" ht="15">
      <c r="A291" s="22"/>
      <c r="B291" s="22"/>
      <c r="C291" s="22"/>
      <c r="D291" s="22"/>
      <c r="E291" s="22"/>
      <c r="F291" s="22"/>
      <c r="G291" s="23"/>
      <c r="H291" s="23"/>
      <c r="I291" s="34"/>
      <c r="J291" s="34"/>
      <c r="K291" s="34"/>
      <c r="L291" s="23"/>
      <c r="M291" s="23"/>
      <c r="N291" s="23"/>
      <c r="O291" s="23"/>
      <c r="P291" s="23"/>
      <c r="Q291" s="23"/>
      <c r="R291" s="23"/>
      <c r="S291" s="23"/>
      <c r="T291" s="23"/>
      <c r="U291" s="23"/>
      <c r="V291" s="23"/>
      <c r="W291" s="23"/>
      <c r="X291" s="23"/>
      <c r="Y291" s="23"/>
    </row>
    <row r="292" spans="1:25" ht="15">
      <c r="A292" s="22"/>
      <c r="B292" s="22"/>
      <c r="C292" s="22"/>
      <c r="D292" s="22"/>
      <c r="E292" s="22"/>
      <c r="F292" s="22"/>
      <c r="G292" s="23"/>
      <c r="H292" s="23"/>
      <c r="I292" s="34"/>
      <c r="J292" s="34"/>
      <c r="K292" s="34"/>
      <c r="L292" s="23"/>
      <c r="M292" s="23"/>
      <c r="N292" s="23"/>
      <c r="O292" s="23"/>
      <c r="P292" s="23"/>
      <c r="Q292" s="23"/>
      <c r="R292" s="23"/>
      <c r="S292" s="23"/>
      <c r="T292" s="23"/>
      <c r="U292" s="23"/>
      <c r="V292" s="23"/>
      <c r="W292" s="23"/>
      <c r="X292" s="23"/>
      <c r="Y292" s="23"/>
    </row>
    <row r="293" spans="1:25" ht="15">
      <c r="A293" s="22"/>
      <c r="B293" s="22"/>
      <c r="C293" s="22"/>
      <c r="D293" s="22"/>
      <c r="E293" s="22"/>
      <c r="F293" s="22"/>
      <c r="G293" s="23"/>
      <c r="H293" s="23"/>
      <c r="I293" s="34"/>
      <c r="J293" s="34"/>
      <c r="K293" s="34"/>
      <c r="L293" s="23"/>
      <c r="M293" s="23"/>
      <c r="N293" s="23"/>
      <c r="O293" s="23"/>
      <c r="P293" s="23"/>
      <c r="Q293" s="23"/>
      <c r="R293" s="23"/>
      <c r="S293" s="23"/>
      <c r="T293" s="23"/>
      <c r="U293" s="23"/>
      <c r="V293" s="23"/>
      <c r="W293" s="23"/>
      <c r="X293" s="23"/>
      <c r="Y293" s="23"/>
    </row>
    <row r="294" spans="1:25" ht="15">
      <c r="A294" s="22"/>
      <c r="B294" s="22"/>
      <c r="C294" s="22"/>
      <c r="D294" s="22"/>
      <c r="E294" s="22"/>
      <c r="F294" s="22"/>
      <c r="G294" s="23"/>
      <c r="H294" s="23"/>
      <c r="I294" s="34"/>
      <c r="J294" s="34"/>
      <c r="K294" s="34"/>
      <c r="L294" s="23"/>
      <c r="M294" s="23"/>
      <c r="N294" s="23"/>
      <c r="O294" s="23"/>
      <c r="P294" s="23"/>
      <c r="Q294" s="23"/>
      <c r="R294" s="23"/>
      <c r="S294" s="23"/>
      <c r="T294" s="23"/>
      <c r="U294" s="23"/>
      <c r="V294" s="23"/>
      <c r="W294" s="23"/>
      <c r="X294" s="23"/>
      <c r="Y294" s="23"/>
    </row>
    <row r="295" spans="1:25" ht="15">
      <c r="A295" s="22"/>
      <c r="B295" s="22"/>
      <c r="C295" s="22"/>
      <c r="D295" s="22"/>
      <c r="E295" s="22"/>
      <c r="F295" s="22"/>
      <c r="G295" s="23"/>
      <c r="H295" s="23"/>
      <c r="I295" s="34"/>
      <c r="J295" s="34"/>
      <c r="K295" s="34"/>
      <c r="L295" s="23"/>
      <c r="M295" s="23"/>
      <c r="N295" s="23"/>
      <c r="O295" s="23"/>
      <c r="P295" s="23"/>
      <c r="Q295" s="23"/>
      <c r="R295" s="23"/>
      <c r="S295" s="23"/>
      <c r="T295" s="23"/>
      <c r="U295" s="23"/>
      <c r="V295" s="23"/>
      <c r="W295" s="23"/>
      <c r="X295" s="23"/>
      <c r="Y295" s="23"/>
    </row>
    <row r="296" spans="1:25" ht="15">
      <c r="A296" s="22"/>
      <c r="B296" s="22"/>
      <c r="C296" s="22"/>
      <c r="D296" s="22"/>
      <c r="E296" s="22"/>
      <c r="F296" s="22"/>
      <c r="G296" s="23"/>
      <c r="H296" s="23"/>
      <c r="I296" s="34"/>
      <c r="J296" s="34"/>
      <c r="K296" s="34"/>
      <c r="L296" s="23"/>
      <c r="M296" s="23"/>
      <c r="N296" s="23"/>
      <c r="O296" s="23"/>
      <c r="P296" s="23"/>
      <c r="Q296" s="23"/>
      <c r="R296" s="23"/>
      <c r="S296" s="23"/>
      <c r="T296" s="23"/>
      <c r="U296" s="23"/>
      <c r="V296" s="23"/>
      <c r="W296" s="23"/>
      <c r="X296" s="23"/>
      <c r="Y296" s="23"/>
    </row>
    <row r="297" spans="1:25" ht="15">
      <c r="A297" s="22"/>
      <c r="B297" s="22"/>
      <c r="C297" s="22"/>
      <c r="D297" s="22"/>
      <c r="E297" s="22"/>
      <c r="F297" s="22"/>
      <c r="G297" s="23"/>
      <c r="H297" s="23"/>
      <c r="I297" s="34"/>
      <c r="J297" s="34"/>
      <c r="K297" s="34"/>
      <c r="L297" s="23"/>
      <c r="M297" s="23"/>
      <c r="N297" s="23"/>
      <c r="O297" s="23"/>
      <c r="P297" s="23"/>
      <c r="Q297" s="23"/>
      <c r="R297" s="23"/>
      <c r="S297" s="23"/>
      <c r="T297" s="23"/>
      <c r="U297" s="23"/>
      <c r="V297" s="23"/>
      <c r="W297" s="23"/>
      <c r="X297" s="23"/>
      <c r="Y297" s="23"/>
    </row>
    <row r="298" spans="1:25" ht="15">
      <c r="A298" s="22"/>
      <c r="B298" s="22"/>
      <c r="C298" s="22"/>
      <c r="D298" s="22"/>
      <c r="E298" s="22"/>
      <c r="F298" s="22"/>
      <c r="G298" s="23"/>
      <c r="H298" s="23"/>
      <c r="I298" s="34"/>
      <c r="J298" s="34"/>
      <c r="K298" s="34"/>
      <c r="L298" s="23"/>
      <c r="M298" s="23"/>
      <c r="N298" s="23"/>
      <c r="O298" s="23"/>
      <c r="P298" s="23"/>
      <c r="Q298" s="23"/>
      <c r="R298" s="23"/>
      <c r="S298" s="23"/>
      <c r="T298" s="23"/>
      <c r="U298" s="23"/>
      <c r="V298" s="23"/>
      <c r="W298" s="23"/>
      <c r="X298" s="23"/>
      <c r="Y298" s="23"/>
    </row>
    <row r="299" spans="1:25" ht="15">
      <c r="A299" s="22"/>
      <c r="B299" s="22"/>
      <c r="C299" s="22"/>
      <c r="D299" s="22"/>
      <c r="E299" s="22"/>
      <c r="F299" s="22"/>
      <c r="G299" s="23"/>
      <c r="H299" s="23"/>
      <c r="I299" s="34"/>
      <c r="J299" s="34"/>
      <c r="K299" s="34"/>
      <c r="L299" s="23"/>
      <c r="M299" s="23"/>
      <c r="N299" s="23"/>
      <c r="O299" s="23"/>
      <c r="P299" s="23"/>
      <c r="Q299" s="23"/>
      <c r="R299" s="23"/>
      <c r="S299" s="23"/>
      <c r="T299" s="23"/>
      <c r="U299" s="23"/>
      <c r="V299" s="23"/>
      <c r="W299" s="23"/>
      <c r="X299" s="23"/>
      <c r="Y299" s="23"/>
    </row>
    <row r="300" spans="1:25" ht="15">
      <c r="A300" s="22"/>
      <c r="B300" s="22"/>
      <c r="C300" s="22"/>
      <c r="D300" s="22"/>
      <c r="E300" s="22"/>
      <c r="F300" s="22"/>
      <c r="G300" s="23"/>
      <c r="H300" s="23"/>
      <c r="I300" s="34"/>
      <c r="J300" s="34"/>
      <c r="K300" s="34"/>
      <c r="L300" s="23"/>
      <c r="M300" s="23"/>
      <c r="N300" s="23"/>
      <c r="O300" s="23"/>
      <c r="P300" s="23"/>
      <c r="Q300" s="23"/>
      <c r="R300" s="23"/>
      <c r="S300" s="23"/>
      <c r="T300" s="23"/>
      <c r="U300" s="23"/>
      <c r="V300" s="23"/>
      <c r="W300" s="23"/>
      <c r="X300" s="23"/>
      <c r="Y300" s="23"/>
    </row>
    <row r="301" spans="1:25" ht="15">
      <c r="A301" s="22"/>
      <c r="B301" s="22"/>
      <c r="C301" s="22"/>
      <c r="D301" s="22"/>
      <c r="E301" s="22"/>
      <c r="F301" s="22"/>
      <c r="G301" s="23"/>
      <c r="H301" s="23"/>
      <c r="I301" s="34"/>
      <c r="J301" s="34"/>
      <c r="K301" s="34"/>
      <c r="L301" s="23"/>
      <c r="M301" s="23"/>
      <c r="N301" s="23"/>
      <c r="O301" s="23"/>
      <c r="P301" s="23"/>
      <c r="Q301" s="23"/>
      <c r="R301" s="23"/>
      <c r="S301" s="23"/>
      <c r="T301" s="23"/>
      <c r="U301" s="23"/>
      <c r="V301" s="23"/>
      <c r="W301" s="23"/>
      <c r="X301" s="23"/>
      <c r="Y301" s="23"/>
    </row>
    <row r="302" spans="1:25" ht="15">
      <c r="A302" s="22"/>
      <c r="B302" s="22"/>
      <c r="C302" s="22"/>
      <c r="D302" s="22"/>
      <c r="E302" s="22"/>
      <c r="F302" s="22"/>
      <c r="G302" s="23"/>
      <c r="H302" s="23"/>
      <c r="I302" s="34"/>
      <c r="J302" s="34"/>
      <c r="K302" s="34"/>
      <c r="L302" s="23"/>
      <c r="M302" s="23"/>
      <c r="N302" s="23"/>
      <c r="O302" s="23"/>
      <c r="P302" s="23"/>
      <c r="Q302" s="23"/>
      <c r="R302" s="23"/>
      <c r="S302" s="23"/>
      <c r="T302" s="23"/>
      <c r="U302" s="23"/>
      <c r="V302" s="23"/>
      <c r="W302" s="23"/>
      <c r="X302" s="23"/>
      <c r="Y302" s="23"/>
    </row>
    <row r="303" spans="1:25" ht="15">
      <c r="A303" s="22"/>
      <c r="B303" s="22"/>
      <c r="C303" s="22"/>
      <c r="D303" s="22"/>
      <c r="E303" s="22"/>
      <c r="F303" s="22"/>
      <c r="G303" s="23"/>
      <c r="H303" s="23"/>
      <c r="I303" s="34"/>
      <c r="J303" s="34"/>
      <c r="K303" s="34"/>
      <c r="L303" s="23"/>
      <c r="M303" s="23"/>
      <c r="N303" s="23"/>
      <c r="O303" s="23"/>
      <c r="P303" s="23"/>
      <c r="Q303" s="23"/>
      <c r="R303" s="23"/>
      <c r="S303" s="23"/>
      <c r="T303" s="23"/>
      <c r="U303" s="23"/>
      <c r="V303" s="23"/>
      <c r="W303" s="23"/>
      <c r="X303" s="23"/>
      <c r="Y303" s="23"/>
    </row>
    <row r="304" spans="1:25" ht="15">
      <c r="A304" s="22"/>
      <c r="B304" s="22"/>
      <c r="C304" s="22"/>
      <c r="D304" s="22"/>
      <c r="E304" s="22"/>
      <c r="F304" s="22"/>
      <c r="G304" s="23"/>
      <c r="H304" s="23"/>
      <c r="I304" s="34"/>
      <c r="J304" s="34"/>
      <c r="K304" s="34"/>
      <c r="L304" s="23"/>
      <c r="M304" s="23"/>
      <c r="N304" s="23"/>
      <c r="O304" s="23"/>
      <c r="P304" s="23"/>
      <c r="Q304" s="23"/>
      <c r="R304" s="23"/>
      <c r="S304" s="23"/>
      <c r="T304" s="23"/>
      <c r="U304" s="23"/>
      <c r="V304" s="23"/>
      <c r="W304" s="23"/>
      <c r="X304" s="23"/>
      <c r="Y304" s="23"/>
    </row>
    <row r="305" spans="1:25" ht="15">
      <c r="A305" s="22"/>
      <c r="B305" s="22"/>
      <c r="C305" s="22"/>
      <c r="D305" s="22"/>
      <c r="E305" s="22"/>
      <c r="F305" s="22"/>
      <c r="G305" s="23"/>
      <c r="H305" s="23"/>
      <c r="I305" s="34"/>
      <c r="J305" s="34"/>
      <c r="K305" s="34"/>
      <c r="L305" s="23"/>
      <c r="M305" s="23"/>
      <c r="N305" s="23"/>
      <c r="O305" s="23"/>
      <c r="P305" s="23"/>
      <c r="Q305" s="23"/>
      <c r="R305" s="23"/>
      <c r="S305" s="23"/>
      <c r="T305" s="23"/>
      <c r="U305" s="23"/>
      <c r="V305" s="23"/>
      <c r="W305" s="23"/>
      <c r="X305" s="23"/>
      <c r="Y305" s="23"/>
    </row>
    <row r="306" spans="1:25" ht="15">
      <c r="A306" s="22"/>
      <c r="B306" s="22"/>
      <c r="C306" s="22"/>
      <c r="D306" s="22"/>
      <c r="E306" s="22"/>
      <c r="F306" s="22"/>
      <c r="G306" s="23"/>
      <c r="H306" s="23"/>
      <c r="I306" s="34"/>
      <c r="J306" s="34"/>
      <c r="K306" s="34"/>
      <c r="L306" s="23"/>
      <c r="M306" s="23"/>
      <c r="N306" s="23"/>
      <c r="O306" s="23"/>
      <c r="P306" s="23"/>
      <c r="Q306" s="23"/>
      <c r="R306" s="23"/>
      <c r="S306" s="23"/>
      <c r="T306" s="23"/>
      <c r="U306" s="23"/>
      <c r="V306" s="23"/>
      <c r="W306" s="23"/>
      <c r="X306" s="23"/>
      <c r="Y306" s="23"/>
    </row>
    <row r="307" spans="1:25" ht="15">
      <c r="A307" s="22"/>
      <c r="B307" s="22"/>
      <c r="C307" s="22"/>
      <c r="D307" s="22"/>
      <c r="E307" s="22"/>
      <c r="F307" s="22"/>
      <c r="G307" s="23"/>
      <c r="H307" s="23"/>
      <c r="I307" s="34"/>
      <c r="J307" s="34"/>
      <c r="K307" s="34"/>
      <c r="L307" s="23"/>
      <c r="M307" s="23"/>
      <c r="N307" s="23"/>
      <c r="O307" s="23"/>
      <c r="P307" s="23"/>
      <c r="Q307" s="23"/>
      <c r="R307" s="23"/>
      <c r="S307" s="23"/>
      <c r="T307" s="23"/>
      <c r="U307" s="23"/>
      <c r="V307" s="23"/>
      <c r="W307" s="23"/>
      <c r="X307" s="23"/>
      <c r="Y307" s="23"/>
    </row>
    <row r="308" spans="1:25" ht="15">
      <c r="A308" s="22"/>
      <c r="B308" s="22"/>
      <c r="C308" s="22"/>
      <c r="D308" s="22"/>
      <c r="E308" s="22"/>
      <c r="F308" s="22"/>
      <c r="G308" s="23"/>
      <c r="H308" s="23"/>
      <c r="I308" s="34"/>
      <c r="J308" s="34"/>
      <c r="K308" s="34"/>
      <c r="L308" s="23"/>
      <c r="M308" s="23"/>
      <c r="N308" s="23"/>
      <c r="O308" s="23"/>
      <c r="P308" s="23"/>
      <c r="Q308" s="23"/>
      <c r="R308" s="23"/>
      <c r="S308" s="23"/>
      <c r="T308" s="23"/>
      <c r="U308" s="23"/>
      <c r="V308" s="23"/>
      <c r="W308" s="23"/>
      <c r="X308" s="23"/>
      <c r="Y308" s="23"/>
    </row>
    <row r="309" spans="1:25" ht="15">
      <c r="A309" s="22"/>
      <c r="B309" s="22"/>
      <c r="C309" s="22"/>
      <c r="D309" s="22"/>
      <c r="E309" s="22"/>
      <c r="F309" s="22"/>
      <c r="G309" s="23"/>
      <c r="H309" s="23"/>
      <c r="I309" s="34"/>
      <c r="J309" s="34"/>
      <c r="K309" s="34"/>
      <c r="L309" s="23"/>
      <c r="M309" s="23"/>
      <c r="N309" s="23"/>
      <c r="O309" s="23"/>
      <c r="P309" s="23"/>
      <c r="Q309" s="23"/>
      <c r="R309" s="23"/>
      <c r="S309" s="23"/>
      <c r="T309" s="23"/>
      <c r="U309" s="23"/>
      <c r="V309" s="23"/>
      <c r="W309" s="23"/>
      <c r="X309" s="23"/>
      <c r="Y309" s="23"/>
    </row>
    <row r="310" spans="1:25" ht="15">
      <c r="A310" s="22"/>
      <c r="B310" s="22"/>
      <c r="C310" s="22"/>
      <c r="D310" s="22"/>
      <c r="E310" s="22"/>
      <c r="F310" s="22"/>
      <c r="G310" s="23"/>
      <c r="H310" s="23"/>
      <c r="I310" s="34"/>
      <c r="J310" s="34"/>
      <c r="K310" s="34"/>
      <c r="L310" s="23"/>
      <c r="M310" s="23"/>
      <c r="N310" s="23"/>
      <c r="O310" s="23"/>
      <c r="P310" s="23"/>
      <c r="Q310" s="23"/>
      <c r="R310" s="23"/>
      <c r="S310" s="23"/>
      <c r="T310" s="23"/>
      <c r="U310" s="23"/>
      <c r="V310" s="23"/>
      <c r="W310" s="23"/>
      <c r="X310" s="23"/>
      <c r="Y310" s="23"/>
    </row>
    <row r="311" spans="1:25" ht="15">
      <c r="A311" s="22"/>
      <c r="B311" s="22"/>
      <c r="C311" s="22"/>
      <c r="D311" s="22"/>
      <c r="E311" s="22"/>
      <c r="F311" s="22"/>
      <c r="G311" s="23"/>
      <c r="H311" s="23"/>
      <c r="I311" s="34"/>
      <c r="J311" s="34"/>
      <c r="K311" s="34"/>
      <c r="L311" s="23"/>
      <c r="M311" s="23"/>
      <c r="N311" s="23"/>
      <c r="O311" s="23"/>
      <c r="P311" s="23"/>
      <c r="Q311" s="23"/>
      <c r="R311" s="23"/>
      <c r="S311" s="23"/>
      <c r="T311" s="23"/>
      <c r="U311" s="23"/>
      <c r="V311" s="23"/>
      <c r="W311" s="23"/>
      <c r="X311" s="23"/>
      <c r="Y311" s="23"/>
    </row>
    <row r="312" spans="1:25" ht="15">
      <c r="A312" s="22"/>
      <c r="B312" s="22"/>
      <c r="C312" s="22"/>
      <c r="D312" s="22"/>
      <c r="E312" s="22"/>
      <c r="F312" s="22"/>
      <c r="G312" s="23"/>
      <c r="H312" s="23"/>
      <c r="I312" s="34"/>
      <c r="J312" s="34"/>
      <c r="K312" s="34"/>
      <c r="L312" s="23"/>
      <c r="M312" s="23"/>
      <c r="N312" s="23"/>
      <c r="O312" s="23"/>
      <c r="P312" s="23"/>
      <c r="Q312" s="23"/>
      <c r="R312" s="23"/>
      <c r="S312" s="23"/>
      <c r="T312" s="23"/>
      <c r="U312" s="23"/>
      <c r="V312" s="23"/>
      <c r="W312" s="23"/>
      <c r="X312" s="23"/>
      <c r="Y312" s="23"/>
    </row>
    <row r="313" spans="1:25" ht="15">
      <c r="A313" s="22"/>
      <c r="B313" s="22"/>
      <c r="C313" s="22"/>
      <c r="D313" s="22"/>
      <c r="E313" s="22"/>
      <c r="F313" s="22"/>
      <c r="G313" s="23"/>
      <c r="H313" s="23"/>
      <c r="I313" s="34"/>
      <c r="J313" s="34"/>
      <c r="K313" s="34"/>
      <c r="L313" s="23"/>
      <c r="M313" s="23"/>
      <c r="N313" s="23"/>
      <c r="O313" s="23"/>
      <c r="P313" s="23"/>
      <c r="Q313" s="23"/>
      <c r="R313" s="23"/>
      <c r="S313" s="23"/>
      <c r="T313" s="23"/>
      <c r="U313" s="23"/>
      <c r="V313" s="23"/>
      <c r="W313" s="23"/>
      <c r="X313" s="23"/>
      <c r="Y313" s="23"/>
    </row>
    <row r="314" spans="1:25" ht="15">
      <c r="A314" s="22"/>
      <c r="B314" s="22"/>
      <c r="C314" s="22"/>
      <c r="D314" s="22"/>
      <c r="E314" s="22"/>
      <c r="F314" s="22"/>
      <c r="G314" s="23"/>
      <c r="H314" s="23"/>
      <c r="I314" s="34"/>
      <c r="J314" s="34"/>
      <c r="K314" s="34"/>
      <c r="L314" s="23"/>
      <c r="M314" s="23"/>
      <c r="N314" s="23"/>
      <c r="O314" s="23"/>
      <c r="P314" s="23"/>
      <c r="Q314" s="23"/>
      <c r="R314" s="23"/>
      <c r="S314" s="23"/>
      <c r="T314" s="23"/>
      <c r="U314" s="23"/>
      <c r="V314" s="23"/>
      <c r="W314" s="23"/>
      <c r="X314" s="23"/>
      <c r="Y314" s="23"/>
    </row>
    <row r="315" spans="1:25" ht="15">
      <c r="A315" s="22"/>
      <c r="B315" s="22"/>
      <c r="C315" s="22"/>
      <c r="D315" s="22"/>
      <c r="E315" s="22"/>
      <c r="F315" s="22"/>
      <c r="G315" s="23"/>
      <c r="H315" s="23"/>
      <c r="I315" s="34"/>
      <c r="J315" s="34"/>
      <c r="K315" s="34"/>
      <c r="L315" s="23"/>
      <c r="M315" s="23"/>
      <c r="N315" s="23"/>
      <c r="O315" s="23"/>
      <c r="P315" s="23"/>
      <c r="Q315" s="23"/>
      <c r="R315" s="23"/>
      <c r="S315" s="23"/>
      <c r="T315" s="23"/>
      <c r="U315" s="23"/>
      <c r="V315" s="23"/>
      <c r="W315" s="23"/>
      <c r="X315" s="23"/>
      <c r="Y315" s="23"/>
    </row>
    <row r="316" spans="1:25" ht="15">
      <c r="A316" s="22"/>
      <c r="B316" s="22"/>
      <c r="C316" s="22"/>
      <c r="D316" s="22"/>
      <c r="E316" s="22"/>
      <c r="F316" s="22"/>
      <c r="G316" s="23"/>
      <c r="H316" s="23"/>
      <c r="I316" s="34"/>
      <c r="J316" s="34"/>
      <c r="K316" s="34"/>
      <c r="L316" s="23"/>
      <c r="M316" s="23"/>
      <c r="N316" s="23"/>
      <c r="O316" s="23"/>
      <c r="P316" s="23"/>
      <c r="Q316" s="23"/>
      <c r="R316" s="23"/>
      <c r="S316" s="23"/>
      <c r="T316" s="23"/>
      <c r="U316" s="23"/>
      <c r="V316" s="23"/>
      <c r="W316" s="23"/>
      <c r="X316" s="23"/>
      <c r="Y316" s="23"/>
    </row>
    <row r="317" spans="1:25" ht="15">
      <c r="A317" s="22"/>
      <c r="B317" s="22"/>
      <c r="C317" s="22"/>
      <c r="D317" s="22"/>
      <c r="E317" s="22"/>
      <c r="F317" s="22"/>
      <c r="G317" s="23"/>
      <c r="H317" s="23"/>
      <c r="I317" s="34"/>
      <c r="J317" s="34"/>
      <c r="K317" s="34"/>
      <c r="L317" s="23"/>
      <c r="M317" s="23"/>
      <c r="N317" s="23"/>
      <c r="O317" s="23"/>
      <c r="P317" s="23"/>
      <c r="Q317" s="23"/>
      <c r="R317" s="23"/>
      <c r="S317" s="23"/>
      <c r="T317" s="23"/>
      <c r="U317" s="23"/>
      <c r="V317" s="23"/>
      <c r="W317" s="23"/>
      <c r="X317" s="23"/>
      <c r="Y317" s="23"/>
    </row>
    <row r="318" spans="1:25" ht="15">
      <c r="A318" s="22"/>
      <c r="B318" s="22"/>
      <c r="C318" s="22"/>
      <c r="D318" s="22"/>
      <c r="E318" s="22"/>
      <c r="F318" s="22"/>
      <c r="G318" s="23"/>
      <c r="H318" s="23"/>
      <c r="I318" s="34"/>
      <c r="J318" s="34"/>
      <c r="K318" s="34"/>
      <c r="L318" s="23"/>
      <c r="M318" s="23"/>
      <c r="N318" s="23"/>
      <c r="O318" s="23"/>
      <c r="P318" s="23"/>
      <c r="Q318" s="23"/>
      <c r="R318" s="23"/>
      <c r="S318" s="23"/>
      <c r="T318" s="23"/>
      <c r="U318" s="23"/>
      <c r="V318" s="23"/>
      <c r="W318" s="23"/>
      <c r="X318" s="23"/>
      <c r="Y318" s="23"/>
    </row>
    <row r="319" spans="1:25" ht="15">
      <c r="A319" s="22"/>
      <c r="B319" s="22"/>
      <c r="C319" s="22"/>
      <c r="D319" s="22"/>
      <c r="E319" s="22"/>
      <c r="F319" s="22"/>
      <c r="G319" s="23"/>
      <c r="H319" s="23"/>
      <c r="I319" s="34"/>
      <c r="J319" s="34"/>
      <c r="K319" s="34"/>
      <c r="L319" s="23"/>
      <c r="M319" s="23"/>
      <c r="N319" s="23"/>
      <c r="O319" s="23"/>
      <c r="P319" s="23"/>
      <c r="Q319" s="23"/>
      <c r="R319" s="23"/>
      <c r="S319" s="23"/>
      <c r="T319" s="23"/>
      <c r="U319" s="23"/>
      <c r="V319" s="23"/>
      <c r="W319" s="23"/>
      <c r="X319" s="23"/>
      <c r="Y319" s="23"/>
    </row>
    <row r="320" spans="1:25" ht="15">
      <c r="A320" s="22"/>
      <c r="B320" s="22"/>
      <c r="C320" s="22"/>
      <c r="D320" s="22"/>
      <c r="E320" s="22"/>
      <c r="F320" s="22"/>
      <c r="G320" s="23"/>
      <c r="H320" s="23"/>
      <c r="I320" s="34"/>
      <c r="J320" s="34"/>
      <c r="K320" s="34"/>
      <c r="L320" s="23"/>
      <c r="M320" s="23"/>
      <c r="N320" s="23"/>
      <c r="O320" s="23"/>
      <c r="P320" s="23"/>
      <c r="Q320" s="23"/>
      <c r="R320" s="23"/>
      <c r="S320" s="23"/>
      <c r="T320" s="23"/>
      <c r="U320" s="23"/>
      <c r="V320" s="23"/>
      <c r="W320" s="23"/>
      <c r="X320" s="23"/>
      <c r="Y320" s="23"/>
    </row>
    <row r="321" spans="1:25" ht="15">
      <c r="A321" s="22"/>
      <c r="B321" s="22"/>
      <c r="C321" s="22"/>
      <c r="D321" s="22"/>
      <c r="E321" s="22"/>
      <c r="F321" s="22"/>
      <c r="G321" s="23"/>
      <c r="H321" s="23"/>
      <c r="I321" s="34"/>
      <c r="J321" s="34"/>
      <c r="K321" s="34"/>
      <c r="L321" s="23"/>
      <c r="M321" s="23"/>
      <c r="N321" s="23"/>
      <c r="O321" s="23"/>
      <c r="P321" s="23"/>
      <c r="Q321" s="23"/>
      <c r="R321" s="23"/>
      <c r="S321" s="23"/>
      <c r="T321" s="23"/>
      <c r="U321" s="23"/>
      <c r="V321" s="23"/>
      <c r="W321" s="23"/>
      <c r="X321" s="23"/>
      <c r="Y321" s="23"/>
    </row>
    <row r="322" spans="1:25" ht="15">
      <c r="A322" s="22"/>
      <c r="B322" s="22"/>
      <c r="C322" s="22"/>
      <c r="D322" s="22"/>
      <c r="E322" s="22"/>
      <c r="F322" s="22"/>
      <c r="G322" s="23"/>
      <c r="H322" s="23"/>
      <c r="I322" s="34"/>
      <c r="J322" s="34"/>
      <c r="K322" s="34"/>
      <c r="L322" s="23"/>
      <c r="M322" s="23"/>
      <c r="N322" s="23"/>
      <c r="O322" s="23"/>
      <c r="P322" s="23"/>
      <c r="Q322" s="23"/>
      <c r="R322" s="23"/>
      <c r="S322" s="23"/>
      <c r="T322" s="23"/>
      <c r="U322" s="23"/>
      <c r="V322" s="23"/>
      <c r="W322" s="23"/>
      <c r="X322" s="23"/>
      <c r="Y322" s="23"/>
    </row>
    <row r="323" spans="1:25" ht="15">
      <c r="A323" s="22"/>
      <c r="B323" s="22"/>
      <c r="C323" s="22"/>
      <c r="D323" s="22"/>
      <c r="E323" s="22"/>
      <c r="F323" s="22"/>
      <c r="G323" s="23"/>
      <c r="H323" s="23"/>
      <c r="I323" s="34"/>
      <c r="J323" s="34"/>
      <c r="K323" s="34"/>
      <c r="L323" s="23"/>
      <c r="M323" s="23"/>
      <c r="N323" s="23"/>
      <c r="O323" s="23"/>
      <c r="P323" s="23"/>
      <c r="Q323" s="23"/>
      <c r="R323" s="23"/>
      <c r="S323" s="23"/>
      <c r="T323" s="23"/>
      <c r="U323" s="23"/>
      <c r="V323" s="23"/>
      <c r="W323" s="23"/>
      <c r="X323" s="23"/>
      <c r="Y323" s="23"/>
    </row>
    <row r="324" spans="1:25" ht="15">
      <c r="A324" s="22"/>
      <c r="B324" s="22"/>
      <c r="C324" s="22"/>
      <c r="D324" s="22"/>
      <c r="E324" s="22"/>
      <c r="F324" s="22"/>
      <c r="G324" s="23"/>
      <c r="H324" s="23"/>
      <c r="I324" s="34"/>
      <c r="J324" s="34"/>
      <c r="K324" s="34"/>
      <c r="L324" s="23"/>
      <c r="M324" s="23"/>
      <c r="N324" s="23"/>
      <c r="O324" s="23"/>
      <c r="P324" s="23"/>
      <c r="Q324" s="23"/>
      <c r="R324" s="23"/>
      <c r="S324" s="23"/>
      <c r="T324" s="23"/>
      <c r="U324" s="23"/>
      <c r="V324" s="23"/>
      <c r="W324" s="23"/>
      <c r="X324" s="23"/>
      <c r="Y324" s="23"/>
    </row>
    <row r="325" spans="1:25" ht="15">
      <c r="A325" s="22"/>
      <c r="B325" s="22"/>
      <c r="C325" s="22"/>
      <c r="D325" s="22"/>
      <c r="E325" s="22"/>
      <c r="F325" s="22"/>
      <c r="G325" s="23"/>
      <c r="H325" s="23"/>
      <c r="I325" s="34"/>
      <c r="J325" s="34"/>
      <c r="K325" s="34"/>
      <c r="L325" s="23"/>
      <c r="M325" s="23"/>
      <c r="N325" s="23"/>
      <c r="O325" s="23"/>
      <c r="P325" s="23"/>
      <c r="Q325" s="23"/>
      <c r="R325" s="23"/>
      <c r="S325" s="23"/>
      <c r="T325" s="23"/>
      <c r="U325" s="23"/>
      <c r="V325" s="23"/>
      <c r="W325" s="23"/>
      <c r="X325" s="23"/>
      <c r="Y325" s="23"/>
    </row>
    <row r="326" spans="1:25" ht="15">
      <c r="A326" s="22"/>
      <c r="B326" s="22"/>
      <c r="C326" s="22"/>
      <c r="D326" s="22"/>
      <c r="E326" s="22"/>
      <c r="F326" s="22"/>
      <c r="G326" s="23"/>
      <c r="H326" s="23"/>
      <c r="I326" s="34"/>
      <c r="J326" s="34"/>
      <c r="K326" s="34"/>
      <c r="L326" s="23"/>
      <c r="M326" s="23"/>
      <c r="N326" s="23"/>
      <c r="O326" s="23"/>
      <c r="P326" s="23"/>
      <c r="Q326" s="23"/>
      <c r="R326" s="23"/>
      <c r="S326" s="23"/>
      <c r="T326" s="23"/>
      <c r="U326" s="23"/>
      <c r="V326" s="23"/>
      <c r="W326" s="23"/>
      <c r="X326" s="23"/>
      <c r="Y326" s="23"/>
    </row>
    <row r="327" spans="1:25" ht="15">
      <c r="A327" s="22"/>
      <c r="B327" s="22"/>
      <c r="C327" s="22"/>
      <c r="D327" s="22"/>
      <c r="E327" s="22"/>
      <c r="F327" s="22"/>
      <c r="G327" s="23"/>
      <c r="H327" s="23"/>
      <c r="I327" s="34"/>
      <c r="J327" s="34"/>
      <c r="K327" s="34"/>
      <c r="L327" s="23"/>
      <c r="M327" s="23"/>
      <c r="N327" s="23"/>
      <c r="O327" s="23"/>
      <c r="P327" s="23"/>
      <c r="Q327" s="23"/>
      <c r="R327" s="23"/>
      <c r="S327" s="23"/>
      <c r="T327" s="23"/>
      <c r="U327" s="23"/>
      <c r="V327" s="23"/>
      <c r="W327" s="23"/>
      <c r="X327" s="23"/>
      <c r="Y327" s="23"/>
    </row>
    <row r="328" spans="1:25" ht="15">
      <c r="A328" s="22"/>
      <c r="B328" s="22"/>
      <c r="C328" s="22"/>
      <c r="D328" s="22"/>
      <c r="E328" s="22"/>
      <c r="F328" s="22"/>
      <c r="G328" s="23"/>
      <c r="H328" s="23"/>
      <c r="I328" s="34"/>
      <c r="J328" s="34"/>
      <c r="K328" s="34"/>
      <c r="L328" s="23"/>
      <c r="M328" s="23"/>
      <c r="N328" s="23"/>
      <c r="O328" s="23"/>
      <c r="P328" s="23"/>
      <c r="Q328" s="23"/>
      <c r="R328" s="23"/>
      <c r="S328" s="23"/>
      <c r="T328" s="23"/>
      <c r="U328" s="23"/>
      <c r="V328" s="23"/>
      <c r="W328" s="23"/>
      <c r="X328" s="23"/>
      <c r="Y328" s="23"/>
    </row>
    <row r="329" spans="1:25" ht="15">
      <c r="A329" s="22"/>
      <c r="B329" s="22"/>
      <c r="C329" s="22"/>
      <c r="D329" s="22"/>
      <c r="E329" s="22"/>
      <c r="F329" s="22"/>
      <c r="G329" s="23"/>
      <c r="H329" s="23"/>
      <c r="I329" s="34"/>
      <c r="J329" s="34"/>
      <c r="K329" s="34"/>
      <c r="L329" s="23"/>
      <c r="M329" s="23"/>
      <c r="N329" s="23"/>
      <c r="O329" s="23"/>
      <c r="P329" s="23"/>
      <c r="Q329" s="23"/>
      <c r="R329" s="23"/>
      <c r="S329" s="23"/>
      <c r="T329" s="23"/>
      <c r="U329" s="23"/>
      <c r="V329" s="23"/>
      <c r="W329" s="23"/>
      <c r="X329" s="23"/>
      <c r="Y329" s="23"/>
    </row>
    <row r="330" spans="1:25" ht="15">
      <c r="A330" s="22"/>
      <c r="B330" s="22"/>
      <c r="C330" s="22"/>
      <c r="D330" s="22"/>
      <c r="E330" s="22"/>
      <c r="F330" s="22"/>
      <c r="G330" s="23"/>
      <c r="H330" s="23"/>
      <c r="I330" s="34"/>
      <c r="J330" s="34"/>
      <c r="K330" s="34"/>
      <c r="L330" s="23"/>
      <c r="M330" s="23"/>
      <c r="N330" s="23"/>
      <c r="O330" s="23"/>
      <c r="P330" s="23"/>
      <c r="Q330" s="23"/>
      <c r="R330" s="23"/>
      <c r="S330" s="23"/>
      <c r="T330" s="23"/>
      <c r="U330" s="23"/>
      <c r="V330" s="23"/>
      <c r="W330" s="23"/>
      <c r="X330" s="23"/>
      <c r="Y330" s="23"/>
    </row>
    <row r="331" spans="1:25" ht="15">
      <c r="A331" s="22"/>
      <c r="B331" s="22"/>
      <c r="C331" s="22"/>
      <c r="D331" s="22"/>
      <c r="E331" s="22"/>
      <c r="F331" s="22"/>
      <c r="G331" s="23"/>
      <c r="H331" s="23"/>
      <c r="I331" s="34"/>
      <c r="J331" s="34"/>
      <c r="K331" s="34"/>
      <c r="L331" s="23"/>
      <c r="M331" s="23"/>
      <c r="N331" s="23"/>
      <c r="O331" s="23"/>
      <c r="P331" s="23"/>
      <c r="Q331" s="23"/>
      <c r="R331" s="23"/>
      <c r="S331" s="23"/>
      <c r="T331" s="23"/>
      <c r="U331" s="23"/>
      <c r="V331" s="23"/>
      <c r="W331" s="23"/>
      <c r="X331" s="23"/>
      <c r="Y331" s="23"/>
    </row>
    <row r="332" spans="1:25" ht="15">
      <c r="A332" s="22"/>
      <c r="B332" s="22"/>
      <c r="C332" s="22"/>
      <c r="D332" s="22"/>
      <c r="E332" s="22"/>
      <c r="F332" s="22"/>
      <c r="G332" s="23"/>
      <c r="H332" s="23"/>
      <c r="I332" s="34"/>
      <c r="J332" s="34"/>
      <c r="K332" s="34"/>
      <c r="L332" s="23"/>
      <c r="M332" s="23"/>
      <c r="N332" s="23"/>
      <c r="O332" s="23"/>
      <c r="P332" s="23"/>
      <c r="Q332" s="23"/>
      <c r="R332" s="23"/>
      <c r="S332" s="23"/>
      <c r="T332" s="23"/>
      <c r="U332" s="23"/>
      <c r="V332" s="23"/>
      <c r="W332" s="23"/>
      <c r="X332" s="23"/>
      <c r="Y332" s="23"/>
    </row>
    <row r="333" spans="1:25" ht="15">
      <c r="A333" s="22"/>
      <c r="B333" s="22"/>
      <c r="C333" s="22"/>
      <c r="D333" s="22"/>
      <c r="E333" s="22"/>
      <c r="F333" s="22"/>
      <c r="G333" s="23"/>
      <c r="H333" s="23"/>
      <c r="I333" s="34"/>
      <c r="J333" s="34"/>
      <c r="K333" s="34"/>
      <c r="L333" s="23"/>
      <c r="M333" s="23"/>
      <c r="N333" s="23"/>
      <c r="O333" s="23"/>
      <c r="P333" s="23"/>
      <c r="Q333" s="23"/>
      <c r="R333" s="23"/>
      <c r="S333" s="23"/>
      <c r="T333" s="23"/>
      <c r="U333" s="23"/>
      <c r="V333" s="23"/>
      <c r="W333" s="23"/>
      <c r="X333" s="23"/>
      <c r="Y333" s="23"/>
    </row>
    <row r="334" spans="1:25" ht="15">
      <c r="A334" s="22"/>
      <c r="L334" s="23"/>
      <c r="M334" s="23"/>
      <c r="N334" s="23"/>
      <c r="O334" s="23"/>
      <c r="P334" s="23"/>
      <c r="Q334" s="23"/>
      <c r="R334" s="23"/>
      <c r="S334" s="23"/>
      <c r="T334" s="23"/>
      <c r="U334" s="23"/>
      <c r="V334" s="23"/>
      <c r="W334" s="23"/>
      <c r="X334" s="23"/>
      <c r="Y334" s="23"/>
    </row>
  </sheetData>
  <mergeCells count="395">
    <mergeCell ref="H194:J194"/>
    <mergeCell ref="H195:J195"/>
    <mergeCell ref="H196:J196"/>
    <mergeCell ref="H197:J197"/>
    <mergeCell ref="H160:K160"/>
    <mergeCell ref="G188:K188"/>
    <mergeCell ref="H189:K189"/>
    <mergeCell ref="H190:J192"/>
    <mergeCell ref="K190:K192"/>
    <mergeCell ref="H193:J193"/>
    <mergeCell ref="H153:J153"/>
    <mergeCell ref="H154:J154"/>
    <mergeCell ref="H155:J155"/>
    <mergeCell ref="H156:J156"/>
    <mergeCell ref="G157:J157"/>
    <mergeCell ref="G158:K158"/>
    <mergeCell ref="H146:K146"/>
    <mergeCell ref="H147:J149"/>
    <mergeCell ref="K147:K149"/>
    <mergeCell ref="H150:J150"/>
    <mergeCell ref="H151:J151"/>
    <mergeCell ref="H152:J152"/>
    <mergeCell ref="H198:J198"/>
    <mergeCell ref="H199:J199"/>
    <mergeCell ref="G200:J200"/>
    <mergeCell ref="G201:K201"/>
    <mergeCell ref="H203:K203"/>
    <mergeCell ref="H138:J138"/>
    <mergeCell ref="H139:J139"/>
    <mergeCell ref="H140:J140"/>
    <mergeCell ref="G141:J141"/>
    <mergeCell ref="G142:K142"/>
    <mergeCell ref="H161:J163"/>
    <mergeCell ref="K161:K163"/>
    <mergeCell ref="H164:J164"/>
    <mergeCell ref="H165:J165"/>
    <mergeCell ref="H166:J166"/>
    <mergeCell ref="H167:J167"/>
    <mergeCell ref="G204:G206"/>
    <mergeCell ref="G171:J171"/>
    <mergeCell ref="G172:K172"/>
    <mergeCell ref="H174:K174"/>
    <mergeCell ref="H175:J177"/>
    <mergeCell ref="K175:K177"/>
    <mergeCell ref="H178:J178"/>
    <mergeCell ref="H179:J179"/>
    <mergeCell ref="H180:J180"/>
    <mergeCell ref="H181:J181"/>
    <mergeCell ref="B200:E200"/>
    <mergeCell ref="B201:F201"/>
    <mergeCell ref="C203:F203"/>
    <mergeCell ref="B204:B206"/>
    <mergeCell ref="C204:E206"/>
    <mergeCell ref="F204:F206"/>
    <mergeCell ref="G186:K186"/>
    <mergeCell ref="H204:J206"/>
    <mergeCell ref="K204:K206"/>
    <mergeCell ref="C193:E193"/>
    <mergeCell ref="C194:E194"/>
    <mergeCell ref="C195:E195"/>
    <mergeCell ref="C196:E196"/>
    <mergeCell ref="C197:E197"/>
    <mergeCell ref="C198:E198"/>
    <mergeCell ref="C199:E199"/>
    <mergeCell ref="C164:E164"/>
    <mergeCell ref="C165:E165"/>
    <mergeCell ref="H182:J182"/>
    <mergeCell ref="H183:J183"/>
    <mergeCell ref="H184:J184"/>
    <mergeCell ref="G185:J185"/>
    <mergeCell ref="G175:G177"/>
    <mergeCell ref="H168:J168"/>
    <mergeCell ref="H169:J169"/>
    <mergeCell ref="H170:J170"/>
    <mergeCell ref="B158:F158"/>
    <mergeCell ref="C160:F160"/>
    <mergeCell ref="B161:B163"/>
    <mergeCell ref="C161:E163"/>
    <mergeCell ref="F161:F163"/>
    <mergeCell ref="G161:G163"/>
    <mergeCell ref="B190:B192"/>
    <mergeCell ref="C190:E192"/>
    <mergeCell ref="C166:E166"/>
    <mergeCell ref="C167:E167"/>
    <mergeCell ref="C168:E168"/>
    <mergeCell ref="C169:E169"/>
    <mergeCell ref="C170:E170"/>
    <mergeCell ref="B171:E171"/>
    <mergeCell ref="B172:F172"/>
    <mergeCell ref="C174:F174"/>
    <mergeCell ref="C182:E182"/>
    <mergeCell ref="C183:E183"/>
    <mergeCell ref="C184:E184"/>
    <mergeCell ref="F190:F192"/>
    <mergeCell ref="G190:G192"/>
    <mergeCell ref="B185:E185"/>
    <mergeCell ref="B186:F186"/>
    <mergeCell ref="B188:C188"/>
    <mergeCell ref="D188:F188"/>
    <mergeCell ref="C189:F189"/>
    <mergeCell ref="B14:B16"/>
    <mergeCell ref="F14:F16"/>
    <mergeCell ref="G14:G16"/>
    <mergeCell ref="H14:J16"/>
    <mergeCell ref="C178:E178"/>
    <mergeCell ref="C179:E179"/>
    <mergeCell ref="B175:B177"/>
    <mergeCell ref="C175:E177"/>
    <mergeCell ref="F175:F177"/>
    <mergeCell ref="B157:E157"/>
    <mergeCell ref="J5:K5"/>
    <mergeCell ref="J6:K6"/>
    <mergeCell ref="D12:F12"/>
    <mergeCell ref="G12:K12"/>
    <mergeCell ref="B8:C8"/>
    <mergeCell ref="J8:K8"/>
    <mergeCell ref="B9:C9"/>
    <mergeCell ref="J9:K9"/>
    <mergeCell ref="B10:K10"/>
    <mergeCell ref="B11:K11"/>
    <mergeCell ref="B7:C7"/>
    <mergeCell ref="H211:J211"/>
    <mergeCell ref="H212:J212"/>
    <mergeCell ref="C213:E213"/>
    <mergeCell ref="H213:J213"/>
    <mergeCell ref="B214:E214"/>
    <mergeCell ref="G214:J214"/>
    <mergeCell ref="B12:C12"/>
    <mergeCell ref="C13:F13"/>
    <mergeCell ref="H13:K13"/>
    <mergeCell ref="C23:E23"/>
    <mergeCell ref="B24:E24"/>
    <mergeCell ref="J4:K4"/>
    <mergeCell ref="J7:K7"/>
    <mergeCell ref="B2:K2"/>
    <mergeCell ref="B3:C3"/>
    <mergeCell ref="J3:K3"/>
    <mergeCell ref="B4:C4"/>
    <mergeCell ref="B5:C5"/>
    <mergeCell ref="B6:C6"/>
    <mergeCell ref="C17:E17"/>
    <mergeCell ref="C18:E18"/>
    <mergeCell ref="C19:E19"/>
    <mergeCell ref="C20:E20"/>
    <mergeCell ref="C21:E21"/>
    <mergeCell ref="C22:E22"/>
    <mergeCell ref="C33:E33"/>
    <mergeCell ref="C34:E34"/>
    <mergeCell ref="C35:E35"/>
    <mergeCell ref="K14:K16"/>
    <mergeCell ref="G24:J24"/>
    <mergeCell ref="B25:F25"/>
    <mergeCell ref="G25:K25"/>
    <mergeCell ref="C27:F27"/>
    <mergeCell ref="H27:K27"/>
    <mergeCell ref="C14:E16"/>
    <mergeCell ref="B28:B30"/>
    <mergeCell ref="C28:E30"/>
    <mergeCell ref="F28:F30"/>
    <mergeCell ref="G28:G30"/>
    <mergeCell ref="C31:E31"/>
    <mergeCell ref="C32:E32"/>
    <mergeCell ref="C36:E36"/>
    <mergeCell ref="C37:E37"/>
    <mergeCell ref="B38:E38"/>
    <mergeCell ref="B39:F39"/>
    <mergeCell ref="C42:F42"/>
    <mergeCell ref="B43:B45"/>
    <mergeCell ref="C43:E45"/>
    <mergeCell ref="F43:F45"/>
    <mergeCell ref="C62:E62"/>
    <mergeCell ref="C63:E63"/>
    <mergeCell ref="C46:E46"/>
    <mergeCell ref="C47:E47"/>
    <mergeCell ref="C48:E48"/>
    <mergeCell ref="C49:E49"/>
    <mergeCell ref="C50:E50"/>
    <mergeCell ref="C51:E51"/>
    <mergeCell ref="C52:E52"/>
    <mergeCell ref="B53:E53"/>
    <mergeCell ref="H52:J52"/>
    <mergeCell ref="G53:J53"/>
    <mergeCell ref="B57:C57"/>
    <mergeCell ref="D57:F57"/>
    <mergeCell ref="C58:F58"/>
    <mergeCell ref="B59:B61"/>
    <mergeCell ref="F59:F61"/>
    <mergeCell ref="G59:G61"/>
    <mergeCell ref="C59:E61"/>
    <mergeCell ref="B54:F54"/>
    <mergeCell ref="H46:J46"/>
    <mergeCell ref="H47:J47"/>
    <mergeCell ref="H48:J48"/>
    <mergeCell ref="H49:J49"/>
    <mergeCell ref="H50:J50"/>
    <mergeCell ref="H51:J51"/>
    <mergeCell ref="H23:J23"/>
    <mergeCell ref="H28:J30"/>
    <mergeCell ref="G39:K39"/>
    <mergeCell ref="H42:K42"/>
    <mergeCell ref="H43:J45"/>
    <mergeCell ref="K43:K45"/>
    <mergeCell ref="G43:G45"/>
    <mergeCell ref="C64:E64"/>
    <mergeCell ref="C65:E65"/>
    <mergeCell ref="C66:E66"/>
    <mergeCell ref="C67:E67"/>
    <mergeCell ref="H17:J17"/>
    <mergeCell ref="H18:J18"/>
    <mergeCell ref="H19:J19"/>
    <mergeCell ref="H20:J20"/>
    <mergeCell ref="H21:J21"/>
    <mergeCell ref="H22:J22"/>
    <mergeCell ref="H65:J65"/>
    <mergeCell ref="K28:K30"/>
    <mergeCell ref="H31:J31"/>
    <mergeCell ref="H32:J32"/>
    <mergeCell ref="H33:J33"/>
    <mergeCell ref="H34:J34"/>
    <mergeCell ref="H35:J35"/>
    <mergeCell ref="H36:J36"/>
    <mergeCell ref="H37:J37"/>
    <mergeCell ref="G38:J38"/>
    <mergeCell ref="H76:J76"/>
    <mergeCell ref="H77:J77"/>
    <mergeCell ref="G54:K54"/>
    <mergeCell ref="G57:K57"/>
    <mergeCell ref="H58:K58"/>
    <mergeCell ref="H59:J61"/>
    <mergeCell ref="K59:K61"/>
    <mergeCell ref="H62:J62"/>
    <mergeCell ref="H63:J63"/>
    <mergeCell ref="H64:J64"/>
    <mergeCell ref="H66:J66"/>
    <mergeCell ref="H68:J68"/>
    <mergeCell ref="G69:J69"/>
    <mergeCell ref="G70:K70"/>
    <mergeCell ref="H72:K72"/>
    <mergeCell ref="H73:J75"/>
    <mergeCell ref="K73:K75"/>
    <mergeCell ref="G73:G75"/>
    <mergeCell ref="C73:E75"/>
    <mergeCell ref="C76:E76"/>
    <mergeCell ref="C77:E77"/>
    <mergeCell ref="C78:E78"/>
    <mergeCell ref="C79:E79"/>
    <mergeCell ref="C68:E68"/>
    <mergeCell ref="B69:E69"/>
    <mergeCell ref="B70:F70"/>
    <mergeCell ref="C72:F72"/>
    <mergeCell ref="B73:B75"/>
    <mergeCell ref="F73:F75"/>
    <mergeCell ref="C86:F86"/>
    <mergeCell ref="B87:B89"/>
    <mergeCell ref="F87:F89"/>
    <mergeCell ref="G87:G89"/>
    <mergeCell ref="C87:E89"/>
    <mergeCell ref="H78:J78"/>
    <mergeCell ref="H79:J79"/>
    <mergeCell ref="B103:B105"/>
    <mergeCell ref="G101:K101"/>
    <mergeCell ref="H102:K102"/>
    <mergeCell ref="H103:J105"/>
    <mergeCell ref="K103:K105"/>
    <mergeCell ref="C80:E80"/>
    <mergeCell ref="C81:E81"/>
    <mergeCell ref="C82:E82"/>
    <mergeCell ref="B83:E83"/>
    <mergeCell ref="B84:F84"/>
    <mergeCell ref="C95:E95"/>
    <mergeCell ref="C103:E105"/>
    <mergeCell ref="F103:F105"/>
    <mergeCell ref="G103:G105"/>
    <mergeCell ref="C96:E96"/>
    <mergeCell ref="B97:E97"/>
    <mergeCell ref="B98:F98"/>
    <mergeCell ref="B101:C101"/>
    <mergeCell ref="D101:F101"/>
    <mergeCell ref="C102:F102"/>
    <mergeCell ref="H94:J94"/>
    <mergeCell ref="H95:J95"/>
    <mergeCell ref="H96:J96"/>
    <mergeCell ref="G97:J97"/>
    <mergeCell ref="G98:K98"/>
    <mergeCell ref="C90:E90"/>
    <mergeCell ref="C91:E91"/>
    <mergeCell ref="C92:E92"/>
    <mergeCell ref="C93:E93"/>
    <mergeCell ref="C94:E94"/>
    <mergeCell ref="K87:K89"/>
    <mergeCell ref="H87:J89"/>
    <mergeCell ref="H90:J90"/>
    <mergeCell ref="H91:J91"/>
    <mergeCell ref="H92:J92"/>
    <mergeCell ref="H93:J93"/>
    <mergeCell ref="H80:J80"/>
    <mergeCell ref="H81:J81"/>
    <mergeCell ref="H82:J82"/>
    <mergeCell ref="G83:J83"/>
    <mergeCell ref="G84:K84"/>
    <mergeCell ref="H86:K86"/>
    <mergeCell ref="H112:J112"/>
    <mergeCell ref="G113:J113"/>
    <mergeCell ref="G114:K114"/>
    <mergeCell ref="C106:E106"/>
    <mergeCell ref="C107:E107"/>
    <mergeCell ref="C108:E108"/>
    <mergeCell ref="C109:E109"/>
    <mergeCell ref="C110:E110"/>
    <mergeCell ref="C111:E111"/>
    <mergeCell ref="C112:E112"/>
    <mergeCell ref="H106:J106"/>
    <mergeCell ref="H107:J107"/>
    <mergeCell ref="H108:J108"/>
    <mergeCell ref="H109:J109"/>
    <mergeCell ref="H110:J110"/>
    <mergeCell ref="H111:J111"/>
    <mergeCell ref="H136:J136"/>
    <mergeCell ref="H116:K116"/>
    <mergeCell ref="H117:J119"/>
    <mergeCell ref="K117:K119"/>
    <mergeCell ref="H120:J120"/>
    <mergeCell ref="H121:J121"/>
    <mergeCell ref="H122:J122"/>
    <mergeCell ref="H123:J123"/>
    <mergeCell ref="H124:J124"/>
    <mergeCell ref="H125:J125"/>
    <mergeCell ref="C134:E134"/>
    <mergeCell ref="C135:E135"/>
    <mergeCell ref="H126:J126"/>
    <mergeCell ref="G127:J127"/>
    <mergeCell ref="G128:K128"/>
    <mergeCell ref="H130:K130"/>
    <mergeCell ref="H131:J133"/>
    <mergeCell ref="K131:K133"/>
    <mergeCell ref="H134:J134"/>
    <mergeCell ref="H135:J135"/>
    <mergeCell ref="B128:F128"/>
    <mergeCell ref="C130:F130"/>
    <mergeCell ref="B131:B133"/>
    <mergeCell ref="C131:E133"/>
    <mergeCell ref="F131:F133"/>
    <mergeCell ref="G131:G133"/>
    <mergeCell ref="C122:E122"/>
    <mergeCell ref="C123:E123"/>
    <mergeCell ref="C124:E124"/>
    <mergeCell ref="C125:E125"/>
    <mergeCell ref="C126:E126"/>
    <mergeCell ref="B127:E127"/>
    <mergeCell ref="H137:J137"/>
    <mergeCell ref="B113:E113"/>
    <mergeCell ref="B114:F114"/>
    <mergeCell ref="C116:F116"/>
    <mergeCell ref="B117:B119"/>
    <mergeCell ref="C117:E119"/>
    <mergeCell ref="F117:F119"/>
    <mergeCell ref="G117:G119"/>
    <mergeCell ref="C120:E120"/>
    <mergeCell ref="C121:E121"/>
    <mergeCell ref="F147:F149"/>
    <mergeCell ref="G147:G149"/>
    <mergeCell ref="B141:E141"/>
    <mergeCell ref="B142:F142"/>
    <mergeCell ref="B145:C145"/>
    <mergeCell ref="D145:F145"/>
    <mergeCell ref="C146:F146"/>
    <mergeCell ref="B147:B149"/>
    <mergeCell ref="C147:E149"/>
    <mergeCell ref="G145:K145"/>
    <mergeCell ref="C156:E156"/>
    <mergeCell ref="C210:E210"/>
    <mergeCell ref="C211:E211"/>
    <mergeCell ref="C136:E136"/>
    <mergeCell ref="C137:E137"/>
    <mergeCell ref="C138:E138"/>
    <mergeCell ref="C139:E139"/>
    <mergeCell ref="C140:E140"/>
    <mergeCell ref="C180:E180"/>
    <mergeCell ref="C181:E181"/>
    <mergeCell ref="C150:E150"/>
    <mergeCell ref="C151:E151"/>
    <mergeCell ref="C152:E152"/>
    <mergeCell ref="C153:E153"/>
    <mergeCell ref="C154:E154"/>
    <mergeCell ref="C155:E155"/>
    <mergeCell ref="C212:E212"/>
    <mergeCell ref="G215:K215"/>
    <mergeCell ref="C207:E207"/>
    <mergeCell ref="H207:J207"/>
    <mergeCell ref="C208:E208"/>
    <mergeCell ref="H208:J208"/>
    <mergeCell ref="C209:E209"/>
    <mergeCell ref="H209:J209"/>
    <mergeCell ref="H210:J210"/>
    <mergeCell ref="B215:F215"/>
  </mergeCells>
  <dataValidations count="1">
    <dataValidation type="list" allowBlank="1" showErrorMessage="1" sqref="F17:F23 K17:K23 F31:F37 K31:K37 F46:F52 K46:K52 F62:F68 K62:K68 F76:F82 K76:K82 F90:F96 K90:K96 F106:F112 K106:K112 F120:F126 K120:K126 F134:F140 K134:K140 F150:F156 K150:K156 F164:F170 K164:K170 F178:F184 K178:K184 F193:F199 K193:K199 F207:F213 K207:K213" xr:uid="{00000000-0002-0000-0000-000000000000}">
      <formula1>"Square,1up,2up,2&amp;1,3&amp;1,3&amp;2,4&amp;2,4&amp;3,5&amp;4,5&amp;3,6&amp;5,6&amp;4,7&amp;6,7&amp;5,8&amp;7,8&amp;6,9&amp;8,9&amp;7,10&amp;8,W/O,D/Q,19th,20th,21st,22nd,23rd,24th,25,26th,27th,28th,29th,30th"</formula1>
    </dataValidation>
  </dataValidations>
  <printOptions horizontalCentered="1" verticalCentered="1" gridLines="1"/>
  <pageMargins left="0.7" right="0.7" top="0.75" bottom="0.75" header="0" footer="0"/>
  <pageSetup paperSize="9" scale="130"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90E56-00BB-4231-9A6B-D3C0695AB05C}">
  <sheetPr>
    <outlinePr summaryBelow="0" summaryRight="0"/>
  </sheetPr>
  <dimension ref="A1:Y528"/>
  <sheetViews>
    <sheetView showGridLines="0" workbookViewId="0"/>
  </sheetViews>
  <sheetFormatPr defaultColWidth="12.5703125" defaultRowHeight="12.75" customHeight="1"/>
  <cols>
    <col min="1" max="1" width="2.42578125" customWidth="1"/>
    <col min="2" max="2" width="7.5703125" customWidth="1"/>
    <col min="3" max="3" width="16.42578125" customWidth="1"/>
    <col min="4" max="4" width="8.85546875" customWidth="1"/>
    <col min="5" max="5" width="5.140625" customWidth="1"/>
    <col min="6" max="6" width="8.85546875" customWidth="1"/>
    <col min="7" max="7" width="7.5703125" customWidth="1"/>
    <col min="8" max="9" width="12.5703125" customWidth="1"/>
    <col min="10" max="10" width="5.140625" customWidth="1"/>
    <col min="11" max="11" width="8.85546875" customWidth="1"/>
    <col min="12" max="12" width="8.42578125" customWidth="1"/>
    <col min="13" max="14" width="18.7109375" hidden="1" customWidth="1"/>
    <col min="15" max="15" width="13.7109375" hidden="1" customWidth="1"/>
    <col min="16" max="16" width="16.5703125" hidden="1" customWidth="1"/>
    <col min="17" max="17" width="10.7109375" hidden="1" customWidth="1"/>
    <col min="18" max="18" width="17.140625" hidden="1" customWidth="1"/>
    <col min="19" max="19" width="19.85546875" hidden="1" customWidth="1"/>
    <col min="20" max="20" width="13.85546875" hidden="1" customWidth="1"/>
    <col min="21" max="21" width="12.5703125" hidden="1" customWidth="1"/>
    <col min="22" max="25" width="8.42578125" hidden="1" customWidth="1"/>
  </cols>
  <sheetData>
    <row r="1" spans="1:25" ht="23.25">
      <c r="A1" s="1" t="s">
        <v>0</v>
      </c>
      <c r="B1" s="1"/>
      <c r="C1" s="1"/>
      <c r="D1" s="1"/>
      <c r="E1" s="1"/>
      <c r="F1" s="1"/>
      <c r="G1" s="1"/>
      <c r="H1" s="1"/>
      <c r="I1" s="1"/>
      <c r="J1" s="1"/>
      <c r="K1" s="1"/>
      <c r="L1" s="1"/>
      <c r="M1" s="1"/>
      <c r="N1" s="1"/>
      <c r="O1" s="1"/>
      <c r="P1" s="1"/>
      <c r="Q1" s="1"/>
      <c r="R1" s="1"/>
      <c r="S1" s="1"/>
      <c r="T1" s="1"/>
      <c r="U1" s="1"/>
      <c r="V1" s="1"/>
      <c r="W1" s="1"/>
      <c r="X1" s="1"/>
      <c r="Y1" s="1"/>
    </row>
    <row r="2" spans="1:25" ht="23.25">
      <c r="A2" s="1"/>
      <c r="B2" s="102" t="s">
        <v>545</v>
      </c>
      <c r="C2" s="66"/>
      <c r="D2" s="66"/>
      <c r="E2" s="66"/>
      <c r="F2" s="66"/>
      <c r="G2" s="66"/>
      <c r="H2" s="66"/>
      <c r="I2" s="66"/>
      <c r="J2" s="66"/>
      <c r="K2" s="64"/>
      <c r="L2" s="1"/>
      <c r="M2" s="1"/>
      <c r="N2" s="1"/>
      <c r="O2" s="1"/>
      <c r="P2" s="1"/>
      <c r="Q2" s="1"/>
      <c r="R2" s="1"/>
      <c r="S2" s="1"/>
      <c r="T2" s="1"/>
      <c r="U2" s="1"/>
      <c r="V2" s="1"/>
      <c r="W2" s="1"/>
      <c r="X2" s="1"/>
      <c r="Y2" s="1"/>
    </row>
    <row r="3" spans="1:25" ht="15">
      <c r="A3" s="2"/>
      <c r="B3" s="67" t="s">
        <v>2</v>
      </c>
      <c r="C3" s="64"/>
      <c r="D3" s="3" t="s">
        <v>3</v>
      </c>
      <c r="E3" s="3" t="s">
        <v>4</v>
      </c>
      <c r="F3" s="3" t="s">
        <v>5</v>
      </c>
      <c r="G3" s="3" t="s">
        <v>6</v>
      </c>
      <c r="H3" s="3" t="s">
        <v>7</v>
      </c>
      <c r="I3" s="3" t="s">
        <v>8</v>
      </c>
      <c r="J3" s="67" t="s">
        <v>9</v>
      </c>
      <c r="K3" s="64"/>
      <c r="L3" s="4"/>
      <c r="M3" s="4"/>
      <c r="N3" s="4"/>
      <c r="O3" s="5" t="s">
        <v>10</v>
      </c>
      <c r="P3" s="4" t="s">
        <v>11</v>
      </c>
      <c r="Q3" s="4" t="s">
        <v>12</v>
      </c>
      <c r="R3" s="4" t="s">
        <v>13</v>
      </c>
      <c r="S3" s="4" t="s">
        <v>14</v>
      </c>
      <c r="T3" s="4" t="s">
        <v>15</v>
      </c>
      <c r="U3" s="4" t="s">
        <v>16</v>
      </c>
      <c r="V3" s="4"/>
      <c r="W3" s="4"/>
      <c r="X3" s="4"/>
      <c r="Y3" s="4"/>
    </row>
    <row r="4" spans="1:25" ht="15">
      <c r="A4" s="6">
        <v>1</v>
      </c>
      <c r="B4" s="68" t="str">
        <f>VLOOKUP(A4,$M$4:$X$11,2,FALSE)</f>
        <v>WAGC</v>
      </c>
      <c r="C4" s="64"/>
      <c r="D4" s="7">
        <f>VLOOKUP(A4,$M$4:$X$11,3,FALSE)</f>
        <v>7</v>
      </c>
      <c r="E4" s="7">
        <f>VLOOKUP(A4,$M$4:$X$11,4,FALSE)</f>
        <v>6</v>
      </c>
      <c r="F4" s="7">
        <f>VLOOKUP(A4,$M$4:$X$11,5,FALSE)</f>
        <v>0</v>
      </c>
      <c r="G4" s="7">
        <f>VLOOKUP(A4,$M$4:$X$11,6,FALSE)</f>
        <v>1</v>
      </c>
      <c r="H4" s="7">
        <f>VLOOKUP(A4,$M$4:$X$11,7,FALSE)</f>
        <v>32</v>
      </c>
      <c r="I4" s="7">
        <f>VLOOKUP(A4,$M$4:$X$11,8,FALSE)</f>
        <v>17</v>
      </c>
      <c r="J4" s="63">
        <f>VLOOKUP(A4,$M$4:$X$11,9,FALSE)</f>
        <v>12</v>
      </c>
      <c r="K4" s="64"/>
      <c r="L4" s="8"/>
      <c r="M4" s="8">
        <f>RANK(X4,$X$4:$X$11,1)</f>
        <v>4</v>
      </c>
      <c r="N4" s="9" t="s">
        <v>544</v>
      </c>
      <c r="O4" s="10">
        <f>COUNTIF($N$13:$P$518,N4)</f>
        <v>7</v>
      </c>
      <c r="P4" s="8">
        <f>COUNTIF($R$13:$R$518,N4)</f>
        <v>4</v>
      </c>
      <c r="Q4" s="8">
        <f>COUNTIF($S$13:$T$518,N4)</f>
        <v>0</v>
      </c>
      <c r="R4" s="8">
        <f>O4-P4-Q4</f>
        <v>3</v>
      </c>
      <c r="S4" s="8">
        <f>SUMIF($N$12:$N$411,N4,$O$12:$O$411)+SUMIF($P$12:$P$411,N4,$Q$12:$Q$411)</f>
        <v>28</v>
      </c>
      <c r="T4" s="8">
        <f>O4*7-S4</f>
        <v>21</v>
      </c>
      <c r="U4" s="8">
        <f>P4*2+Q4</f>
        <v>8</v>
      </c>
      <c r="V4" s="8">
        <f>U4+(S4/100)</f>
        <v>8.2799999999999994</v>
      </c>
      <c r="W4" s="8">
        <f>RANK(V4,$V$4:$V$11)</f>
        <v>4</v>
      </c>
      <c r="X4" s="8">
        <f>W4+0.06</f>
        <v>4.0599999999999996</v>
      </c>
      <c r="Y4" s="11"/>
    </row>
    <row r="5" spans="1:25" ht="15">
      <c r="A5" s="6">
        <v>2</v>
      </c>
      <c r="B5" s="68" t="str">
        <f>VLOOKUP(A5,$M$4:$X$11,2,FALSE)</f>
        <v>The Vines</v>
      </c>
      <c r="C5" s="64"/>
      <c r="D5" s="7">
        <f>VLOOKUP(A5,$M$4:$X$11,3,FALSE)</f>
        <v>7</v>
      </c>
      <c r="E5" s="7">
        <f>VLOOKUP(A5,$M$4:$X$11,4,FALSE)</f>
        <v>5</v>
      </c>
      <c r="F5" s="7">
        <f>VLOOKUP(A5,$M$4:$X$11,5,FALSE)</f>
        <v>0</v>
      </c>
      <c r="G5" s="7">
        <f>VLOOKUP(A5,$M$4:$X$11,6,FALSE)</f>
        <v>2</v>
      </c>
      <c r="H5" s="7">
        <f>VLOOKUP(A5,$M$4:$X$11,7,FALSE)</f>
        <v>27.5</v>
      </c>
      <c r="I5" s="7">
        <f>VLOOKUP(A5,$M$4:$X$11,8,FALSE)</f>
        <v>21.5</v>
      </c>
      <c r="J5" s="63">
        <f>VLOOKUP(A5,$M$4:$X$11,9,FALSE)</f>
        <v>10</v>
      </c>
      <c r="K5" s="64"/>
      <c r="L5" s="8"/>
      <c r="M5" s="8">
        <f>RANK(X5,$X$4:$X$11,1)</f>
        <v>2</v>
      </c>
      <c r="N5" s="9" t="s">
        <v>194</v>
      </c>
      <c r="O5" s="10">
        <f>COUNTIF($N$13:$P$518,N5)</f>
        <v>7</v>
      </c>
      <c r="P5" s="8">
        <f>COUNTIF($R$13:$R$518,N5)</f>
        <v>5</v>
      </c>
      <c r="Q5" s="8">
        <f>COUNTIF($S$13:$T$518,N5)</f>
        <v>0</v>
      </c>
      <c r="R5" s="8">
        <f>O5-P5-Q5</f>
        <v>2</v>
      </c>
      <c r="S5" s="8">
        <f>SUMIF($N$12:$N$411,N5,$O$12:$O$411)+SUMIF($P$12:$P$411,N5,$Q$12:$Q$411)</f>
        <v>27.5</v>
      </c>
      <c r="T5" s="8">
        <f>O5*7-S5</f>
        <v>21.5</v>
      </c>
      <c r="U5" s="8">
        <f>P5*2+Q5</f>
        <v>10</v>
      </c>
      <c r="V5" s="8">
        <f>U5+(S5/100)</f>
        <v>10.275</v>
      </c>
      <c r="W5" s="8">
        <f>RANK(V5,$V$4:$V$11)</f>
        <v>2</v>
      </c>
      <c r="X5" s="8">
        <f>W5+0.02</f>
        <v>2.02</v>
      </c>
      <c r="Y5" s="11"/>
    </row>
    <row r="6" spans="1:25" ht="15">
      <c r="A6" s="6">
        <v>3</v>
      </c>
      <c r="B6" s="68" t="str">
        <f>VLOOKUP(A6,$M$4:$X$11,2,FALSE)</f>
        <v>Lakelands</v>
      </c>
      <c r="C6" s="64"/>
      <c r="D6" s="7">
        <f>VLOOKUP(A6,$M$4:$X$11,3,FALSE)</f>
        <v>7</v>
      </c>
      <c r="E6" s="7">
        <f>VLOOKUP(A6,$M$4:$X$11,4,FALSE)</f>
        <v>4</v>
      </c>
      <c r="F6" s="7">
        <f>VLOOKUP(A6,$M$4:$X$11,5,FALSE)</f>
        <v>1</v>
      </c>
      <c r="G6" s="7">
        <f>VLOOKUP(A6,$M$4:$X$11,6,FALSE)</f>
        <v>2</v>
      </c>
      <c r="H6" s="7">
        <f>VLOOKUP(A6,$M$4:$X$11,7,FALSE)</f>
        <v>26.5</v>
      </c>
      <c r="I6" s="7">
        <f>VLOOKUP(A6,$M$4:$X$11,8,FALSE)</f>
        <v>22.5</v>
      </c>
      <c r="J6" s="63">
        <f>VLOOKUP(A6,$M$4:$X$11,9,FALSE)</f>
        <v>9</v>
      </c>
      <c r="K6" s="64"/>
      <c r="L6" s="8"/>
      <c r="M6" s="8">
        <f>RANK(X6,$X$4:$X$11,1)</f>
        <v>6</v>
      </c>
      <c r="N6" s="9" t="s">
        <v>197</v>
      </c>
      <c r="O6" s="10">
        <f>COUNTIF($N$13:$P$518,N6)</f>
        <v>7</v>
      </c>
      <c r="P6" s="8">
        <f>COUNTIF($R$13:$R$518,N6)</f>
        <v>2</v>
      </c>
      <c r="Q6" s="8">
        <f>COUNTIF($S$13:$T$518,N6)</f>
        <v>1</v>
      </c>
      <c r="R6" s="8">
        <f>O6-P6-Q6</f>
        <v>4</v>
      </c>
      <c r="S6" s="8">
        <f>SUMIF($N$12:$N$411,N6,$O$12:$O$411)+SUMIF($P$12:$P$411,N6,$Q$12:$Q$411)</f>
        <v>22.5</v>
      </c>
      <c r="T6" s="8">
        <f>O6*7-S6</f>
        <v>26.5</v>
      </c>
      <c r="U6" s="8">
        <f>P6*2+Q6</f>
        <v>5</v>
      </c>
      <c r="V6" s="8">
        <f>U6+(S6/100)</f>
        <v>5.2249999999999996</v>
      </c>
      <c r="W6" s="8">
        <f>RANK(V6,$V$4:$V$11)</f>
        <v>6</v>
      </c>
      <c r="X6" s="8">
        <f>W6+0.03</f>
        <v>6.03</v>
      </c>
      <c r="Y6" s="11"/>
    </row>
    <row r="7" spans="1:25" ht="15">
      <c r="A7" s="6">
        <v>4</v>
      </c>
      <c r="B7" s="68" t="str">
        <f>VLOOKUP(A7,$M$4:$X$11,2,FALSE)</f>
        <v>Wanneroo</v>
      </c>
      <c r="C7" s="64"/>
      <c r="D7" s="7">
        <f>VLOOKUP(A7,$M$4:$X$11,3,FALSE)</f>
        <v>7</v>
      </c>
      <c r="E7" s="7">
        <f>VLOOKUP(A7,$M$4:$X$11,4,FALSE)</f>
        <v>4</v>
      </c>
      <c r="F7" s="7">
        <f>VLOOKUP(A7,$M$4:$X$11,5,FALSE)</f>
        <v>0</v>
      </c>
      <c r="G7" s="7">
        <f>VLOOKUP(A7,$M$4:$X$11,6,FALSE)</f>
        <v>3</v>
      </c>
      <c r="H7" s="7">
        <f>VLOOKUP(A7,$M$4:$X$11,7,FALSE)</f>
        <v>28</v>
      </c>
      <c r="I7" s="7">
        <f>VLOOKUP(A7,$M$4:$X$11,8,FALSE)</f>
        <v>21</v>
      </c>
      <c r="J7" s="63">
        <f>VLOOKUP(A7,$M$4:$X$11,9,FALSE)</f>
        <v>8</v>
      </c>
      <c r="K7" s="64"/>
      <c r="L7" s="8"/>
      <c r="M7" s="8">
        <f>RANK(X7,$X$4:$X$11,1)</f>
        <v>7</v>
      </c>
      <c r="N7" s="9" t="s">
        <v>199</v>
      </c>
      <c r="O7" s="10">
        <f>COUNTIF($N$13:$P$518,N7)</f>
        <v>7</v>
      </c>
      <c r="P7" s="8">
        <f>COUNTIF($R$13:$R$518,N7)</f>
        <v>2</v>
      </c>
      <c r="Q7" s="8">
        <f>COUNTIF($S$13:$T$518,N7)</f>
        <v>0</v>
      </c>
      <c r="R7" s="8">
        <f>O7-P7-Q7</f>
        <v>5</v>
      </c>
      <c r="S7" s="8">
        <f>SUMIF($N$12:$N$411,N7,$O$12:$O$411)+SUMIF($P$12:$P$411,N7,$Q$12:$Q$411)</f>
        <v>19.5</v>
      </c>
      <c r="T7" s="8">
        <f>O7*7-S7</f>
        <v>29.5</v>
      </c>
      <c r="U7" s="8">
        <f>P7*2+Q7</f>
        <v>4</v>
      </c>
      <c r="V7" s="8">
        <f>U7+(S7/100)</f>
        <v>4.1950000000000003</v>
      </c>
      <c r="W7" s="8">
        <f>RANK(V7,$V$4:$V$11)</f>
        <v>7</v>
      </c>
      <c r="X7" s="8">
        <f>W7+0.04</f>
        <v>7.04</v>
      </c>
      <c r="Y7" s="11"/>
    </row>
    <row r="8" spans="1:25" ht="15">
      <c r="A8" s="6">
        <v>5</v>
      </c>
      <c r="B8" s="68" t="str">
        <f>VLOOKUP(A8,$M$4:$X$11,2,FALSE)</f>
        <v>Melville Glades</v>
      </c>
      <c r="C8" s="64"/>
      <c r="D8" s="7">
        <f>VLOOKUP(A8,$M$4:$X$11,3,FALSE)</f>
        <v>7</v>
      </c>
      <c r="E8" s="7">
        <f>VLOOKUP(A8,$M$4:$X$11,4,FALSE)</f>
        <v>3</v>
      </c>
      <c r="F8" s="7">
        <f>VLOOKUP(A8,$M$4:$X$11,5,FALSE)</f>
        <v>0</v>
      </c>
      <c r="G8" s="7">
        <f>VLOOKUP(A8,$M$4:$X$11,6,FALSE)</f>
        <v>4</v>
      </c>
      <c r="H8" s="7">
        <f>VLOOKUP(A8,$M$4:$X$11,7,FALSE)</f>
        <v>24</v>
      </c>
      <c r="I8" s="7">
        <f>VLOOKUP(A8,$M$4:$X$11,8,FALSE)</f>
        <v>25</v>
      </c>
      <c r="J8" s="63">
        <f>VLOOKUP(A8,$M$4:$X$11,9,FALSE)</f>
        <v>6</v>
      </c>
      <c r="K8" s="64"/>
      <c r="L8" s="8"/>
      <c r="M8" s="8">
        <f>RANK(X8,$X$4:$X$11,1)</f>
        <v>3</v>
      </c>
      <c r="N8" s="9" t="s">
        <v>543</v>
      </c>
      <c r="O8" s="10">
        <f>COUNTIF($N$13:$P$518,N8)</f>
        <v>7</v>
      </c>
      <c r="P8" s="8">
        <f>COUNTIF($R$13:$R$518,N8)</f>
        <v>4</v>
      </c>
      <c r="Q8" s="8">
        <f>COUNTIF($S$13:$T$518,N8)</f>
        <v>1</v>
      </c>
      <c r="R8" s="8">
        <f>O8-P8-Q8</f>
        <v>2</v>
      </c>
      <c r="S8" s="8">
        <f>SUMIF($N$12:$N$411,N8,$O$12:$O$411)+SUMIF($P$12:$P$411,N8,$Q$12:$Q$411)</f>
        <v>26.5</v>
      </c>
      <c r="T8" s="8">
        <f>O8*7-S8</f>
        <v>22.5</v>
      </c>
      <c r="U8" s="8">
        <f>P8*2+Q8</f>
        <v>9</v>
      </c>
      <c r="V8" s="8">
        <f>U8+(S8/100)</f>
        <v>9.2650000000000006</v>
      </c>
      <c r="W8" s="8">
        <f>RANK(V8,$V$4:$V$11)</f>
        <v>3</v>
      </c>
      <c r="X8" s="8">
        <f>W8+0.05</f>
        <v>3.05</v>
      </c>
      <c r="Y8" s="11"/>
    </row>
    <row r="9" spans="1:25" ht="15">
      <c r="A9" s="6">
        <v>6</v>
      </c>
      <c r="B9" s="68" t="str">
        <f>VLOOKUP(A9,$M$4:$X$11,2,FALSE)</f>
        <v>Royal Perth</v>
      </c>
      <c r="C9" s="64"/>
      <c r="D9" s="7">
        <f>VLOOKUP(A9,$M$4:$X$11,3,FALSE)</f>
        <v>7</v>
      </c>
      <c r="E9" s="7">
        <f>VLOOKUP(A9,$M$4:$X$11,4,FALSE)</f>
        <v>2</v>
      </c>
      <c r="F9" s="7">
        <f>VLOOKUP(A9,$M$4:$X$11,5,FALSE)</f>
        <v>1</v>
      </c>
      <c r="G9" s="7">
        <f>VLOOKUP(A9,$M$4:$X$11,6,FALSE)</f>
        <v>4</v>
      </c>
      <c r="H9" s="7">
        <f>VLOOKUP(A9,$M$4:$X$11,7,FALSE)</f>
        <v>22.5</v>
      </c>
      <c r="I9" s="7">
        <f>VLOOKUP(A9,$M$4:$X$11,8,FALSE)</f>
        <v>26.5</v>
      </c>
      <c r="J9" s="63">
        <f>VLOOKUP(A9,$M$4:$X$11,9,FALSE)</f>
        <v>5</v>
      </c>
      <c r="K9" s="64"/>
      <c r="L9" s="8"/>
      <c r="M9" s="8">
        <f>RANK(X9,$X$4:$X$11,1)</f>
        <v>8</v>
      </c>
      <c r="N9" s="9" t="s">
        <v>542</v>
      </c>
      <c r="O9" s="10">
        <f>COUNTIF($N$13:$P$518,N9)</f>
        <v>7</v>
      </c>
      <c r="P9" s="8">
        <f>COUNTIF($R$13:$R$518,N9)</f>
        <v>1</v>
      </c>
      <c r="Q9" s="8">
        <f>COUNTIF($S$13:$T$518,N9)</f>
        <v>0</v>
      </c>
      <c r="R9" s="8">
        <f>O9-P9-Q9</f>
        <v>6</v>
      </c>
      <c r="S9" s="8">
        <f>SUMIF($N$12:$N$411,N9,$O$12:$O$411)+SUMIF($P$12:$P$411,N9,$Q$12:$Q$411)</f>
        <v>16</v>
      </c>
      <c r="T9" s="8">
        <f>O9*7-S9</f>
        <v>33</v>
      </c>
      <c r="U9" s="8">
        <f>P9*2+Q9</f>
        <v>2</v>
      </c>
      <c r="V9" s="8">
        <f>U9+(S9/100)</f>
        <v>2.16</v>
      </c>
      <c r="W9" s="8">
        <f>RANK(V9,$V$4:$V$11)</f>
        <v>8</v>
      </c>
      <c r="X9" s="8">
        <f>W9+0.01</f>
        <v>8.01</v>
      </c>
      <c r="Y9" s="11"/>
    </row>
    <row r="10" spans="1:25" ht="15">
      <c r="A10" s="6">
        <v>7</v>
      </c>
      <c r="B10" s="68" t="str">
        <f>VLOOKUP(A10,$M$4:$X$11,2,FALSE)</f>
        <v>Lake Karrinyup</v>
      </c>
      <c r="C10" s="64"/>
      <c r="D10" s="7">
        <f>VLOOKUP(A10,$M$4:$X$11,3,FALSE)</f>
        <v>7</v>
      </c>
      <c r="E10" s="7">
        <f>VLOOKUP(A10,$M$4:$X$11,4,FALSE)</f>
        <v>2</v>
      </c>
      <c r="F10" s="7">
        <f>VLOOKUP(A10,$M$4:$X$11,5,FALSE)</f>
        <v>0</v>
      </c>
      <c r="G10" s="7">
        <f>VLOOKUP(A10,$M$4:$X$11,6,FALSE)</f>
        <v>5</v>
      </c>
      <c r="H10" s="7">
        <f>VLOOKUP(A10,$M$4:$X$11,7,FALSE)</f>
        <v>19.5</v>
      </c>
      <c r="I10" s="7">
        <f>VLOOKUP(A10,$M$4:$X$11,8,FALSE)</f>
        <v>29.5</v>
      </c>
      <c r="J10" s="63">
        <f>VLOOKUP(A10,$M$4:$X$11,9,FALSE)</f>
        <v>4</v>
      </c>
      <c r="K10" s="64"/>
      <c r="L10" s="8"/>
      <c r="M10" s="8">
        <f>RANK(X10,$X$4:$X$11,1)</f>
        <v>1</v>
      </c>
      <c r="N10" s="9" t="s">
        <v>198</v>
      </c>
      <c r="O10" s="10">
        <f>COUNTIF($N$13:$P$518,N10)</f>
        <v>7</v>
      </c>
      <c r="P10" s="8">
        <f>COUNTIF($R$13:$R$518,N10)</f>
        <v>6</v>
      </c>
      <c r="Q10" s="8">
        <f>COUNTIF($S$13:$T$518,N10)</f>
        <v>0</v>
      </c>
      <c r="R10" s="8">
        <f>O10-P10-Q10</f>
        <v>1</v>
      </c>
      <c r="S10" s="8">
        <f>SUMIF($N$12:$N$411,N10,$O$12:$O$411)+SUMIF($P$12:$P$411,N10,$Q$12:$Q$411)</f>
        <v>32</v>
      </c>
      <c r="T10" s="8">
        <f>O10*7-S10</f>
        <v>17</v>
      </c>
      <c r="U10" s="8">
        <f>P10*2+Q10</f>
        <v>12</v>
      </c>
      <c r="V10" s="8">
        <f>U10+(S10/100)</f>
        <v>12.32</v>
      </c>
      <c r="W10" s="8">
        <f>RANK(V10,$V$4:$V$11)</f>
        <v>1</v>
      </c>
      <c r="X10" s="8">
        <f>W10+0.07</f>
        <v>1.07</v>
      </c>
      <c r="Y10" s="11"/>
    </row>
    <row r="11" spans="1:25" ht="15">
      <c r="A11" s="6">
        <v>8</v>
      </c>
      <c r="B11" s="68" t="str">
        <f>VLOOKUP(A11,$M$4:$X$11,2,FALSE)</f>
        <v>Mandurah</v>
      </c>
      <c r="C11" s="64"/>
      <c r="D11" s="7">
        <f>VLOOKUP(A11,$M$4:$X$11,3,FALSE)</f>
        <v>7</v>
      </c>
      <c r="E11" s="7">
        <f>VLOOKUP(A11,$M$4:$X$11,4,FALSE)</f>
        <v>1</v>
      </c>
      <c r="F11" s="7">
        <f>VLOOKUP(A11,$M$4:$X$11,5,FALSE)</f>
        <v>0</v>
      </c>
      <c r="G11" s="7">
        <f>VLOOKUP(A11,$M$4:$X$11,6,FALSE)</f>
        <v>6</v>
      </c>
      <c r="H11" s="7">
        <f>VLOOKUP(A11,$M$4:$X$11,7,FALSE)</f>
        <v>16</v>
      </c>
      <c r="I11" s="7">
        <f>VLOOKUP(A11,$M$4:$X$11,8,FALSE)</f>
        <v>33</v>
      </c>
      <c r="J11" s="63">
        <f>VLOOKUP(A11,$M$4:$X$11,9,FALSE)</f>
        <v>2</v>
      </c>
      <c r="K11" s="64"/>
      <c r="L11" s="8"/>
      <c r="M11" s="8">
        <f>RANK(X11,$X$4:$X$11,1)</f>
        <v>5</v>
      </c>
      <c r="N11" s="9" t="s">
        <v>541</v>
      </c>
      <c r="O11" s="10">
        <f>COUNTIF($N$13:$P$518,N11)</f>
        <v>7</v>
      </c>
      <c r="P11" s="8">
        <f>COUNTIF($R$13:$R$518,N11)</f>
        <v>3</v>
      </c>
      <c r="Q11" s="8">
        <f>COUNTIF($S$13:$T$518,N11)</f>
        <v>0</v>
      </c>
      <c r="R11" s="8">
        <f>O11-P11-Q11</f>
        <v>4</v>
      </c>
      <c r="S11" s="8">
        <f>SUMIF($N$12:$N$411,N11,$O$12:$O$411)+SUMIF($P$12:$P$411,N11,$Q$12:$Q$411)</f>
        <v>24</v>
      </c>
      <c r="T11" s="8">
        <f>O11*7-S11</f>
        <v>25</v>
      </c>
      <c r="U11" s="8">
        <f>P11*2+Q11</f>
        <v>6</v>
      </c>
      <c r="V11" s="8">
        <f>U11+(S11/100)</f>
        <v>6.24</v>
      </c>
      <c r="W11" s="8">
        <f>RANK(V11,$V$4:$V$11)</f>
        <v>5</v>
      </c>
      <c r="X11" s="8">
        <f>W11+0.08</f>
        <v>5.08</v>
      </c>
      <c r="Y11" s="11"/>
    </row>
    <row r="12" spans="1:25" ht="15">
      <c r="A12" s="12"/>
      <c r="B12" s="69"/>
      <c r="C12" s="66"/>
      <c r="D12" s="66"/>
      <c r="E12" s="66"/>
      <c r="F12" s="66"/>
      <c r="G12" s="66"/>
      <c r="H12" s="66"/>
      <c r="I12" s="66"/>
      <c r="J12" s="66"/>
      <c r="K12" s="64"/>
      <c r="L12" s="12"/>
      <c r="M12" s="12"/>
      <c r="N12" s="12"/>
      <c r="O12" s="12"/>
      <c r="P12" s="12"/>
      <c r="Q12" s="12"/>
      <c r="R12" s="12"/>
      <c r="S12" s="12"/>
      <c r="T12" s="12"/>
      <c r="U12" s="12"/>
      <c r="V12" s="12"/>
      <c r="W12" s="12"/>
      <c r="X12" s="12"/>
      <c r="Y12" s="12"/>
    </row>
    <row r="13" spans="1:25" ht="23.25">
      <c r="A13" s="1"/>
      <c r="B13" s="65" t="s">
        <v>17</v>
      </c>
      <c r="C13" s="66"/>
      <c r="D13" s="66"/>
      <c r="E13" s="66"/>
      <c r="F13" s="66"/>
      <c r="G13" s="66"/>
      <c r="H13" s="66"/>
      <c r="I13" s="66"/>
      <c r="J13" s="66"/>
      <c r="K13" s="64"/>
      <c r="L13" s="1"/>
      <c r="M13" s="1"/>
      <c r="N13" s="1"/>
      <c r="O13" s="1"/>
      <c r="P13" s="1"/>
      <c r="Q13" s="1"/>
      <c r="R13" s="1"/>
      <c r="S13" s="1"/>
      <c r="T13" s="1"/>
      <c r="U13" s="1"/>
      <c r="V13" s="1"/>
      <c r="W13" s="1"/>
      <c r="X13" s="1"/>
      <c r="Y13" s="1"/>
    </row>
    <row r="14" spans="1:25" ht="20.25" customHeight="1">
      <c r="A14" s="13"/>
      <c r="B14" s="84" t="str">
        <f>[4]Sheet1!A42</f>
        <v>ROUND SEVEN</v>
      </c>
      <c r="C14" s="66"/>
      <c r="D14" s="70" t="str">
        <f>[4]Sheet1!B42</f>
        <v>MONDAY 16 JUNE</v>
      </c>
      <c r="E14" s="66"/>
      <c r="F14" s="66"/>
      <c r="G14" s="71" t="str">
        <f>[4]Sheet1!C42</f>
        <v>Western Australian GC</v>
      </c>
      <c r="H14" s="66"/>
      <c r="I14" s="66"/>
      <c r="J14" s="66"/>
      <c r="K14" s="64"/>
      <c r="L14" s="13"/>
      <c r="M14" s="13"/>
      <c r="N14" s="13"/>
      <c r="O14" s="13"/>
      <c r="P14" s="13"/>
      <c r="Q14" s="13"/>
      <c r="R14" s="13"/>
      <c r="S14" s="13"/>
      <c r="T14" s="13"/>
      <c r="U14" s="13"/>
      <c r="V14" s="13"/>
      <c r="W14" s="13"/>
      <c r="X14" s="13"/>
      <c r="Y14" s="13"/>
    </row>
    <row r="15" spans="1:25" ht="15">
      <c r="A15" s="14"/>
      <c r="B15" s="15" t="s">
        <v>18</v>
      </c>
      <c r="C15" s="72" t="str">
        <f>[4]Sheet1!C43</f>
        <v>Wanneroo</v>
      </c>
      <c r="D15" s="66"/>
      <c r="E15" s="66"/>
      <c r="F15" s="64"/>
      <c r="G15" s="16" t="s">
        <v>18</v>
      </c>
      <c r="H15" s="73" t="str">
        <f>[4]Sheet1!E43</f>
        <v>Melville Glades</v>
      </c>
      <c r="I15" s="66"/>
      <c r="J15" s="66"/>
      <c r="K15" s="64"/>
      <c r="L15" s="17"/>
      <c r="M15" s="17"/>
      <c r="N15" s="17"/>
      <c r="O15" s="17"/>
      <c r="P15" s="17"/>
      <c r="Q15" s="17"/>
      <c r="R15" s="17"/>
      <c r="S15" s="17"/>
      <c r="T15" s="17"/>
      <c r="U15" s="17"/>
      <c r="V15" s="17"/>
      <c r="W15" s="17"/>
      <c r="X15" s="17"/>
      <c r="Y15" s="17"/>
    </row>
    <row r="16" spans="1:25" ht="15">
      <c r="A16" s="14"/>
      <c r="B16" s="85" t="s">
        <v>19</v>
      </c>
      <c r="C16" s="88" t="s">
        <v>20</v>
      </c>
      <c r="D16" s="75"/>
      <c r="E16" s="76"/>
      <c r="F16" s="85" t="s">
        <v>21</v>
      </c>
      <c r="G16" s="89" t="s">
        <v>19</v>
      </c>
      <c r="H16" s="74" t="s">
        <v>20</v>
      </c>
      <c r="I16" s="75"/>
      <c r="J16" s="76"/>
      <c r="K16" s="89" t="s">
        <v>21</v>
      </c>
      <c r="L16" s="17"/>
      <c r="M16" s="17"/>
      <c r="N16" s="17"/>
      <c r="O16" s="17"/>
      <c r="P16" s="17"/>
      <c r="Q16" s="17"/>
      <c r="R16" s="17"/>
      <c r="S16" s="17"/>
      <c r="T16" s="17"/>
      <c r="U16" s="17"/>
      <c r="V16" s="17"/>
      <c r="W16" s="17"/>
      <c r="X16" s="17"/>
      <c r="Y16" s="17"/>
    </row>
    <row r="17" spans="1:25" ht="15">
      <c r="A17" s="14"/>
      <c r="B17" s="86"/>
      <c r="C17" s="77"/>
      <c r="D17" s="78"/>
      <c r="E17" s="79"/>
      <c r="F17" s="86"/>
      <c r="G17" s="86"/>
      <c r="H17" s="77"/>
      <c r="I17" s="78"/>
      <c r="J17" s="79"/>
      <c r="K17" s="86"/>
      <c r="L17" s="17"/>
      <c r="M17" s="17"/>
      <c r="N17" s="17"/>
      <c r="O17" s="17"/>
      <c r="P17" s="17"/>
      <c r="Q17" s="17"/>
      <c r="R17" s="17"/>
      <c r="S17" s="17"/>
      <c r="T17" s="17"/>
      <c r="U17" s="17"/>
      <c r="V17" s="17"/>
      <c r="W17" s="17"/>
      <c r="X17" s="17"/>
      <c r="Y17" s="17"/>
    </row>
    <row r="18" spans="1:25" ht="15">
      <c r="A18" s="14"/>
      <c r="B18" s="87"/>
      <c r="C18" s="80"/>
      <c r="D18" s="81"/>
      <c r="E18" s="82"/>
      <c r="F18" s="87"/>
      <c r="G18" s="87"/>
      <c r="H18" s="80"/>
      <c r="I18" s="81"/>
      <c r="J18" s="82"/>
      <c r="K18" s="87"/>
      <c r="L18" s="17"/>
      <c r="M18" s="17"/>
      <c r="N18" s="17"/>
      <c r="O18" s="17"/>
      <c r="P18" s="17"/>
      <c r="Q18" s="17"/>
      <c r="R18" s="17"/>
      <c r="S18" s="17"/>
      <c r="T18" s="17"/>
      <c r="U18" s="17"/>
      <c r="V18" s="17"/>
      <c r="W18" s="17"/>
      <c r="X18" s="17"/>
      <c r="Y18" s="17"/>
    </row>
    <row r="19" spans="1:25" ht="15">
      <c r="A19" s="14"/>
      <c r="B19" s="15">
        <v>1</v>
      </c>
      <c r="C19" s="83" t="s">
        <v>476</v>
      </c>
      <c r="D19" s="66"/>
      <c r="E19" s="64"/>
      <c r="F19" s="18"/>
      <c r="G19" s="16">
        <v>1</v>
      </c>
      <c r="H19" s="83" t="s">
        <v>436</v>
      </c>
      <c r="I19" s="66"/>
      <c r="J19" s="64"/>
      <c r="K19" s="18" t="s">
        <v>24</v>
      </c>
      <c r="L19" s="19"/>
      <c r="M19" s="19"/>
      <c r="N19" s="19"/>
      <c r="O19" s="19"/>
      <c r="P19" s="19"/>
      <c r="Q19" s="19"/>
      <c r="R19" s="19"/>
      <c r="S19" s="19"/>
      <c r="T19" s="19"/>
      <c r="U19" s="19"/>
      <c r="V19" s="19"/>
      <c r="W19" s="19"/>
      <c r="X19" s="19"/>
      <c r="Y19" s="19"/>
    </row>
    <row r="20" spans="1:25" ht="15">
      <c r="A20" s="14"/>
      <c r="B20" s="15">
        <v>2</v>
      </c>
      <c r="C20" s="83" t="s">
        <v>474</v>
      </c>
      <c r="D20" s="66"/>
      <c r="E20" s="64"/>
      <c r="F20" s="18"/>
      <c r="G20" s="16">
        <v>2</v>
      </c>
      <c r="H20" s="83" t="s">
        <v>434</v>
      </c>
      <c r="I20" s="66"/>
      <c r="J20" s="64"/>
      <c r="K20" s="18" t="s">
        <v>125</v>
      </c>
      <c r="L20" s="19"/>
      <c r="M20" s="19"/>
      <c r="N20" s="19"/>
      <c r="O20" s="19"/>
      <c r="P20" s="19"/>
      <c r="Q20" s="19"/>
      <c r="R20" s="19"/>
      <c r="S20" s="19"/>
      <c r="T20" s="19"/>
      <c r="U20" s="19"/>
      <c r="V20" s="19"/>
      <c r="W20" s="19"/>
      <c r="X20" s="19"/>
      <c r="Y20" s="19"/>
    </row>
    <row r="21" spans="1:25" ht="15">
      <c r="A21" s="14"/>
      <c r="B21" s="15">
        <v>3</v>
      </c>
      <c r="C21" s="83" t="s">
        <v>506</v>
      </c>
      <c r="D21" s="66"/>
      <c r="E21" s="64"/>
      <c r="F21" s="18" t="s">
        <v>27</v>
      </c>
      <c r="G21" s="16">
        <v>3</v>
      </c>
      <c r="H21" s="83" t="s">
        <v>430</v>
      </c>
      <c r="I21" s="66"/>
      <c r="J21" s="64"/>
      <c r="K21" s="18"/>
      <c r="L21" s="19"/>
      <c r="M21" s="19"/>
      <c r="N21" s="19"/>
      <c r="O21" s="19"/>
      <c r="P21" s="19"/>
      <c r="Q21" s="19"/>
      <c r="R21" s="19"/>
      <c r="S21" s="19"/>
      <c r="T21" s="19"/>
      <c r="U21" s="19"/>
      <c r="V21" s="19"/>
      <c r="W21" s="19"/>
      <c r="X21" s="19"/>
      <c r="Y21" s="19"/>
    </row>
    <row r="22" spans="1:25" ht="15">
      <c r="A22" s="14"/>
      <c r="B22" s="15">
        <v>4</v>
      </c>
      <c r="C22" s="83" t="s">
        <v>472</v>
      </c>
      <c r="D22" s="66"/>
      <c r="E22" s="64"/>
      <c r="F22" s="18"/>
      <c r="G22" s="16">
        <v>4</v>
      </c>
      <c r="H22" s="83" t="s">
        <v>540</v>
      </c>
      <c r="I22" s="66"/>
      <c r="J22" s="64"/>
      <c r="K22" s="18" t="s">
        <v>27</v>
      </c>
      <c r="L22" s="19"/>
      <c r="M22" s="19"/>
      <c r="N22" s="19"/>
      <c r="O22" s="19"/>
      <c r="P22" s="19"/>
      <c r="Q22" s="19"/>
      <c r="R22" s="19"/>
      <c r="S22" s="19"/>
      <c r="T22" s="19"/>
      <c r="U22" s="19"/>
      <c r="V22" s="19"/>
      <c r="W22" s="19"/>
      <c r="X22" s="19"/>
      <c r="Y22" s="19"/>
    </row>
    <row r="23" spans="1:25" ht="15">
      <c r="A23" s="14"/>
      <c r="B23" s="15">
        <v>5</v>
      </c>
      <c r="C23" s="83" t="s">
        <v>470</v>
      </c>
      <c r="D23" s="66"/>
      <c r="E23" s="64"/>
      <c r="F23" s="18" t="s">
        <v>38</v>
      </c>
      <c r="G23" s="16">
        <v>5</v>
      </c>
      <c r="H23" s="83" t="s">
        <v>480</v>
      </c>
      <c r="I23" s="66"/>
      <c r="J23" s="64"/>
      <c r="K23" s="18"/>
      <c r="L23" s="19"/>
      <c r="M23" s="19"/>
      <c r="N23" s="19"/>
      <c r="O23" s="19"/>
      <c r="P23" s="19"/>
      <c r="Q23" s="19"/>
      <c r="R23" s="19"/>
      <c r="S23" s="19"/>
      <c r="T23" s="19"/>
      <c r="U23" s="19"/>
      <c r="V23" s="19"/>
      <c r="W23" s="19"/>
      <c r="X23" s="19"/>
      <c r="Y23" s="19"/>
    </row>
    <row r="24" spans="1:25" ht="15">
      <c r="A24" s="14"/>
      <c r="B24" s="15">
        <v>6</v>
      </c>
      <c r="C24" s="83" t="s">
        <v>468</v>
      </c>
      <c r="D24" s="66"/>
      <c r="E24" s="64"/>
      <c r="F24" s="18"/>
      <c r="G24" s="16">
        <v>6</v>
      </c>
      <c r="H24" s="83" t="s">
        <v>496</v>
      </c>
      <c r="I24" s="66"/>
      <c r="J24" s="64"/>
      <c r="K24" s="18" t="s">
        <v>24</v>
      </c>
      <c r="L24" s="19"/>
      <c r="M24" s="19"/>
      <c r="N24" s="19"/>
      <c r="O24" s="19"/>
      <c r="P24" s="19"/>
      <c r="Q24" s="19"/>
      <c r="R24" s="19"/>
      <c r="S24" s="19"/>
      <c r="T24" s="19"/>
      <c r="U24" s="19"/>
      <c r="V24" s="19"/>
      <c r="W24" s="19"/>
      <c r="X24" s="19"/>
      <c r="Y24" s="19"/>
    </row>
    <row r="25" spans="1:25" ht="15">
      <c r="A25" s="14"/>
      <c r="B25" s="15">
        <v>7</v>
      </c>
      <c r="C25" s="83" t="s">
        <v>466</v>
      </c>
      <c r="D25" s="66"/>
      <c r="E25" s="64"/>
      <c r="F25" s="18"/>
      <c r="G25" s="16">
        <v>7</v>
      </c>
      <c r="H25" s="83" t="s">
        <v>494</v>
      </c>
      <c r="I25" s="66"/>
      <c r="J25" s="64"/>
      <c r="K25" s="18" t="s">
        <v>125</v>
      </c>
      <c r="L25" s="19"/>
      <c r="M25" s="19"/>
      <c r="N25" s="19"/>
      <c r="O25" s="19"/>
      <c r="P25" s="19"/>
      <c r="Q25" s="19"/>
      <c r="R25" s="19"/>
      <c r="S25" s="19"/>
      <c r="T25" s="19"/>
      <c r="U25" s="19"/>
      <c r="V25" s="19"/>
      <c r="W25" s="19"/>
      <c r="X25" s="19"/>
      <c r="Y25" s="19"/>
    </row>
    <row r="26" spans="1:25" ht="15">
      <c r="A26" s="14"/>
      <c r="B26" s="72" t="str">
        <f>"TOTAL MATCHES WON BY : "&amp;C15</f>
        <v>TOTAL MATCHES WON BY : Wanneroo</v>
      </c>
      <c r="C26" s="66"/>
      <c r="D26" s="66"/>
      <c r="E26" s="64"/>
      <c r="F26" s="20">
        <f>COUNTA(F19:F25)-0.5*COUNTIF(F19:F25,"Sq*")-COUNTIF(F19:F25,"TBA")</f>
        <v>2</v>
      </c>
      <c r="G26" s="92" t="str">
        <f>"TOTAL MATCHES WON BY : "&amp;H15</f>
        <v>TOTAL MATCHES WON BY : Melville Glades</v>
      </c>
      <c r="H26" s="66"/>
      <c r="I26" s="66"/>
      <c r="J26" s="64"/>
      <c r="K26" s="20">
        <f>COUNTA(K19:K25)-0.5*COUNTIF(K19:K25,"Sq*")-COUNTIF(K19:K25,"TBA")</f>
        <v>5</v>
      </c>
      <c r="L26" s="21"/>
      <c r="M26" s="21"/>
      <c r="N26" s="21" t="str">
        <f>IF(F26+K26=0,"",C15)</f>
        <v>Wanneroo</v>
      </c>
      <c r="O26" s="21">
        <f>F26</f>
        <v>2</v>
      </c>
      <c r="P26" s="21" t="str">
        <f>IF(F26+K26=0,"",H15)</f>
        <v>Melville Glades</v>
      </c>
      <c r="Q26" s="21">
        <f>K26</f>
        <v>5</v>
      </c>
      <c r="R26" s="21" t="str">
        <f>G27</f>
        <v>Melville Glades</v>
      </c>
      <c r="S26" s="21" t="str">
        <f>IF(R26="HALVED",C15,"")</f>
        <v/>
      </c>
      <c r="T26" s="21" t="str">
        <f>IF(R26="HALVED",H15,"")</f>
        <v/>
      </c>
      <c r="U26" s="21"/>
      <c r="V26" s="21"/>
      <c r="W26" s="21"/>
      <c r="X26" s="21"/>
      <c r="Y26" s="21"/>
    </row>
    <row r="27" spans="1:25" ht="15">
      <c r="A27" s="22"/>
      <c r="B27" s="90" t="s">
        <v>42</v>
      </c>
      <c r="C27" s="66"/>
      <c r="D27" s="66"/>
      <c r="E27" s="66"/>
      <c r="F27" s="64"/>
      <c r="G27" s="91" t="str">
        <f>IF(F26+K26&lt;4,"",IF(F26=K26,"HALVED",IF(F26&gt;K26,C15,H15)))</f>
        <v>Melville Glades</v>
      </c>
      <c r="H27" s="66"/>
      <c r="I27" s="66"/>
      <c r="J27" s="66"/>
      <c r="K27" s="64"/>
      <c r="L27" s="23"/>
      <c r="M27" s="23"/>
      <c r="N27" s="23"/>
      <c r="O27" s="23"/>
      <c r="P27" s="23"/>
      <c r="Q27" s="23"/>
      <c r="R27" s="23"/>
      <c r="S27" s="23"/>
      <c r="T27" s="23"/>
      <c r="U27" s="23"/>
      <c r="V27" s="23"/>
      <c r="W27" s="23"/>
      <c r="X27" s="23"/>
      <c r="Y27" s="23"/>
    </row>
    <row r="28" spans="1:25" ht="15">
      <c r="A28" s="22"/>
      <c r="B28" s="24"/>
      <c r="C28" s="24"/>
      <c r="D28" s="24"/>
      <c r="E28" s="24"/>
      <c r="F28" s="24"/>
      <c r="G28" s="25"/>
      <c r="H28" s="25"/>
      <c r="I28" s="25"/>
      <c r="J28" s="25"/>
      <c r="K28" s="25"/>
      <c r="L28" s="23"/>
      <c r="M28" s="23"/>
      <c r="N28" s="23"/>
      <c r="O28" s="23"/>
      <c r="P28" s="23"/>
      <c r="Q28" s="23"/>
      <c r="R28" s="23"/>
      <c r="S28" s="23"/>
      <c r="T28" s="23"/>
      <c r="U28" s="23"/>
      <c r="V28" s="23"/>
      <c r="W28" s="23"/>
      <c r="X28" s="23"/>
      <c r="Y28" s="23"/>
    </row>
    <row r="29" spans="1:25" ht="15">
      <c r="A29" s="14"/>
      <c r="B29" s="15" t="s">
        <v>18</v>
      </c>
      <c r="C29" s="72" t="str">
        <f>[4]Sheet1!C44</f>
        <v>The Vines</v>
      </c>
      <c r="D29" s="66"/>
      <c r="E29" s="66"/>
      <c r="F29" s="64"/>
      <c r="G29" s="16" t="s">
        <v>18</v>
      </c>
      <c r="H29" s="73" t="str">
        <f>[4]Sheet1!E44</f>
        <v>WAGC</v>
      </c>
      <c r="I29" s="66"/>
      <c r="J29" s="66"/>
      <c r="K29" s="64"/>
      <c r="L29" s="17"/>
      <c r="M29" s="17"/>
      <c r="N29" s="17"/>
      <c r="O29" s="17"/>
      <c r="P29" s="17"/>
      <c r="Q29" s="17"/>
      <c r="R29" s="17"/>
      <c r="S29" s="17"/>
      <c r="T29" s="17"/>
      <c r="U29" s="17"/>
      <c r="V29" s="17"/>
      <c r="W29" s="17"/>
      <c r="X29" s="17"/>
      <c r="Y29" s="17"/>
    </row>
    <row r="30" spans="1:25" ht="15">
      <c r="A30" s="14"/>
      <c r="B30" s="85" t="s">
        <v>19</v>
      </c>
      <c r="C30" s="88" t="s">
        <v>20</v>
      </c>
      <c r="D30" s="75"/>
      <c r="E30" s="76"/>
      <c r="F30" s="85" t="s">
        <v>21</v>
      </c>
      <c r="G30" s="89" t="s">
        <v>19</v>
      </c>
      <c r="H30" s="74" t="s">
        <v>20</v>
      </c>
      <c r="I30" s="75"/>
      <c r="J30" s="76"/>
      <c r="K30" s="89" t="s">
        <v>21</v>
      </c>
      <c r="L30" s="17"/>
      <c r="M30" s="17"/>
      <c r="N30" s="17"/>
      <c r="O30" s="17"/>
      <c r="P30" s="17"/>
      <c r="Q30" s="17"/>
      <c r="R30" s="17"/>
      <c r="S30" s="17"/>
      <c r="T30" s="17"/>
      <c r="U30" s="17"/>
      <c r="V30" s="17"/>
      <c r="W30" s="17"/>
      <c r="X30" s="17"/>
      <c r="Y30" s="17"/>
    </row>
    <row r="31" spans="1:25" ht="15">
      <c r="A31" s="14"/>
      <c r="B31" s="86"/>
      <c r="C31" s="77"/>
      <c r="D31" s="78"/>
      <c r="E31" s="79"/>
      <c r="F31" s="86"/>
      <c r="G31" s="86"/>
      <c r="H31" s="77"/>
      <c r="I31" s="78"/>
      <c r="J31" s="79"/>
      <c r="K31" s="86"/>
      <c r="L31" s="17"/>
      <c r="M31" s="17"/>
      <c r="N31" s="17"/>
      <c r="O31" s="17"/>
      <c r="P31" s="17"/>
      <c r="Q31" s="17"/>
      <c r="R31" s="17"/>
      <c r="S31" s="17"/>
      <c r="T31" s="17"/>
      <c r="U31" s="17"/>
      <c r="V31" s="17"/>
      <c r="W31" s="17"/>
      <c r="X31" s="17"/>
      <c r="Y31" s="17"/>
    </row>
    <row r="32" spans="1:25" ht="15">
      <c r="A32" s="14"/>
      <c r="B32" s="87"/>
      <c r="C32" s="80"/>
      <c r="D32" s="81"/>
      <c r="E32" s="82"/>
      <c r="F32" s="87"/>
      <c r="G32" s="87"/>
      <c r="H32" s="80"/>
      <c r="I32" s="81"/>
      <c r="J32" s="82"/>
      <c r="K32" s="87"/>
      <c r="L32" s="17"/>
      <c r="M32" s="17"/>
      <c r="N32" s="17"/>
      <c r="O32" s="17"/>
      <c r="P32" s="17"/>
      <c r="Q32" s="17"/>
      <c r="R32" s="17"/>
      <c r="S32" s="17"/>
      <c r="T32" s="17"/>
      <c r="U32" s="17"/>
      <c r="V32" s="17"/>
      <c r="W32" s="17"/>
      <c r="X32" s="17"/>
      <c r="Y32" s="17"/>
    </row>
    <row r="33" spans="1:25" ht="15">
      <c r="A33" s="14"/>
      <c r="B33" s="15">
        <v>1</v>
      </c>
      <c r="C33" s="83" t="s">
        <v>477</v>
      </c>
      <c r="D33" s="66"/>
      <c r="E33" s="64"/>
      <c r="F33" s="18"/>
      <c r="G33" s="16">
        <v>1</v>
      </c>
      <c r="H33" s="83" t="s">
        <v>437</v>
      </c>
      <c r="I33" s="66"/>
      <c r="J33" s="64"/>
      <c r="K33" s="18" t="s">
        <v>113</v>
      </c>
      <c r="L33" s="19"/>
      <c r="M33" s="19"/>
      <c r="N33" s="19"/>
      <c r="O33" s="19"/>
      <c r="P33" s="19"/>
      <c r="Q33" s="19"/>
      <c r="R33" s="19"/>
      <c r="S33" s="19"/>
      <c r="T33" s="19"/>
      <c r="U33" s="19"/>
      <c r="V33" s="19"/>
      <c r="W33" s="19"/>
      <c r="X33" s="19"/>
      <c r="Y33" s="19"/>
    </row>
    <row r="34" spans="1:25" ht="15">
      <c r="A34" s="14"/>
      <c r="B34" s="15">
        <v>2</v>
      </c>
      <c r="C34" s="83" t="s">
        <v>473</v>
      </c>
      <c r="D34" s="66"/>
      <c r="E34" s="64"/>
      <c r="F34" s="18"/>
      <c r="G34" s="16">
        <v>2</v>
      </c>
      <c r="H34" s="83" t="s">
        <v>433</v>
      </c>
      <c r="I34" s="66"/>
      <c r="J34" s="64"/>
      <c r="K34" s="18" t="s">
        <v>38</v>
      </c>
      <c r="L34" s="19"/>
      <c r="M34" s="19"/>
      <c r="N34" s="19"/>
      <c r="O34" s="19"/>
      <c r="P34" s="19"/>
      <c r="Q34" s="19"/>
      <c r="R34" s="19"/>
      <c r="S34" s="19"/>
      <c r="T34" s="19"/>
      <c r="U34" s="19"/>
      <c r="V34" s="19"/>
      <c r="W34" s="19"/>
      <c r="X34" s="19"/>
      <c r="Y34" s="19"/>
    </row>
    <row r="35" spans="1:25" ht="15">
      <c r="A35" s="14"/>
      <c r="B35" s="15">
        <v>3</v>
      </c>
      <c r="C35" s="83" t="s">
        <v>471</v>
      </c>
      <c r="D35" s="66"/>
      <c r="E35" s="64"/>
      <c r="F35" s="18"/>
      <c r="G35" s="16">
        <v>3</v>
      </c>
      <c r="H35" s="83" t="s">
        <v>539</v>
      </c>
      <c r="I35" s="66"/>
      <c r="J35" s="64"/>
      <c r="K35" s="18" t="s">
        <v>27</v>
      </c>
      <c r="L35" s="19"/>
      <c r="M35" s="19"/>
      <c r="N35" s="19"/>
      <c r="O35" s="19"/>
      <c r="P35" s="19"/>
      <c r="Q35" s="19"/>
      <c r="R35" s="19"/>
      <c r="S35" s="19"/>
      <c r="T35" s="19"/>
      <c r="U35" s="19"/>
      <c r="V35" s="19"/>
      <c r="W35" s="19"/>
      <c r="X35" s="19"/>
      <c r="Y35" s="19"/>
    </row>
    <row r="36" spans="1:25" ht="15">
      <c r="A36" s="14"/>
      <c r="B36" s="15">
        <v>4</v>
      </c>
      <c r="C36" s="83" t="s">
        <v>538</v>
      </c>
      <c r="D36" s="66"/>
      <c r="E36" s="64"/>
      <c r="F36" s="18"/>
      <c r="G36" s="16">
        <v>4</v>
      </c>
      <c r="H36" s="83" t="s">
        <v>490</v>
      </c>
      <c r="I36" s="66"/>
      <c r="J36" s="64"/>
      <c r="K36" s="18" t="s">
        <v>113</v>
      </c>
      <c r="L36" s="19"/>
      <c r="M36" s="19"/>
      <c r="N36" s="19"/>
      <c r="O36" s="19"/>
      <c r="P36" s="19"/>
      <c r="Q36" s="19"/>
      <c r="R36" s="19"/>
      <c r="S36" s="19"/>
      <c r="T36" s="19"/>
      <c r="U36" s="19"/>
      <c r="V36" s="19"/>
      <c r="W36" s="19"/>
      <c r="X36" s="19"/>
      <c r="Y36" s="19"/>
    </row>
    <row r="37" spans="1:25" ht="15">
      <c r="A37" s="14"/>
      <c r="B37" s="15">
        <v>5</v>
      </c>
      <c r="C37" s="83" t="s">
        <v>537</v>
      </c>
      <c r="D37" s="66"/>
      <c r="E37" s="64"/>
      <c r="F37" s="18"/>
      <c r="G37" s="16">
        <v>5</v>
      </c>
      <c r="H37" s="83" t="s">
        <v>489</v>
      </c>
      <c r="I37" s="66"/>
      <c r="J37" s="64"/>
      <c r="K37" s="18" t="s">
        <v>47</v>
      </c>
      <c r="L37" s="19"/>
      <c r="M37" s="19"/>
      <c r="N37" s="19"/>
      <c r="O37" s="19"/>
      <c r="P37" s="19"/>
      <c r="Q37" s="19"/>
      <c r="R37" s="19"/>
      <c r="S37" s="19"/>
      <c r="T37" s="19"/>
      <c r="U37" s="19"/>
      <c r="V37" s="19"/>
      <c r="W37" s="19"/>
      <c r="X37" s="19"/>
      <c r="Y37" s="19"/>
    </row>
    <row r="38" spans="1:25" ht="15">
      <c r="A38" s="14"/>
      <c r="B38" s="15">
        <v>6</v>
      </c>
      <c r="C38" s="83" t="s">
        <v>467</v>
      </c>
      <c r="D38" s="66"/>
      <c r="E38" s="64"/>
      <c r="F38" s="18" t="s">
        <v>24</v>
      </c>
      <c r="G38" s="16">
        <v>6</v>
      </c>
      <c r="H38" s="83" t="s">
        <v>425</v>
      </c>
      <c r="I38" s="66"/>
      <c r="J38" s="64"/>
      <c r="K38" s="18"/>
      <c r="L38" s="19"/>
      <c r="M38" s="19"/>
      <c r="N38" s="19"/>
      <c r="O38" s="19"/>
      <c r="P38" s="19"/>
      <c r="Q38" s="19"/>
      <c r="R38" s="19"/>
      <c r="S38" s="19"/>
      <c r="T38" s="19"/>
      <c r="U38" s="19"/>
      <c r="V38" s="19"/>
      <c r="W38" s="19"/>
      <c r="X38" s="19"/>
      <c r="Y38" s="19"/>
    </row>
    <row r="39" spans="1:25" ht="15">
      <c r="A39" s="14"/>
      <c r="B39" s="15">
        <v>7</v>
      </c>
      <c r="C39" s="83" t="s">
        <v>502</v>
      </c>
      <c r="D39" s="66"/>
      <c r="E39" s="64"/>
      <c r="F39" s="18"/>
      <c r="G39" s="16">
        <v>7</v>
      </c>
      <c r="H39" s="83" t="s">
        <v>429</v>
      </c>
      <c r="I39" s="66"/>
      <c r="J39" s="64"/>
      <c r="K39" s="18" t="s">
        <v>66</v>
      </c>
      <c r="L39" s="19"/>
      <c r="M39" s="19"/>
      <c r="N39" s="19"/>
      <c r="O39" s="19"/>
      <c r="P39" s="19"/>
      <c r="Q39" s="19"/>
      <c r="R39" s="19"/>
      <c r="S39" s="19"/>
      <c r="T39" s="19"/>
      <c r="U39" s="19"/>
      <c r="V39" s="19"/>
      <c r="W39" s="19"/>
      <c r="X39" s="19"/>
      <c r="Y39" s="19"/>
    </row>
    <row r="40" spans="1:25" ht="15">
      <c r="A40" s="14"/>
      <c r="B40" s="72" t="str">
        <f>"TOTAL MATCHES WON BY : "&amp;C29</f>
        <v>TOTAL MATCHES WON BY : The Vines</v>
      </c>
      <c r="C40" s="66"/>
      <c r="D40" s="66"/>
      <c r="E40" s="64"/>
      <c r="F40" s="20">
        <f>COUNTA(F33:F39)-0.5*COUNTIF(F33:F39,"Sq*")-COUNTIF(F33:F39,"TBA")</f>
        <v>1</v>
      </c>
      <c r="G40" s="92" t="str">
        <f>"TOTAL MATCHES WON BY : "&amp;H29</f>
        <v>TOTAL MATCHES WON BY : WAGC</v>
      </c>
      <c r="H40" s="66"/>
      <c r="I40" s="66"/>
      <c r="J40" s="64"/>
      <c r="K40" s="20">
        <f>COUNTA(K33:K39)-0.5*COUNTIF(K33:K39,"Sq*")-COUNTIF(K33:K39,"TBA")</f>
        <v>6</v>
      </c>
      <c r="L40" s="21"/>
      <c r="M40" s="21"/>
      <c r="N40" s="21" t="str">
        <f>IF(F40+K40=0,"",C29)</f>
        <v>The Vines</v>
      </c>
      <c r="O40" s="21">
        <f>F40</f>
        <v>1</v>
      </c>
      <c r="P40" s="21" t="str">
        <f>IF(F40+K40=0,"",H29)</f>
        <v>WAGC</v>
      </c>
      <c r="Q40" s="21">
        <f>K40</f>
        <v>6</v>
      </c>
      <c r="R40" s="21" t="str">
        <f>G41</f>
        <v>WAGC</v>
      </c>
      <c r="S40" s="21" t="str">
        <f>IF(R40="HALVED",C29,"")</f>
        <v/>
      </c>
      <c r="T40" s="21" t="str">
        <f>IF(R40="HALVED",H29,"")</f>
        <v/>
      </c>
      <c r="U40" s="21"/>
      <c r="V40" s="21"/>
      <c r="W40" s="21"/>
      <c r="X40" s="21"/>
      <c r="Y40" s="21"/>
    </row>
    <row r="41" spans="1:25" ht="15">
      <c r="A41" s="22"/>
      <c r="B41" s="90" t="s">
        <v>42</v>
      </c>
      <c r="C41" s="66"/>
      <c r="D41" s="66"/>
      <c r="E41" s="66"/>
      <c r="F41" s="64"/>
      <c r="G41" s="91" t="str">
        <f>IF(F40+K40&lt;4,"",IF(F40=K40,"HALVED",IF(F40&gt;K40,C29,H29)))</f>
        <v>WAGC</v>
      </c>
      <c r="H41" s="66"/>
      <c r="I41" s="66"/>
      <c r="J41" s="66"/>
      <c r="K41" s="64"/>
      <c r="L41" s="23"/>
      <c r="M41" s="23"/>
      <c r="N41" s="23"/>
      <c r="O41" s="23"/>
      <c r="P41" s="23"/>
      <c r="Q41" s="23"/>
      <c r="R41" s="23"/>
      <c r="S41" s="23"/>
      <c r="T41" s="23"/>
      <c r="U41" s="23"/>
      <c r="V41" s="23"/>
      <c r="W41" s="23"/>
      <c r="X41" s="23"/>
      <c r="Y41" s="23"/>
    </row>
    <row r="42" spans="1:25" ht="15">
      <c r="A42" s="22"/>
      <c r="B42" s="24"/>
      <c r="C42" s="24"/>
      <c r="D42" s="24"/>
      <c r="E42" s="24"/>
      <c r="F42" s="24"/>
      <c r="G42" s="25"/>
      <c r="H42" s="25"/>
      <c r="I42" s="25"/>
      <c r="J42" s="25"/>
      <c r="K42" s="25"/>
      <c r="L42" s="23"/>
      <c r="M42" s="23"/>
      <c r="N42" s="23"/>
      <c r="O42" s="23"/>
      <c r="P42" s="23"/>
      <c r="Q42" s="23"/>
      <c r="R42" s="23"/>
      <c r="S42" s="23"/>
      <c r="T42" s="23"/>
      <c r="U42" s="23"/>
      <c r="V42" s="23"/>
      <c r="W42" s="23"/>
      <c r="X42" s="23"/>
      <c r="Y42" s="23"/>
    </row>
    <row r="43" spans="1:25" ht="15">
      <c r="A43" s="14"/>
      <c r="B43" s="15" t="s">
        <v>18</v>
      </c>
      <c r="C43" s="72" t="str">
        <f>[4]Sheet1!C45</f>
        <v>Mandurah</v>
      </c>
      <c r="D43" s="66"/>
      <c r="E43" s="66"/>
      <c r="F43" s="64"/>
      <c r="G43" s="16" t="s">
        <v>18</v>
      </c>
      <c r="H43" s="73" t="str">
        <f>[4]Sheet1!E45</f>
        <v>Lake Karrinyup</v>
      </c>
      <c r="I43" s="66"/>
      <c r="J43" s="66"/>
      <c r="K43" s="64"/>
      <c r="L43" s="17"/>
      <c r="M43" s="17"/>
      <c r="N43" s="17"/>
      <c r="O43" s="17"/>
      <c r="P43" s="17"/>
      <c r="Q43" s="17"/>
      <c r="R43" s="17"/>
      <c r="S43" s="17"/>
      <c r="T43" s="17"/>
      <c r="U43" s="17"/>
      <c r="V43" s="17"/>
      <c r="W43" s="17"/>
      <c r="X43" s="17"/>
      <c r="Y43" s="17"/>
    </row>
    <row r="44" spans="1:25" ht="15">
      <c r="A44" s="14"/>
      <c r="B44" s="85" t="s">
        <v>19</v>
      </c>
      <c r="C44" s="88" t="s">
        <v>20</v>
      </c>
      <c r="D44" s="75"/>
      <c r="E44" s="76"/>
      <c r="F44" s="85" t="s">
        <v>21</v>
      </c>
      <c r="G44" s="89" t="s">
        <v>19</v>
      </c>
      <c r="H44" s="74" t="s">
        <v>20</v>
      </c>
      <c r="I44" s="75"/>
      <c r="J44" s="76"/>
      <c r="K44" s="89" t="s">
        <v>21</v>
      </c>
      <c r="L44" s="17"/>
      <c r="M44" s="17"/>
      <c r="N44" s="17"/>
      <c r="O44" s="17"/>
      <c r="P44" s="17"/>
      <c r="Q44" s="17"/>
      <c r="R44" s="17"/>
      <c r="S44" s="17"/>
      <c r="T44" s="17"/>
      <c r="U44" s="17"/>
      <c r="V44" s="17"/>
      <c r="W44" s="17"/>
      <c r="X44" s="17"/>
      <c r="Y44" s="17"/>
    </row>
    <row r="45" spans="1:25" ht="15">
      <c r="A45" s="14"/>
      <c r="B45" s="86"/>
      <c r="C45" s="77"/>
      <c r="D45" s="78"/>
      <c r="E45" s="79"/>
      <c r="F45" s="86"/>
      <c r="G45" s="86"/>
      <c r="H45" s="77"/>
      <c r="I45" s="78"/>
      <c r="J45" s="79"/>
      <c r="K45" s="86"/>
      <c r="L45" s="17"/>
      <c r="M45" s="17"/>
      <c r="N45" s="17"/>
      <c r="O45" s="17"/>
      <c r="P45" s="17"/>
      <c r="Q45" s="17"/>
      <c r="R45" s="17"/>
      <c r="S45" s="17"/>
      <c r="T45" s="17"/>
      <c r="U45" s="17"/>
      <c r="V45" s="17"/>
      <c r="W45" s="17"/>
      <c r="X45" s="17"/>
      <c r="Y45" s="17"/>
    </row>
    <row r="46" spans="1:25" ht="15">
      <c r="A46" s="14"/>
      <c r="B46" s="87"/>
      <c r="C46" s="80"/>
      <c r="D46" s="81"/>
      <c r="E46" s="82"/>
      <c r="F46" s="87"/>
      <c r="G46" s="87"/>
      <c r="H46" s="80"/>
      <c r="I46" s="81"/>
      <c r="J46" s="82"/>
      <c r="K46" s="87"/>
      <c r="L46" s="17"/>
      <c r="M46" s="17"/>
      <c r="N46" s="17"/>
      <c r="O46" s="17"/>
      <c r="P46" s="17"/>
      <c r="Q46" s="17"/>
      <c r="R46" s="17"/>
      <c r="S46" s="17"/>
      <c r="T46" s="17"/>
      <c r="U46" s="17"/>
      <c r="V46" s="17"/>
      <c r="W46" s="17"/>
      <c r="X46" s="17"/>
      <c r="Y46" s="17"/>
    </row>
    <row r="47" spans="1:25" ht="15">
      <c r="A47" s="14"/>
      <c r="B47" s="15">
        <v>1</v>
      </c>
      <c r="C47" s="83" t="s">
        <v>449</v>
      </c>
      <c r="D47" s="66"/>
      <c r="E47" s="64"/>
      <c r="F47" s="18"/>
      <c r="G47" s="16">
        <v>1</v>
      </c>
      <c r="H47" s="83" t="s">
        <v>527</v>
      </c>
      <c r="I47" s="66"/>
      <c r="J47" s="64"/>
      <c r="K47" s="18" t="s">
        <v>52</v>
      </c>
      <c r="L47" s="19"/>
      <c r="M47" s="19"/>
      <c r="N47" s="19"/>
      <c r="O47" s="19"/>
      <c r="P47" s="19"/>
      <c r="Q47" s="19"/>
      <c r="R47" s="19"/>
      <c r="S47" s="19"/>
      <c r="T47" s="19"/>
      <c r="U47" s="19"/>
      <c r="V47" s="19"/>
      <c r="W47" s="19"/>
      <c r="X47" s="19"/>
      <c r="Y47" s="19"/>
    </row>
    <row r="48" spans="1:25" ht="15">
      <c r="A48" s="14"/>
      <c r="B48" s="15">
        <v>2</v>
      </c>
      <c r="C48" s="83" t="s">
        <v>498</v>
      </c>
      <c r="D48" s="66"/>
      <c r="E48" s="64"/>
      <c r="F48" s="18" t="s">
        <v>27</v>
      </c>
      <c r="G48" s="16">
        <v>2</v>
      </c>
      <c r="H48" s="83" t="s">
        <v>451</v>
      </c>
      <c r="I48" s="66"/>
      <c r="J48" s="64"/>
      <c r="K48" s="18"/>
      <c r="L48" s="19"/>
      <c r="M48" s="19"/>
      <c r="N48" s="19"/>
      <c r="O48" s="19"/>
      <c r="P48" s="19"/>
      <c r="Q48" s="19"/>
      <c r="R48" s="19"/>
      <c r="S48" s="19"/>
      <c r="T48" s="19"/>
      <c r="U48" s="19"/>
      <c r="V48" s="19"/>
      <c r="W48" s="19"/>
      <c r="X48" s="19"/>
      <c r="Y48" s="19"/>
    </row>
    <row r="49" spans="1:25" ht="15">
      <c r="A49" s="14"/>
      <c r="B49" s="15">
        <v>3</v>
      </c>
      <c r="C49" s="83" t="s">
        <v>447</v>
      </c>
      <c r="D49" s="66"/>
      <c r="E49" s="64"/>
      <c r="F49" s="18" t="s">
        <v>24</v>
      </c>
      <c r="G49" s="16">
        <v>3</v>
      </c>
      <c r="H49" s="83" t="s">
        <v>525</v>
      </c>
      <c r="I49" s="66"/>
      <c r="J49" s="64"/>
      <c r="K49" s="18"/>
      <c r="L49" s="19"/>
      <c r="M49" s="19"/>
      <c r="N49" s="19"/>
      <c r="O49" s="19"/>
      <c r="P49" s="19"/>
      <c r="Q49" s="19"/>
      <c r="R49" s="19"/>
      <c r="S49" s="19"/>
      <c r="T49" s="19"/>
      <c r="U49" s="19"/>
      <c r="V49" s="19"/>
      <c r="W49" s="19"/>
      <c r="X49" s="19"/>
      <c r="Y49" s="19"/>
    </row>
    <row r="50" spans="1:25" ht="15">
      <c r="A50" s="14"/>
      <c r="B50" s="15">
        <v>4</v>
      </c>
      <c r="C50" s="83" t="s">
        <v>445</v>
      </c>
      <c r="D50" s="66"/>
      <c r="E50" s="64"/>
      <c r="F50" s="18" t="s">
        <v>125</v>
      </c>
      <c r="G50" s="16">
        <v>4</v>
      </c>
      <c r="H50" s="83" t="s">
        <v>504</v>
      </c>
      <c r="I50" s="66"/>
      <c r="J50" s="64"/>
      <c r="K50" s="18"/>
      <c r="L50" s="19"/>
      <c r="M50" s="19"/>
      <c r="N50" s="19"/>
      <c r="O50" s="19"/>
      <c r="P50" s="19"/>
      <c r="Q50" s="19"/>
      <c r="R50" s="19"/>
      <c r="S50" s="19"/>
      <c r="T50" s="19"/>
      <c r="U50" s="19"/>
      <c r="V50" s="19"/>
      <c r="W50" s="19"/>
      <c r="X50" s="19"/>
      <c r="Y50" s="19"/>
    </row>
    <row r="51" spans="1:25" ht="15">
      <c r="A51" s="14"/>
      <c r="B51" s="15">
        <v>5</v>
      </c>
      <c r="C51" s="83" t="s">
        <v>316</v>
      </c>
      <c r="D51" s="66"/>
      <c r="E51" s="64"/>
      <c r="F51" s="18" t="s">
        <v>147</v>
      </c>
      <c r="G51" s="16">
        <v>5</v>
      </c>
      <c r="H51" s="83" t="s">
        <v>453</v>
      </c>
      <c r="I51" s="66"/>
      <c r="J51" s="64"/>
      <c r="K51" s="18"/>
      <c r="L51" s="19"/>
      <c r="M51" s="19"/>
      <c r="N51" s="19"/>
      <c r="O51" s="19"/>
      <c r="P51" s="19"/>
      <c r="Q51" s="19"/>
      <c r="R51" s="19"/>
      <c r="S51" s="19"/>
      <c r="T51" s="19"/>
      <c r="U51" s="19"/>
      <c r="V51" s="19"/>
      <c r="W51" s="19"/>
      <c r="X51" s="19"/>
      <c r="Y51" s="19"/>
    </row>
    <row r="52" spans="1:25" ht="15">
      <c r="A52" s="14"/>
      <c r="B52" s="15">
        <v>6</v>
      </c>
      <c r="C52" s="83" t="s">
        <v>440</v>
      </c>
      <c r="D52" s="66"/>
      <c r="E52" s="64"/>
      <c r="F52" s="18" t="s">
        <v>125</v>
      </c>
      <c r="G52" s="16">
        <v>6</v>
      </c>
      <c r="H52" s="83" t="s">
        <v>536</v>
      </c>
      <c r="I52" s="66"/>
      <c r="J52" s="64"/>
      <c r="K52" s="18"/>
      <c r="L52" s="19"/>
      <c r="M52" s="19"/>
      <c r="N52" s="19"/>
      <c r="O52" s="19"/>
      <c r="P52" s="19"/>
      <c r="Q52" s="19"/>
      <c r="R52" s="19"/>
      <c r="S52" s="19"/>
      <c r="T52" s="19"/>
      <c r="U52" s="19"/>
      <c r="V52" s="19"/>
      <c r="W52" s="19"/>
      <c r="X52" s="19"/>
      <c r="Y52" s="19"/>
    </row>
    <row r="53" spans="1:25" ht="15">
      <c r="A53" s="14"/>
      <c r="B53" s="15">
        <v>7</v>
      </c>
      <c r="C53" s="83" t="s">
        <v>535</v>
      </c>
      <c r="D53" s="66"/>
      <c r="E53" s="64"/>
      <c r="F53" s="18"/>
      <c r="G53" s="16">
        <v>7</v>
      </c>
      <c r="H53" s="83" t="s">
        <v>481</v>
      </c>
      <c r="I53" s="66"/>
      <c r="J53" s="64"/>
      <c r="K53" s="18" t="s">
        <v>52</v>
      </c>
      <c r="L53" s="19"/>
      <c r="M53" s="19"/>
      <c r="N53" s="19"/>
      <c r="O53" s="19"/>
      <c r="P53" s="19"/>
      <c r="Q53" s="19"/>
      <c r="R53" s="19"/>
      <c r="S53" s="19"/>
      <c r="T53" s="19"/>
      <c r="U53" s="19"/>
      <c r="V53" s="19"/>
      <c r="W53" s="19"/>
      <c r="X53" s="19"/>
      <c r="Y53" s="19"/>
    </row>
    <row r="54" spans="1:25" ht="15">
      <c r="A54" s="14"/>
      <c r="B54" s="72" t="str">
        <f>"TOTAL MATCHES WON BY : "&amp;C43</f>
        <v>TOTAL MATCHES WON BY : Mandurah</v>
      </c>
      <c r="C54" s="66"/>
      <c r="D54" s="66"/>
      <c r="E54" s="64"/>
      <c r="F54" s="20">
        <f>COUNTA(F47:F53)-0.5*COUNTIF(F47:F53,"Sq*")-COUNTIF(F47:F53,"TBA")</f>
        <v>5</v>
      </c>
      <c r="G54" s="92" t="str">
        <f>"TOTAL MATCHES WON BY : "&amp;H43</f>
        <v>TOTAL MATCHES WON BY : Lake Karrinyup</v>
      </c>
      <c r="H54" s="66"/>
      <c r="I54" s="66"/>
      <c r="J54" s="64"/>
      <c r="K54" s="20">
        <f>COUNTA(K47:K53)-0.5*COUNTIF(K47:K53,"Sq*")-COUNTIF(K47:K53,"TBA")</f>
        <v>2</v>
      </c>
      <c r="L54" s="21"/>
      <c r="M54" s="21"/>
      <c r="N54" s="21" t="str">
        <f>IF(F54+K54=0,"",C43)</f>
        <v>Mandurah</v>
      </c>
      <c r="O54" s="21">
        <f>F54</f>
        <v>5</v>
      </c>
      <c r="P54" s="21" t="str">
        <f>IF(F54+K54=0,"",H43)</f>
        <v>Lake Karrinyup</v>
      </c>
      <c r="Q54" s="21">
        <f>K54</f>
        <v>2</v>
      </c>
      <c r="R54" s="21" t="str">
        <f>G55</f>
        <v>Mandurah</v>
      </c>
      <c r="S54" s="21" t="str">
        <f>IF(R54="HALVED",C43,"")</f>
        <v/>
      </c>
      <c r="T54" s="21" t="str">
        <f>IF(R54="HALVED",H43,"")</f>
        <v/>
      </c>
      <c r="U54" s="21"/>
      <c r="V54" s="21"/>
      <c r="W54" s="21"/>
      <c r="X54" s="21"/>
      <c r="Y54" s="21"/>
    </row>
    <row r="55" spans="1:25" ht="15">
      <c r="A55" s="22"/>
      <c r="B55" s="90" t="s">
        <v>42</v>
      </c>
      <c r="C55" s="66"/>
      <c r="D55" s="66"/>
      <c r="E55" s="66"/>
      <c r="F55" s="64"/>
      <c r="G55" s="91" t="str">
        <f>IF(F54+K54&lt;4,"",IF(F54=K54,"HALVED",IF(F54&gt;K54,C43,H43)))</f>
        <v>Mandurah</v>
      </c>
      <c r="H55" s="66"/>
      <c r="I55" s="66"/>
      <c r="J55" s="66"/>
      <c r="K55" s="64"/>
      <c r="L55" s="23"/>
      <c r="M55" s="23"/>
      <c r="N55" s="23"/>
      <c r="O55" s="23"/>
      <c r="P55" s="23"/>
      <c r="Q55" s="23"/>
      <c r="R55" s="23"/>
      <c r="S55" s="23"/>
      <c r="T55" s="23"/>
      <c r="U55" s="23"/>
      <c r="V55" s="23"/>
      <c r="W55" s="23"/>
      <c r="X55" s="23"/>
      <c r="Y55" s="23"/>
    </row>
    <row r="56" spans="1:25" ht="15">
      <c r="A56" s="22"/>
      <c r="B56" s="24"/>
      <c r="C56" s="24"/>
      <c r="D56" s="24"/>
      <c r="E56" s="24"/>
      <c r="F56" s="24"/>
      <c r="G56" s="25"/>
      <c r="H56" s="25"/>
      <c r="I56" s="25"/>
      <c r="J56" s="25"/>
      <c r="K56" s="25"/>
      <c r="L56" s="23"/>
      <c r="M56" s="23"/>
      <c r="N56" s="23"/>
      <c r="O56" s="23"/>
      <c r="P56" s="23"/>
      <c r="Q56" s="23"/>
      <c r="R56" s="23"/>
      <c r="S56" s="23"/>
      <c r="T56" s="23"/>
      <c r="U56" s="23"/>
      <c r="V56" s="23"/>
      <c r="W56" s="23"/>
      <c r="X56" s="23"/>
      <c r="Y56" s="23"/>
    </row>
    <row r="57" spans="1:25" ht="15">
      <c r="A57" s="14"/>
      <c r="B57" s="15" t="s">
        <v>18</v>
      </c>
      <c r="C57" s="72" t="str">
        <f>[4]Sheet1!C46</f>
        <v>Royal Perth</v>
      </c>
      <c r="D57" s="66"/>
      <c r="E57" s="66"/>
      <c r="F57" s="64"/>
      <c r="G57" s="16" t="s">
        <v>18</v>
      </c>
      <c r="H57" s="73" t="str">
        <f>[4]Sheet1!E46</f>
        <v>Lakelands</v>
      </c>
      <c r="I57" s="66"/>
      <c r="J57" s="66"/>
      <c r="K57" s="64"/>
      <c r="L57" s="17"/>
      <c r="M57" s="17"/>
      <c r="N57" s="17"/>
      <c r="O57" s="17"/>
      <c r="P57" s="17"/>
      <c r="Q57" s="17"/>
      <c r="R57" s="17"/>
      <c r="S57" s="17"/>
      <c r="T57" s="17"/>
      <c r="U57" s="17"/>
      <c r="V57" s="17"/>
      <c r="W57" s="17"/>
      <c r="X57" s="17"/>
      <c r="Y57" s="17"/>
    </row>
    <row r="58" spans="1:25" ht="15">
      <c r="A58" s="14"/>
      <c r="B58" s="85" t="s">
        <v>19</v>
      </c>
      <c r="C58" s="88" t="s">
        <v>20</v>
      </c>
      <c r="D58" s="75"/>
      <c r="E58" s="76"/>
      <c r="F58" s="85" t="s">
        <v>21</v>
      </c>
      <c r="G58" s="89" t="s">
        <v>19</v>
      </c>
      <c r="H58" s="74" t="s">
        <v>20</v>
      </c>
      <c r="I58" s="75"/>
      <c r="J58" s="76"/>
      <c r="K58" s="89" t="s">
        <v>21</v>
      </c>
      <c r="L58" s="17"/>
      <c r="M58" s="17"/>
      <c r="N58" s="17"/>
      <c r="O58" s="17"/>
      <c r="P58" s="17"/>
      <c r="Q58" s="17"/>
      <c r="R58" s="17"/>
      <c r="S58" s="17"/>
      <c r="T58" s="17"/>
      <c r="U58" s="17"/>
      <c r="V58" s="17"/>
      <c r="W58" s="17"/>
      <c r="X58" s="17"/>
      <c r="Y58" s="17"/>
    </row>
    <row r="59" spans="1:25" ht="15">
      <c r="A59" s="14"/>
      <c r="B59" s="86"/>
      <c r="C59" s="77"/>
      <c r="D59" s="78"/>
      <c r="E59" s="79"/>
      <c r="F59" s="86"/>
      <c r="G59" s="86"/>
      <c r="H59" s="77"/>
      <c r="I59" s="78"/>
      <c r="J59" s="79"/>
      <c r="K59" s="86"/>
      <c r="L59" s="17"/>
      <c r="M59" s="17"/>
      <c r="N59" s="17"/>
      <c r="O59" s="17"/>
      <c r="P59" s="17"/>
      <c r="Q59" s="17"/>
      <c r="R59" s="17"/>
      <c r="S59" s="17"/>
      <c r="T59" s="17"/>
      <c r="U59" s="17"/>
      <c r="V59" s="17"/>
      <c r="W59" s="17"/>
      <c r="X59" s="17"/>
      <c r="Y59" s="17"/>
    </row>
    <row r="60" spans="1:25" ht="15">
      <c r="A60" s="14"/>
      <c r="B60" s="87"/>
      <c r="C60" s="80"/>
      <c r="D60" s="81"/>
      <c r="E60" s="82"/>
      <c r="F60" s="87"/>
      <c r="G60" s="87"/>
      <c r="H60" s="80"/>
      <c r="I60" s="81"/>
      <c r="J60" s="82"/>
      <c r="K60" s="87"/>
      <c r="L60" s="17"/>
      <c r="M60" s="17"/>
      <c r="N60" s="17"/>
      <c r="O60" s="17"/>
      <c r="P60" s="17"/>
      <c r="Q60" s="17"/>
      <c r="R60" s="17"/>
      <c r="S60" s="17"/>
      <c r="T60" s="17"/>
      <c r="U60" s="17"/>
      <c r="V60" s="17"/>
      <c r="W60" s="17"/>
      <c r="X60" s="17"/>
      <c r="Y60" s="17"/>
    </row>
    <row r="61" spans="1:25" ht="15">
      <c r="A61" s="14"/>
      <c r="B61" s="15">
        <v>1</v>
      </c>
      <c r="C61" s="83" t="s">
        <v>460</v>
      </c>
      <c r="D61" s="66"/>
      <c r="E61" s="64"/>
      <c r="F61" s="18"/>
      <c r="G61" s="16">
        <v>1</v>
      </c>
      <c r="H61" s="83" t="s">
        <v>450</v>
      </c>
      <c r="I61" s="66"/>
      <c r="J61" s="64"/>
      <c r="K61" s="18" t="s">
        <v>113</v>
      </c>
      <c r="L61" s="19"/>
      <c r="M61" s="19"/>
      <c r="N61" s="19"/>
      <c r="O61" s="19"/>
      <c r="P61" s="19"/>
      <c r="Q61" s="19"/>
      <c r="R61" s="19"/>
      <c r="S61" s="19"/>
      <c r="T61" s="19"/>
      <c r="U61" s="19"/>
      <c r="V61" s="19"/>
      <c r="W61" s="19"/>
      <c r="X61" s="19"/>
      <c r="Y61" s="19"/>
    </row>
    <row r="62" spans="1:25" ht="15">
      <c r="A62" s="14"/>
      <c r="B62" s="15">
        <v>2</v>
      </c>
      <c r="C62" s="83" t="s">
        <v>534</v>
      </c>
      <c r="D62" s="66"/>
      <c r="E62" s="64"/>
      <c r="F62" s="18" t="s">
        <v>113</v>
      </c>
      <c r="G62" s="16">
        <v>2</v>
      </c>
      <c r="H62" s="83" t="s">
        <v>448</v>
      </c>
      <c r="I62" s="66"/>
      <c r="J62" s="64"/>
      <c r="K62" s="18"/>
      <c r="L62" s="19"/>
      <c r="M62" s="19"/>
      <c r="N62" s="19"/>
      <c r="O62" s="19"/>
      <c r="P62" s="19"/>
      <c r="Q62" s="19"/>
      <c r="R62" s="19"/>
      <c r="S62" s="19"/>
      <c r="T62" s="19"/>
      <c r="U62" s="19"/>
      <c r="V62" s="19"/>
      <c r="W62" s="19"/>
      <c r="X62" s="19"/>
      <c r="Y62" s="19"/>
    </row>
    <row r="63" spans="1:25" ht="15">
      <c r="A63" s="14"/>
      <c r="B63" s="15">
        <v>3</v>
      </c>
      <c r="C63" s="83" t="s">
        <v>452</v>
      </c>
      <c r="D63" s="66"/>
      <c r="E63" s="64"/>
      <c r="F63" s="18" t="s">
        <v>34</v>
      </c>
      <c r="G63" s="16">
        <v>3</v>
      </c>
      <c r="H63" s="83" t="s">
        <v>446</v>
      </c>
      <c r="I63" s="66"/>
      <c r="J63" s="64"/>
      <c r="K63" s="18"/>
      <c r="L63" s="19"/>
      <c r="M63" s="19"/>
      <c r="N63" s="19"/>
      <c r="O63" s="19"/>
      <c r="P63" s="19"/>
      <c r="Q63" s="19"/>
      <c r="R63" s="19"/>
      <c r="S63" s="19"/>
      <c r="T63" s="19"/>
      <c r="U63" s="19"/>
      <c r="V63" s="19"/>
      <c r="W63" s="19"/>
      <c r="X63" s="19"/>
      <c r="Y63" s="19"/>
    </row>
    <row r="64" spans="1:25" ht="15">
      <c r="A64" s="14"/>
      <c r="B64" s="15">
        <v>4</v>
      </c>
      <c r="C64" s="83" t="s">
        <v>456</v>
      </c>
      <c r="D64" s="66"/>
      <c r="E64" s="64"/>
      <c r="F64" s="18" t="s">
        <v>47</v>
      </c>
      <c r="G64" s="16">
        <v>4</v>
      </c>
      <c r="H64" s="83" t="s">
        <v>533</v>
      </c>
      <c r="I64" s="66"/>
      <c r="J64" s="64"/>
      <c r="K64" s="18"/>
      <c r="L64" s="19"/>
      <c r="M64" s="19"/>
      <c r="N64" s="19"/>
      <c r="O64" s="19"/>
      <c r="P64" s="19"/>
      <c r="Q64" s="19"/>
      <c r="R64" s="19"/>
      <c r="S64" s="19"/>
      <c r="T64" s="19"/>
      <c r="U64" s="19"/>
      <c r="V64" s="19"/>
      <c r="W64" s="19"/>
      <c r="X64" s="19"/>
      <c r="Y64" s="19"/>
    </row>
    <row r="65" spans="1:25" ht="15">
      <c r="A65" s="14"/>
      <c r="B65" s="15">
        <v>5</v>
      </c>
      <c r="C65" s="83" t="s">
        <v>532</v>
      </c>
      <c r="D65" s="66"/>
      <c r="E65" s="64"/>
      <c r="F65" s="18"/>
      <c r="G65" s="16">
        <v>5</v>
      </c>
      <c r="H65" s="83" t="s">
        <v>442</v>
      </c>
      <c r="I65" s="66"/>
      <c r="J65" s="64"/>
      <c r="K65" s="18" t="s">
        <v>34</v>
      </c>
      <c r="L65" s="19"/>
      <c r="M65" s="19"/>
      <c r="N65" s="19"/>
      <c r="O65" s="19"/>
      <c r="P65" s="19"/>
      <c r="Q65" s="19"/>
      <c r="R65" s="19"/>
      <c r="S65" s="19"/>
      <c r="T65" s="19"/>
      <c r="U65" s="19"/>
      <c r="V65" s="19"/>
      <c r="W65" s="19"/>
      <c r="X65" s="19"/>
      <c r="Y65" s="19"/>
    </row>
    <row r="66" spans="1:25" ht="15">
      <c r="A66" s="14"/>
      <c r="B66" s="15">
        <v>6</v>
      </c>
      <c r="C66" s="93" t="s">
        <v>531</v>
      </c>
      <c r="D66" s="66"/>
      <c r="E66" s="64"/>
      <c r="F66" s="18" t="s">
        <v>31</v>
      </c>
      <c r="G66" s="16">
        <v>6</v>
      </c>
      <c r="H66" s="83" t="s">
        <v>441</v>
      </c>
      <c r="I66" s="66"/>
      <c r="J66" s="64"/>
      <c r="K66" s="18" t="s">
        <v>31</v>
      </c>
      <c r="L66" s="19"/>
      <c r="M66" s="19"/>
      <c r="N66" s="19"/>
      <c r="O66" s="19"/>
      <c r="P66" s="19"/>
      <c r="Q66" s="19"/>
      <c r="R66" s="19"/>
      <c r="S66" s="19"/>
      <c r="T66" s="19"/>
      <c r="U66" s="19"/>
      <c r="V66" s="19"/>
      <c r="W66" s="19"/>
      <c r="X66" s="19"/>
      <c r="Y66" s="19"/>
    </row>
    <row r="67" spans="1:25" ht="15">
      <c r="A67" s="14"/>
      <c r="B67" s="15">
        <v>7</v>
      </c>
      <c r="C67" s="83" t="s">
        <v>511</v>
      </c>
      <c r="D67" s="66"/>
      <c r="E67" s="64"/>
      <c r="F67" s="18"/>
      <c r="G67" s="16">
        <v>7</v>
      </c>
      <c r="H67" s="83" t="s">
        <v>439</v>
      </c>
      <c r="I67" s="66"/>
      <c r="J67" s="64"/>
      <c r="K67" s="18" t="s">
        <v>147</v>
      </c>
      <c r="L67" s="19"/>
      <c r="M67" s="19"/>
      <c r="N67" s="19"/>
      <c r="O67" s="19"/>
      <c r="P67" s="19"/>
      <c r="Q67" s="19"/>
      <c r="R67" s="19"/>
      <c r="S67" s="19"/>
      <c r="T67" s="19"/>
      <c r="U67" s="19"/>
      <c r="V67" s="19"/>
      <c r="W67" s="19"/>
      <c r="X67" s="19"/>
      <c r="Y67" s="19"/>
    </row>
    <row r="68" spans="1:25" ht="15">
      <c r="A68" s="14"/>
      <c r="B68" s="72" t="str">
        <f>"TOTAL MATCHES WON BY : "&amp;C57</f>
        <v>TOTAL MATCHES WON BY : Royal Perth</v>
      </c>
      <c r="C68" s="66"/>
      <c r="D68" s="66"/>
      <c r="E68" s="64"/>
      <c r="F68" s="20">
        <f>COUNTA(F61:F67)-0.5*COUNTIF(F61:F67,"Sq*")-COUNTIF(F61:F67,"TBA")</f>
        <v>3.5</v>
      </c>
      <c r="G68" s="92" t="str">
        <f>"TOTAL MATCHES WON BY : "&amp;H57</f>
        <v>TOTAL MATCHES WON BY : Lakelands</v>
      </c>
      <c r="H68" s="66"/>
      <c r="I68" s="66"/>
      <c r="J68" s="64"/>
      <c r="K68" s="20">
        <f>COUNTA(K61:K67)-0.5*COUNTIF(K61:K67,"Sq*")-COUNTIF(K61:K67,"TBA")</f>
        <v>3.5</v>
      </c>
      <c r="L68" s="21"/>
      <c r="M68" s="21"/>
      <c r="N68" s="21" t="str">
        <f>IF(F68+K68=0,"",C57)</f>
        <v>Royal Perth</v>
      </c>
      <c r="O68" s="21">
        <f>F68</f>
        <v>3.5</v>
      </c>
      <c r="P68" s="21" t="str">
        <f>IF(F68+K68=0,"",H57)</f>
        <v>Lakelands</v>
      </c>
      <c r="Q68" s="21">
        <f>K68</f>
        <v>3.5</v>
      </c>
      <c r="R68" s="21" t="str">
        <f>G69</f>
        <v>HALVED</v>
      </c>
      <c r="S68" s="21" t="str">
        <f>IF(R68="HALVED",C57,"")</f>
        <v>Royal Perth</v>
      </c>
      <c r="T68" s="21" t="str">
        <f>IF(R68="HALVED",H57,"")</f>
        <v>Lakelands</v>
      </c>
      <c r="U68" s="21"/>
      <c r="V68" s="21"/>
      <c r="W68" s="21"/>
      <c r="X68" s="21"/>
      <c r="Y68" s="21"/>
    </row>
    <row r="69" spans="1:25" ht="15">
      <c r="A69" s="22"/>
      <c r="B69" s="90" t="s">
        <v>42</v>
      </c>
      <c r="C69" s="66"/>
      <c r="D69" s="66"/>
      <c r="E69" s="66"/>
      <c r="F69" s="64"/>
      <c r="G69" s="91" t="str">
        <f>IF(F68+K68&lt;4,"",IF(F68=K68,"HALVED",IF(F68&gt;K68,C57,H57)))</f>
        <v>HALVED</v>
      </c>
      <c r="H69" s="66"/>
      <c r="I69" s="66"/>
      <c r="J69" s="66"/>
      <c r="K69" s="64"/>
      <c r="L69" s="23"/>
      <c r="M69" s="23"/>
      <c r="N69" s="23"/>
      <c r="O69" s="23"/>
      <c r="P69" s="23"/>
      <c r="Q69" s="23"/>
      <c r="R69" s="23"/>
      <c r="S69" s="23"/>
      <c r="T69" s="23"/>
      <c r="U69" s="23"/>
      <c r="V69" s="23"/>
      <c r="W69" s="23"/>
      <c r="X69" s="23"/>
      <c r="Y69" s="23"/>
    </row>
    <row r="70" spans="1:25" ht="15">
      <c r="A70" s="22"/>
      <c r="B70" s="26"/>
      <c r="C70" s="26"/>
      <c r="D70" s="26"/>
      <c r="E70" s="26"/>
      <c r="F70" s="26"/>
      <c r="G70" s="27"/>
      <c r="H70" s="27"/>
      <c r="I70" s="27"/>
      <c r="J70" s="27"/>
      <c r="K70" s="27"/>
      <c r="L70" s="23"/>
      <c r="M70" s="23"/>
      <c r="N70" s="23"/>
      <c r="O70" s="23"/>
      <c r="P70" s="23"/>
      <c r="Q70" s="23"/>
      <c r="R70" s="23"/>
      <c r="S70" s="23"/>
      <c r="T70" s="23"/>
      <c r="U70" s="23"/>
      <c r="V70" s="23"/>
      <c r="W70" s="23"/>
      <c r="X70" s="23"/>
      <c r="Y70" s="23"/>
    </row>
    <row r="71" spans="1:25" ht="22.5" customHeight="1">
      <c r="A71" s="22"/>
      <c r="B71" s="84" t="str">
        <f>[4]Sheet1!A36</f>
        <v>ROUND SIX</v>
      </c>
      <c r="C71" s="66"/>
      <c r="D71" s="70" t="str">
        <f>[4]Sheet1!B36</f>
        <v>MONDAY 9 JUNE</v>
      </c>
      <c r="E71" s="66"/>
      <c r="F71" s="66"/>
      <c r="G71" s="71" t="str">
        <f>[4]Sheet1!C36</f>
        <v>The Vines G&amp;CC</v>
      </c>
      <c r="H71" s="66"/>
      <c r="I71" s="66"/>
      <c r="J71" s="66"/>
      <c r="K71" s="64"/>
      <c r="L71" s="13"/>
      <c r="M71" s="13"/>
      <c r="N71" s="13"/>
      <c r="O71" s="13"/>
      <c r="P71" s="13"/>
      <c r="Q71" s="13"/>
      <c r="R71" s="13"/>
      <c r="S71" s="13"/>
      <c r="T71" s="13"/>
      <c r="U71" s="13"/>
      <c r="V71" s="13"/>
      <c r="W71" s="13"/>
      <c r="X71" s="13"/>
      <c r="Y71" s="13"/>
    </row>
    <row r="72" spans="1:25" ht="15">
      <c r="A72" s="22"/>
      <c r="B72" s="15" t="s">
        <v>18</v>
      </c>
      <c r="C72" s="72" t="str">
        <f>[4]Sheet1!C37</f>
        <v>Wanneroo</v>
      </c>
      <c r="D72" s="66"/>
      <c r="E72" s="66"/>
      <c r="F72" s="64"/>
      <c r="G72" s="16" t="s">
        <v>18</v>
      </c>
      <c r="H72" s="73" t="str">
        <f>[4]Sheet1!E37</f>
        <v>Royal Perth</v>
      </c>
      <c r="I72" s="66"/>
      <c r="J72" s="66"/>
      <c r="K72" s="64"/>
      <c r="L72" s="17"/>
      <c r="M72" s="17"/>
      <c r="N72" s="17"/>
      <c r="O72" s="17"/>
      <c r="P72" s="17"/>
      <c r="Q72" s="17"/>
      <c r="R72" s="17"/>
      <c r="S72" s="17"/>
      <c r="T72" s="17"/>
      <c r="U72" s="17"/>
      <c r="V72" s="17"/>
      <c r="W72" s="17"/>
      <c r="X72" s="17"/>
      <c r="Y72" s="17"/>
    </row>
    <row r="73" spans="1:25" ht="15">
      <c r="A73" s="22"/>
      <c r="B73" s="85" t="s">
        <v>19</v>
      </c>
      <c r="C73" s="88" t="s">
        <v>20</v>
      </c>
      <c r="D73" s="75"/>
      <c r="E73" s="76"/>
      <c r="F73" s="85" t="s">
        <v>21</v>
      </c>
      <c r="G73" s="89" t="s">
        <v>19</v>
      </c>
      <c r="H73" s="74" t="s">
        <v>20</v>
      </c>
      <c r="I73" s="75"/>
      <c r="J73" s="76"/>
      <c r="K73" s="89" t="s">
        <v>21</v>
      </c>
      <c r="L73" s="17"/>
      <c r="M73" s="17"/>
      <c r="N73" s="17"/>
      <c r="O73" s="17"/>
      <c r="P73" s="17"/>
      <c r="Q73" s="17"/>
      <c r="R73" s="17"/>
      <c r="S73" s="17"/>
      <c r="T73" s="17"/>
      <c r="U73" s="17"/>
      <c r="V73" s="17"/>
      <c r="W73" s="17"/>
      <c r="X73" s="17"/>
      <c r="Y73" s="17"/>
    </row>
    <row r="74" spans="1:25" ht="15">
      <c r="A74" s="14"/>
      <c r="B74" s="86"/>
      <c r="C74" s="77"/>
      <c r="D74" s="78"/>
      <c r="E74" s="79"/>
      <c r="F74" s="86"/>
      <c r="G74" s="86"/>
      <c r="H74" s="77"/>
      <c r="I74" s="78"/>
      <c r="J74" s="79"/>
      <c r="K74" s="86"/>
      <c r="L74" s="17"/>
      <c r="M74" s="17"/>
      <c r="N74" s="17"/>
      <c r="O74" s="17"/>
      <c r="P74" s="17"/>
      <c r="Q74" s="17"/>
      <c r="R74" s="17"/>
      <c r="S74" s="17"/>
      <c r="T74" s="17"/>
      <c r="U74" s="17"/>
      <c r="V74" s="17"/>
      <c r="W74" s="17"/>
      <c r="X74" s="17"/>
      <c r="Y74" s="17"/>
    </row>
    <row r="75" spans="1:25" ht="15">
      <c r="A75" s="14"/>
      <c r="B75" s="87"/>
      <c r="C75" s="80"/>
      <c r="D75" s="81"/>
      <c r="E75" s="82"/>
      <c r="F75" s="87"/>
      <c r="G75" s="87"/>
      <c r="H75" s="80"/>
      <c r="I75" s="81"/>
      <c r="J75" s="82"/>
      <c r="K75" s="87"/>
      <c r="L75" s="17"/>
      <c r="M75" s="17"/>
      <c r="N75" s="17"/>
      <c r="O75" s="17"/>
      <c r="P75" s="17"/>
      <c r="Q75" s="17"/>
      <c r="R75" s="17"/>
      <c r="S75" s="17"/>
      <c r="T75" s="17"/>
      <c r="U75" s="17"/>
      <c r="V75" s="17"/>
      <c r="W75" s="17"/>
      <c r="X75" s="17"/>
      <c r="Y75" s="17"/>
    </row>
    <row r="76" spans="1:25" ht="15">
      <c r="A76" s="14"/>
      <c r="B76" s="15">
        <v>1</v>
      </c>
      <c r="C76" s="83" t="s">
        <v>478</v>
      </c>
      <c r="D76" s="66"/>
      <c r="E76" s="64"/>
      <c r="F76" s="18" t="s">
        <v>24</v>
      </c>
      <c r="G76" s="16">
        <v>1</v>
      </c>
      <c r="H76" s="83" t="s">
        <v>462</v>
      </c>
      <c r="I76" s="66"/>
      <c r="J76" s="64"/>
      <c r="K76" s="18"/>
      <c r="L76" s="19"/>
      <c r="M76" s="19"/>
      <c r="N76" s="19"/>
      <c r="O76" s="19"/>
      <c r="P76" s="19"/>
      <c r="Q76" s="19"/>
      <c r="R76" s="19"/>
      <c r="S76" s="19"/>
      <c r="T76" s="19"/>
      <c r="U76" s="19"/>
      <c r="V76" s="19"/>
      <c r="W76" s="19"/>
      <c r="X76" s="19"/>
      <c r="Y76" s="19"/>
    </row>
    <row r="77" spans="1:25" ht="15">
      <c r="A77" s="14"/>
      <c r="B77" s="15">
        <v>2</v>
      </c>
      <c r="C77" s="83" t="s">
        <v>476</v>
      </c>
      <c r="D77" s="66"/>
      <c r="E77" s="64"/>
      <c r="F77" s="18" t="s">
        <v>41</v>
      </c>
      <c r="G77" s="16">
        <v>2</v>
      </c>
      <c r="H77" s="83" t="s">
        <v>460</v>
      </c>
      <c r="I77" s="66"/>
      <c r="J77" s="64"/>
      <c r="K77" s="18"/>
      <c r="L77" s="19"/>
      <c r="M77" s="19"/>
      <c r="N77" s="19"/>
      <c r="O77" s="19"/>
      <c r="P77" s="19"/>
      <c r="Q77" s="19"/>
      <c r="R77" s="19"/>
      <c r="S77" s="19"/>
      <c r="T77" s="19"/>
      <c r="U77" s="19"/>
      <c r="V77" s="19"/>
      <c r="W77" s="19"/>
      <c r="X77" s="19"/>
      <c r="Y77" s="19"/>
    </row>
    <row r="78" spans="1:25" ht="15">
      <c r="A78" s="14"/>
      <c r="B78" s="15">
        <v>3</v>
      </c>
      <c r="C78" s="83" t="s">
        <v>474</v>
      </c>
      <c r="D78" s="66"/>
      <c r="E78" s="64"/>
      <c r="F78" s="18"/>
      <c r="G78" s="16">
        <v>3</v>
      </c>
      <c r="H78" s="83" t="s">
        <v>452</v>
      </c>
      <c r="I78" s="66"/>
      <c r="J78" s="64"/>
      <c r="K78" s="18" t="s">
        <v>113</v>
      </c>
      <c r="L78" s="19"/>
      <c r="M78" s="19"/>
      <c r="N78" s="19"/>
      <c r="O78" s="19"/>
      <c r="P78" s="19"/>
      <c r="Q78" s="19"/>
      <c r="R78" s="19"/>
      <c r="S78" s="19"/>
      <c r="T78" s="19"/>
      <c r="U78" s="19"/>
      <c r="V78" s="19"/>
      <c r="W78" s="19"/>
      <c r="X78" s="19"/>
      <c r="Y78" s="19"/>
    </row>
    <row r="79" spans="1:25" ht="15">
      <c r="A79" s="14"/>
      <c r="B79" s="15">
        <v>4</v>
      </c>
      <c r="C79" s="83" t="s">
        <v>472</v>
      </c>
      <c r="D79" s="66"/>
      <c r="E79" s="64"/>
      <c r="F79" s="18"/>
      <c r="G79" s="16">
        <v>4</v>
      </c>
      <c r="H79" s="83" t="s">
        <v>456</v>
      </c>
      <c r="I79" s="66"/>
      <c r="J79" s="64"/>
      <c r="K79" s="18" t="s">
        <v>41</v>
      </c>
      <c r="L79" s="19"/>
      <c r="M79" s="19"/>
      <c r="N79" s="19"/>
      <c r="O79" s="19"/>
      <c r="P79" s="19"/>
      <c r="Q79" s="19"/>
      <c r="R79" s="19"/>
      <c r="S79" s="19"/>
      <c r="T79" s="19"/>
      <c r="U79" s="19"/>
      <c r="V79" s="19"/>
      <c r="W79" s="19"/>
      <c r="X79" s="19"/>
      <c r="Y79" s="19"/>
    </row>
    <row r="80" spans="1:25" ht="15">
      <c r="A80" s="14"/>
      <c r="B80" s="15">
        <v>5</v>
      </c>
      <c r="C80" s="83" t="s">
        <v>470</v>
      </c>
      <c r="D80" s="66"/>
      <c r="E80" s="64"/>
      <c r="F80" s="18" t="s">
        <v>31</v>
      </c>
      <c r="G80" s="16">
        <v>5</v>
      </c>
      <c r="H80" s="83" t="s">
        <v>530</v>
      </c>
      <c r="I80" s="66"/>
      <c r="J80" s="64"/>
      <c r="K80" s="18" t="s">
        <v>31</v>
      </c>
      <c r="L80" s="19"/>
      <c r="M80" s="19"/>
      <c r="N80" s="19"/>
      <c r="O80" s="19"/>
      <c r="P80" s="19"/>
      <c r="Q80" s="19"/>
      <c r="R80" s="19"/>
      <c r="S80" s="19"/>
      <c r="T80" s="19"/>
      <c r="U80" s="19"/>
      <c r="V80" s="19"/>
      <c r="W80" s="19"/>
      <c r="X80" s="19"/>
      <c r="Y80" s="19"/>
    </row>
    <row r="81" spans="1:25" ht="15">
      <c r="A81" s="14"/>
      <c r="B81" s="15">
        <v>6</v>
      </c>
      <c r="C81" s="83" t="s">
        <v>468</v>
      </c>
      <c r="D81" s="66"/>
      <c r="E81" s="64"/>
      <c r="F81" s="18" t="s">
        <v>52</v>
      </c>
      <c r="G81" s="16">
        <v>6</v>
      </c>
      <c r="H81" s="83" t="s">
        <v>484</v>
      </c>
      <c r="I81" s="66"/>
      <c r="J81" s="64"/>
      <c r="K81" s="18"/>
      <c r="L81" s="19"/>
      <c r="M81" s="19"/>
      <c r="N81" s="19"/>
      <c r="O81" s="19"/>
      <c r="P81" s="19"/>
      <c r="Q81" s="19"/>
      <c r="R81" s="19"/>
      <c r="S81" s="19"/>
      <c r="T81" s="19"/>
      <c r="U81" s="19"/>
      <c r="V81" s="19"/>
      <c r="W81" s="19"/>
      <c r="X81" s="19"/>
      <c r="Y81" s="19"/>
    </row>
    <row r="82" spans="1:25" ht="15">
      <c r="A82" s="14"/>
      <c r="B82" s="15">
        <v>7</v>
      </c>
      <c r="C82" s="83" t="s">
        <v>466</v>
      </c>
      <c r="D82" s="66"/>
      <c r="E82" s="64"/>
      <c r="F82" s="18" t="s">
        <v>66</v>
      </c>
      <c r="G82" s="16">
        <v>7</v>
      </c>
      <c r="H82" s="83" t="s">
        <v>511</v>
      </c>
      <c r="I82" s="66"/>
      <c r="J82" s="64"/>
      <c r="K82" s="18"/>
      <c r="L82" s="19"/>
      <c r="M82" s="19"/>
      <c r="N82" s="19"/>
      <c r="O82" s="19"/>
      <c r="P82" s="19"/>
      <c r="Q82" s="19"/>
      <c r="R82" s="19"/>
      <c r="S82" s="19"/>
      <c r="T82" s="19"/>
      <c r="U82" s="19"/>
      <c r="V82" s="19"/>
      <c r="W82" s="19"/>
      <c r="X82" s="19"/>
      <c r="Y82" s="19"/>
    </row>
    <row r="83" spans="1:25" ht="15">
      <c r="A83" s="14"/>
      <c r="B83" s="72" t="str">
        <f>"TOTAL MATCHES WON BY : "&amp;C72</f>
        <v>TOTAL MATCHES WON BY : Wanneroo</v>
      </c>
      <c r="C83" s="66"/>
      <c r="D83" s="66"/>
      <c r="E83" s="64"/>
      <c r="F83" s="20">
        <f>COUNTA(F76:F82)-0.5*COUNTIF(F76:F82,"Sq*")-COUNTIF(F76:F82,"TBA")</f>
        <v>4.5</v>
      </c>
      <c r="G83" s="92" t="str">
        <f>"TOTAL MATCHES WON BY : "&amp;H72</f>
        <v>TOTAL MATCHES WON BY : Royal Perth</v>
      </c>
      <c r="H83" s="66"/>
      <c r="I83" s="66"/>
      <c r="J83" s="64"/>
      <c r="K83" s="20">
        <f>COUNTA(K76:K82)-0.5*COUNTIF(K76:K82,"Sq*")-COUNTIF(K76:K82,"TBA")</f>
        <v>2.5</v>
      </c>
      <c r="L83" s="21"/>
      <c r="M83" s="21"/>
      <c r="N83" s="21" t="str">
        <f>IF(F83+K83=0,"",C72)</f>
        <v>Wanneroo</v>
      </c>
      <c r="O83" s="21">
        <f>F83</f>
        <v>4.5</v>
      </c>
      <c r="P83" s="21" t="str">
        <f>IF(F83+K83=0,"",H72)</f>
        <v>Royal Perth</v>
      </c>
      <c r="Q83" s="21">
        <f>K83</f>
        <v>2.5</v>
      </c>
      <c r="R83" s="21" t="str">
        <f>G84</f>
        <v>Wanneroo</v>
      </c>
      <c r="S83" s="21" t="str">
        <f>IF(R83="HALVED",C72,"")</f>
        <v/>
      </c>
      <c r="T83" s="21" t="str">
        <f>IF(R83="HALVED",H72,"")</f>
        <v/>
      </c>
      <c r="U83" s="21"/>
      <c r="V83" s="21"/>
      <c r="W83" s="21"/>
      <c r="X83" s="21"/>
      <c r="Y83" s="21"/>
    </row>
    <row r="84" spans="1:25" ht="15">
      <c r="A84" s="14"/>
      <c r="B84" s="90" t="s">
        <v>42</v>
      </c>
      <c r="C84" s="66"/>
      <c r="D84" s="66"/>
      <c r="E84" s="66"/>
      <c r="F84" s="64"/>
      <c r="G84" s="91" t="str">
        <f>IF(F83+K83&lt;4,"",IF(F83=K83,"HALVED",IF(F83&gt;K83,C72,H72)))</f>
        <v>Wanneroo</v>
      </c>
      <c r="H84" s="66"/>
      <c r="I84" s="66"/>
      <c r="J84" s="66"/>
      <c r="K84" s="64"/>
      <c r="L84" s="23"/>
      <c r="M84" s="23"/>
      <c r="N84" s="23"/>
      <c r="O84" s="23"/>
      <c r="P84" s="23"/>
      <c r="Q84" s="23"/>
      <c r="R84" s="23"/>
      <c r="S84" s="23"/>
      <c r="T84" s="23"/>
      <c r="U84" s="23"/>
      <c r="V84" s="23"/>
      <c r="W84" s="23"/>
      <c r="X84" s="23"/>
      <c r="Y84" s="23"/>
    </row>
    <row r="85" spans="1:25" ht="15">
      <c r="A85" s="14"/>
      <c r="B85" s="24"/>
      <c r="C85" s="24"/>
      <c r="D85" s="24"/>
      <c r="E85" s="24"/>
      <c r="F85" s="24"/>
      <c r="G85" s="25"/>
      <c r="H85" s="25"/>
      <c r="I85" s="25"/>
      <c r="J85" s="25"/>
      <c r="K85" s="25"/>
      <c r="L85" s="23"/>
      <c r="M85" s="23"/>
      <c r="N85" s="23"/>
      <c r="O85" s="23"/>
      <c r="P85" s="23"/>
      <c r="Q85" s="23"/>
      <c r="R85" s="23"/>
      <c r="S85" s="23"/>
      <c r="T85" s="23"/>
      <c r="U85" s="23"/>
      <c r="V85" s="23"/>
      <c r="W85" s="23"/>
      <c r="X85" s="23"/>
      <c r="Y85" s="23"/>
    </row>
    <row r="86" spans="1:25" ht="15">
      <c r="A86" s="22"/>
      <c r="B86" s="15" t="s">
        <v>18</v>
      </c>
      <c r="C86" s="72" t="str">
        <f>[4]Sheet1!C38</f>
        <v>Lakelands</v>
      </c>
      <c r="D86" s="66"/>
      <c r="E86" s="66"/>
      <c r="F86" s="64"/>
      <c r="G86" s="16" t="s">
        <v>18</v>
      </c>
      <c r="H86" s="73" t="str">
        <f>[4]Sheet1!E38</f>
        <v>Melville Glades</v>
      </c>
      <c r="I86" s="66"/>
      <c r="J86" s="66"/>
      <c r="K86" s="64"/>
      <c r="L86" s="17"/>
      <c r="M86" s="17"/>
      <c r="N86" s="17"/>
      <c r="O86" s="17"/>
      <c r="P86" s="17"/>
      <c r="Q86" s="17"/>
      <c r="R86" s="17"/>
      <c r="S86" s="17"/>
      <c r="T86" s="17"/>
      <c r="U86" s="17"/>
      <c r="V86" s="17"/>
      <c r="W86" s="17"/>
      <c r="X86" s="17"/>
      <c r="Y86" s="17"/>
    </row>
    <row r="87" spans="1:25" ht="15">
      <c r="A87" s="22"/>
      <c r="B87" s="85" t="s">
        <v>19</v>
      </c>
      <c r="C87" s="88" t="s">
        <v>20</v>
      </c>
      <c r="D87" s="75"/>
      <c r="E87" s="76"/>
      <c r="F87" s="85" t="s">
        <v>21</v>
      </c>
      <c r="G87" s="89" t="s">
        <v>19</v>
      </c>
      <c r="H87" s="74" t="s">
        <v>20</v>
      </c>
      <c r="I87" s="75"/>
      <c r="J87" s="76"/>
      <c r="K87" s="89" t="s">
        <v>21</v>
      </c>
      <c r="L87" s="17"/>
      <c r="M87" s="17"/>
      <c r="N87" s="17"/>
      <c r="O87" s="17"/>
      <c r="P87" s="17"/>
      <c r="Q87" s="17"/>
      <c r="R87" s="17"/>
      <c r="S87" s="17"/>
      <c r="T87" s="17"/>
      <c r="U87" s="17"/>
      <c r="V87" s="17"/>
      <c r="W87" s="17"/>
      <c r="X87" s="17"/>
      <c r="Y87" s="17"/>
    </row>
    <row r="88" spans="1:25" ht="15">
      <c r="A88" s="14"/>
      <c r="B88" s="86"/>
      <c r="C88" s="77"/>
      <c r="D88" s="78"/>
      <c r="E88" s="79"/>
      <c r="F88" s="86"/>
      <c r="G88" s="86"/>
      <c r="H88" s="77"/>
      <c r="I88" s="78"/>
      <c r="J88" s="79"/>
      <c r="K88" s="86"/>
      <c r="L88" s="17"/>
      <c r="M88" s="17"/>
      <c r="N88" s="17"/>
      <c r="O88" s="17"/>
      <c r="P88" s="17"/>
      <c r="Q88" s="17"/>
      <c r="R88" s="17"/>
      <c r="S88" s="17"/>
      <c r="T88" s="17"/>
      <c r="U88" s="17"/>
      <c r="V88" s="17"/>
      <c r="W88" s="17"/>
      <c r="X88" s="17"/>
      <c r="Y88" s="17"/>
    </row>
    <row r="89" spans="1:25" ht="15">
      <c r="A89" s="14"/>
      <c r="B89" s="87"/>
      <c r="C89" s="80"/>
      <c r="D89" s="81"/>
      <c r="E89" s="82"/>
      <c r="F89" s="87"/>
      <c r="G89" s="87"/>
      <c r="H89" s="80"/>
      <c r="I89" s="81"/>
      <c r="J89" s="82"/>
      <c r="K89" s="87"/>
      <c r="L89" s="17"/>
      <c r="M89" s="17"/>
      <c r="N89" s="17"/>
      <c r="O89" s="17"/>
      <c r="P89" s="17"/>
      <c r="Q89" s="17"/>
      <c r="R89" s="17"/>
      <c r="S89" s="17"/>
      <c r="T89" s="17"/>
      <c r="U89" s="17"/>
      <c r="V89" s="17"/>
      <c r="W89" s="17"/>
      <c r="X89" s="17"/>
      <c r="Y89" s="17"/>
    </row>
    <row r="90" spans="1:25" ht="15">
      <c r="A90" s="14"/>
      <c r="B90" s="15">
        <v>1</v>
      </c>
      <c r="C90" s="93" t="s">
        <v>450</v>
      </c>
      <c r="D90" s="66"/>
      <c r="E90" s="64"/>
      <c r="F90" s="18" t="s">
        <v>41</v>
      </c>
      <c r="G90" s="16">
        <v>1</v>
      </c>
      <c r="H90" s="83" t="s">
        <v>529</v>
      </c>
      <c r="I90" s="66"/>
      <c r="J90" s="64"/>
      <c r="K90" s="18"/>
      <c r="L90" s="19"/>
      <c r="M90" s="19"/>
      <c r="N90" s="19"/>
      <c r="O90" s="19"/>
      <c r="P90" s="19"/>
      <c r="Q90" s="19"/>
      <c r="R90" s="19"/>
      <c r="S90" s="19"/>
      <c r="T90" s="19"/>
      <c r="U90" s="19"/>
      <c r="V90" s="19"/>
      <c r="W90" s="19"/>
      <c r="X90" s="19"/>
      <c r="Y90" s="19"/>
    </row>
    <row r="91" spans="1:25" ht="15">
      <c r="A91" s="14"/>
      <c r="B91" s="15">
        <v>2</v>
      </c>
      <c r="C91" s="93" t="s">
        <v>448</v>
      </c>
      <c r="D91" s="66"/>
      <c r="E91" s="64"/>
      <c r="F91" s="18"/>
      <c r="G91" s="16">
        <v>2</v>
      </c>
      <c r="H91" s="83" t="s">
        <v>434</v>
      </c>
      <c r="I91" s="66"/>
      <c r="J91" s="64"/>
      <c r="K91" s="18" t="s">
        <v>47</v>
      </c>
      <c r="L91" s="19"/>
      <c r="M91" s="19"/>
      <c r="N91" s="19"/>
      <c r="O91" s="19"/>
      <c r="P91" s="19"/>
      <c r="Q91" s="19"/>
      <c r="R91" s="19"/>
      <c r="S91" s="19"/>
      <c r="T91" s="19"/>
      <c r="U91" s="19"/>
      <c r="V91" s="19"/>
      <c r="W91" s="19"/>
      <c r="X91" s="19"/>
      <c r="Y91" s="19"/>
    </row>
    <row r="92" spans="1:25" ht="15">
      <c r="A92" s="14"/>
      <c r="B92" s="15">
        <v>3</v>
      </c>
      <c r="C92" s="93" t="s">
        <v>446</v>
      </c>
      <c r="D92" s="66"/>
      <c r="E92" s="64"/>
      <c r="F92" s="18"/>
      <c r="G92" s="16">
        <v>3</v>
      </c>
      <c r="H92" s="83" t="s">
        <v>430</v>
      </c>
      <c r="I92" s="66"/>
      <c r="J92" s="64"/>
      <c r="K92" s="18" t="s">
        <v>52</v>
      </c>
      <c r="L92" s="19"/>
      <c r="M92" s="19"/>
      <c r="N92" s="19"/>
      <c r="O92" s="19"/>
      <c r="P92" s="19"/>
      <c r="Q92" s="19"/>
      <c r="R92" s="19"/>
      <c r="S92" s="19"/>
      <c r="T92" s="19"/>
      <c r="U92" s="19"/>
      <c r="V92" s="19"/>
      <c r="W92" s="19"/>
      <c r="X92" s="19"/>
      <c r="Y92" s="19"/>
    </row>
    <row r="93" spans="1:25" ht="15">
      <c r="A93" s="14"/>
      <c r="B93" s="15">
        <v>4</v>
      </c>
      <c r="C93" s="93" t="s">
        <v>444</v>
      </c>
      <c r="D93" s="66"/>
      <c r="E93" s="64"/>
      <c r="F93" s="18" t="s">
        <v>31</v>
      </c>
      <c r="G93" s="16">
        <v>4</v>
      </c>
      <c r="H93" s="83" t="s">
        <v>428</v>
      </c>
      <c r="I93" s="66"/>
      <c r="J93" s="64"/>
      <c r="K93" s="18" t="s">
        <v>31</v>
      </c>
      <c r="L93" s="19"/>
      <c r="M93" s="19"/>
      <c r="N93" s="19"/>
      <c r="O93" s="19"/>
      <c r="P93" s="19"/>
      <c r="Q93" s="19"/>
      <c r="R93" s="19"/>
      <c r="S93" s="19"/>
      <c r="T93" s="19"/>
      <c r="U93" s="19"/>
      <c r="V93" s="19"/>
      <c r="W93" s="19"/>
      <c r="X93" s="19"/>
      <c r="Y93" s="19"/>
    </row>
    <row r="94" spans="1:25" ht="15">
      <c r="A94" s="14"/>
      <c r="B94" s="15">
        <v>5</v>
      </c>
      <c r="C94" s="93" t="s">
        <v>442</v>
      </c>
      <c r="D94" s="66"/>
      <c r="E94" s="64"/>
      <c r="F94" s="18" t="s">
        <v>47</v>
      </c>
      <c r="G94" s="16">
        <v>5</v>
      </c>
      <c r="H94" s="83" t="s">
        <v>528</v>
      </c>
      <c r="I94" s="66"/>
      <c r="J94" s="64"/>
      <c r="K94" s="18"/>
      <c r="L94" s="19"/>
      <c r="M94" s="19"/>
      <c r="N94" s="19"/>
      <c r="O94" s="19"/>
      <c r="P94" s="19"/>
      <c r="Q94" s="19"/>
      <c r="R94" s="19"/>
      <c r="S94" s="19"/>
      <c r="T94" s="19"/>
      <c r="U94" s="19"/>
      <c r="V94" s="19"/>
      <c r="W94" s="19"/>
      <c r="X94" s="19"/>
      <c r="Y94" s="19"/>
    </row>
    <row r="95" spans="1:25" ht="15">
      <c r="A95" s="14"/>
      <c r="B95" s="15">
        <v>6</v>
      </c>
      <c r="C95" s="93" t="s">
        <v>441</v>
      </c>
      <c r="D95" s="66"/>
      <c r="E95" s="64"/>
      <c r="F95" s="18" t="s">
        <v>52</v>
      </c>
      <c r="G95" s="16">
        <v>6</v>
      </c>
      <c r="H95" s="93" t="s">
        <v>496</v>
      </c>
      <c r="I95" s="66"/>
      <c r="J95" s="64"/>
      <c r="K95" s="18"/>
      <c r="L95" s="19"/>
      <c r="M95" s="19"/>
      <c r="N95" s="19"/>
      <c r="O95" s="19"/>
      <c r="P95" s="19"/>
      <c r="Q95" s="19"/>
      <c r="R95" s="19"/>
      <c r="S95" s="19"/>
      <c r="T95" s="19"/>
      <c r="U95" s="19"/>
      <c r="V95" s="19"/>
      <c r="W95" s="19"/>
      <c r="X95" s="19"/>
      <c r="Y95" s="19"/>
    </row>
    <row r="96" spans="1:25" ht="15">
      <c r="A96" s="14"/>
      <c r="B96" s="15">
        <v>7</v>
      </c>
      <c r="C96" s="93" t="s">
        <v>439</v>
      </c>
      <c r="D96" s="66"/>
      <c r="E96" s="64"/>
      <c r="F96" s="18" t="s">
        <v>52</v>
      </c>
      <c r="G96" s="16">
        <v>7</v>
      </c>
      <c r="H96" s="83" t="s">
        <v>494</v>
      </c>
      <c r="I96" s="66"/>
      <c r="J96" s="64"/>
      <c r="K96" s="18"/>
      <c r="L96" s="19"/>
      <c r="M96" s="19"/>
      <c r="N96" s="19"/>
      <c r="O96" s="19"/>
      <c r="P96" s="19"/>
      <c r="Q96" s="19"/>
      <c r="R96" s="19"/>
      <c r="S96" s="19"/>
      <c r="T96" s="19"/>
      <c r="U96" s="19"/>
      <c r="V96" s="19"/>
      <c r="W96" s="19"/>
      <c r="X96" s="19"/>
      <c r="Y96" s="19"/>
    </row>
    <row r="97" spans="1:25" ht="15">
      <c r="A97" s="14"/>
      <c r="B97" s="72" t="str">
        <f>"TOTAL MATCHES WON BY : "&amp;C86</f>
        <v>TOTAL MATCHES WON BY : Lakelands</v>
      </c>
      <c r="C97" s="66"/>
      <c r="D97" s="66"/>
      <c r="E97" s="64"/>
      <c r="F97" s="20">
        <f>COUNTA(F90:F96)-0.5*COUNTIF(F90:F96,"Sq*")-COUNTIF(F90:F96,"TBA")</f>
        <v>4.5</v>
      </c>
      <c r="G97" s="92"/>
      <c r="H97" s="66"/>
      <c r="I97" s="66"/>
      <c r="J97" s="64"/>
      <c r="K97" s="20">
        <f>COUNTA(K90:K96)-0.5*COUNTIF(K90:K96,"Sq*")-COUNTIF(K90:K96,"TBA")</f>
        <v>2.5</v>
      </c>
      <c r="L97" s="21"/>
      <c r="M97" s="21"/>
      <c r="N97" s="21" t="str">
        <f>IF(F97+K97=0,"",C86)</f>
        <v>Lakelands</v>
      </c>
      <c r="O97" s="21">
        <f>F97</f>
        <v>4.5</v>
      </c>
      <c r="P97" s="21" t="str">
        <f>IF(F97+K97=0,"",H86)</f>
        <v>Melville Glades</v>
      </c>
      <c r="Q97" s="21">
        <f>K97</f>
        <v>2.5</v>
      </c>
      <c r="R97" s="21" t="str">
        <f>G98</f>
        <v>Lakelands</v>
      </c>
      <c r="S97" s="21" t="str">
        <f>IF(R97="HALVED",C86,"")</f>
        <v/>
      </c>
      <c r="T97" s="21" t="str">
        <f>IF(R97="HALVED",H86,"")</f>
        <v/>
      </c>
      <c r="U97" s="21"/>
      <c r="V97" s="21"/>
      <c r="W97" s="21"/>
      <c r="X97" s="21"/>
      <c r="Y97" s="21"/>
    </row>
    <row r="98" spans="1:25" ht="15">
      <c r="A98" s="14"/>
      <c r="B98" s="90" t="s">
        <v>42</v>
      </c>
      <c r="C98" s="66"/>
      <c r="D98" s="66"/>
      <c r="E98" s="66"/>
      <c r="F98" s="64"/>
      <c r="G98" s="91" t="str">
        <f>IF(F97+K97&lt;4,"",IF(F97=K97,"HALVED",IF(F97&gt;K97,C86,H86)))</f>
        <v>Lakelands</v>
      </c>
      <c r="H98" s="66"/>
      <c r="I98" s="66"/>
      <c r="J98" s="66"/>
      <c r="K98" s="64"/>
      <c r="L98" s="23"/>
      <c r="M98" s="23"/>
      <c r="N98" s="23"/>
      <c r="O98" s="23"/>
      <c r="P98" s="23"/>
      <c r="Q98" s="23"/>
      <c r="R98" s="23"/>
      <c r="S98" s="23"/>
      <c r="T98" s="23"/>
      <c r="U98" s="23"/>
      <c r="V98" s="23"/>
      <c r="W98" s="23"/>
      <c r="X98" s="23"/>
      <c r="Y98" s="23"/>
    </row>
    <row r="99" spans="1:25" ht="15">
      <c r="A99" s="14"/>
      <c r="B99" s="24"/>
      <c r="C99" s="24"/>
      <c r="D99" s="24"/>
      <c r="E99" s="24"/>
      <c r="F99" s="24"/>
      <c r="G99" s="25"/>
      <c r="H99" s="25"/>
      <c r="I99" s="25"/>
      <c r="J99" s="25"/>
      <c r="K99" s="25"/>
      <c r="L99" s="23"/>
      <c r="M99" s="23"/>
      <c r="N99" s="23"/>
      <c r="O99" s="23"/>
      <c r="P99" s="23"/>
      <c r="Q99" s="23"/>
      <c r="R99" s="23"/>
      <c r="S99" s="23"/>
      <c r="T99" s="23"/>
      <c r="U99" s="23"/>
      <c r="V99" s="23"/>
      <c r="W99" s="23"/>
      <c r="X99" s="23"/>
      <c r="Y99" s="23"/>
    </row>
    <row r="100" spans="1:25" ht="15">
      <c r="A100" s="22"/>
      <c r="B100" s="15" t="s">
        <v>18</v>
      </c>
      <c r="C100" s="72" t="str">
        <f>[4]Sheet1!C39</f>
        <v>Lake Karrinyup</v>
      </c>
      <c r="D100" s="66"/>
      <c r="E100" s="66"/>
      <c r="F100" s="64"/>
      <c r="G100" s="16" t="s">
        <v>18</v>
      </c>
      <c r="H100" s="73" t="str">
        <f>[4]Sheet1!E39</f>
        <v>The Vines</v>
      </c>
      <c r="I100" s="66"/>
      <c r="J100" s="66"/>
      <c r="K100" s="64"/>
      <c r="L100" s="17"/>
      <c r="M100" s="17"/>
      <c r="N100" s="17"/>
      <c r="O100" s="17"/>
      <c r="P100" s="17"/>
      <c r="Q100" s="17"/>
      <c r="R100" s="17"/>
      <c r="S100" s="17"/>
      <c r="T100" s="17"/>
      <c r="U100" s="17"/>
      <c r="V100" s="17"/>
      <c r="W100" s="17"/>
      <c r="X100" s="17"/>
      <c r="Y100" s="17"/>
    </row>
    <row r="101" spans="1:25" ht="15">
      <c r="A101" s="22"/>
      <c r="B101" s="85" t="s">
        <v>19</v>
      </c>
      <c r="C101" s="88" t="s">
        <v>20</v>
      </c>
      <c r="D101" s="75"/>
      <c r="E101" s="76"/>
      <c r="F101" s="85" t="s">
        <v>21</v>
      </c>
      <c r="G101" s="89" t="s">
        <v>19</v>
      </c>
      <c r="H101" s="74" t="s">
        <v>20</v>
      </c>
      <c r="I101" s="75"/>
      <c r="J101" s="76"/>
      <c r="K101" s="89" t="s">
        <v>21</v>
      </c>
      <c r="L101" s="17"/>
      <c r="M101" s="17"/>
      <c r="N101" s="17"/>
      <c r="O101" s="17"/>
      <c r="P101" s="17"/>
      <c r="Q101" s="17"/>
      <c r="R101" s="17"/>
      <c r="S101" s="17"/>
      <c r="T101" s="17"/>
      <c r="U101" s="17"/>
      <c r="V101" s="17"/>
      <c r="W101" s="17"/>
      <c r="X101" s="17"/>
      <c r="Y101" s="17"/>
    </row>
    <row r="102" spans="1:25" ht="18">
      <c r="A102" s="13"/>
      <c r="B102" s="86"/>
      <c r="C102" s="77"/>
      <c r="D102" s="78"/>
      <c r="E102" s="79"/>
      <c r="F102" s="86"/>
      <c r="G102" s="86"/>
      <c r="H102" s="77"/>
      <c r="I102" s="78"/>
      <c r="J102" s="79"/>
      <c r="K102" s="86"/>
      <c r="L102" s="17"/>
      <c r="M102" s="17"/>
      <c r="N102" s="17"/>
      <c r="O102" s="17"/>
      <c r="P102" s="17"/>
      <c r="Q102" s="17"/>
      <c r="R102" s="17"/>
      <c r="S102" s="17"/>
      <c r="T102" s="17"/>
      <c r="U102" s="17"/>
      <c r="V102" s="17"/>
      <c r="W102" s="17"/>
      <c r="X102" s="17"/>
      <c r="Y102" s="17"/>
    </row>
    <row r="103" spans="1:25" ht="15">
      <c r="A103" s="14"/>
      <c r="B103" s="87"/>
      <c r="C103" s="80"/>
      <c r="D103" s="81"/>
      <c r="E103" s="82"/>
      <c r="F103" s="87"/>
      <c r="G103" s="87"/>
      <c r="H103" s="80"/>
      <c r="I103" s="81"/>
      <c r="J103" s="82"/>
      <c r="K103" s="87"/>
      <c r="L103" s="17"/>
      <c r="M103" s="17"/>
      <c r="N103" s="17"/>
      <c r="O103" s="17"/>
      <c r="P103" s="17"/>
      <c r="Q103" s="17"/>
      <c r="R103" s="17"/>
      <c r="S103" s="17"/>
      <c r="T103" s="17"/>
      <c r="U103" s="17"/>
      <c r="V103" s="17"/>
      <c r="W103" s="17"/>
      <c r="X103" s="17"/>
      <c r="Y103" s="17"/>
    </row>
    <row r="104" spans="1:25" ht="15">
      <c r="A104" s="14"/>
      <c r="B104" s="15">
        <v>1</v>
      </c>
      <c r="C104" s="83" t="s">
        <v>261</v>
      </c>
      <c r="D104" s="66"/>
      <c r="E104" s="64"/>
      <c r="F104" s="18"/>
      <c r="G104" s="16">
        <v>1</v>
      </c>
      <c r="H104" s="83" t="s">
        <v>477</v>
      </c>
      <c r="I104" s="66"/>
      <c r="J104" s="64"/>
      <c r="K104" s="18" t="s">
        <v>125</v>
      </c>
      <c r="L104" s="19"/>
      <c r="M104" s="19"/>
      <c r="N104" s="19"/>
      <c r="O104" s="19"/>
      <c r="P104" s="19"/>
      <c r="Q104" s="19"/>
      <c r="R104" s="19"/>
      <c r="S104" s="19"/>
      <c r="T104" s="19"/>
      <c r="U104" s="19"/>
      <c r="V104" s="19"/>
      <c r="W104" s="19"/>
      <c r="X104" s="19"/>
      <c r="Y104" s="19"/>
    </row>
    <row r="105" spans="1:25" ht="15">
      <c r="A105" s="14"/>
      <c r="B105" s="15">
        <v>2</v>
      </c>
      <c r="C105" s="83" t="s">
        <v>527</v>
      </c>
      <c r="D105" s="66"/>
      <c r="E105" s="64"/>
      <c r="F105" s="18"/>
      <c r="G105" s="16">
        <v>2</v>
      </c>
      <c r="H105" s="83" t="s">
        <v>473</v>
      </c>
      <c r="I105" s="66"/>
      <c r="J105" s="64"/>
      <c r="K105" s="18" t="s">
        <v>66</v>
      </c>
      <c r="L105" s="19"/>
      <c r="M105" s="19"/>
      <c r="N105" s="19"/>
      <c r="O105" s="19"/>
      <c r="P105" s="19"/>
      <c r="Q105" s="19"/>
      <c r="R105" s="19"/>
      <c r="S105" s="19"/>
      <c r="T105" s="19"/>
      <c r="U105" s="19"/>
      <c r="V105" s="19"/>
      <c r="W105" s="19"/>
      <c r="X105" s="19"/>
      <c r="Y105" s="19"/>
    </row>
    <row r="106" spans="1:25" ht="15">
      <c r="A106" s="14"/>
      <c r="B106" s="15">
        <v>3</v>
      </c>
      <c r="C106" s="83" t="s">
        <v>451</v>
      </c>
      <c r="D106" s="66"/>
      <c r="E106" s="64"/>
      <c r="F106" s="18" t="s">
        <v>52</v>
      </c>
      <c r="G106" s="16">
        <v>3</v>
      </c>
      <c r="H106" s="83" t="s">
        <v>471</v>
      </c>
      <c r="I106" s="66"/>
      <c r="J106" s="64"/>
      <c r="K106" s="18"/>
      <c r="L106" s="19"/>
      <c r="M106" s="19"/>
      <c r="N106" s="19"/>
      <c r="O106" s="19"/>
      <c r="P106" s="19"/>
      <c r="Q106" s="19"/>
      <c r="R106" s="19"/>
      <c r="S106" s="19"/>
      <c r="T106" s="19"/>
      <c r="U106" s="19"/>
      <c r="V106" s="19"/>
      <c r="W106" s="19"/>
      <c r="X106" s="19"/>
      <c r="Y106" s="19"/>
    </row>
    <row r="107" spans="1:25" ht="15">
      <c r="A107" s="14"/>
      <c r="B107" s="15">
        <v>4</v>
      </c>
      <c r="C107" s="83" t="s">
        <v>526</v>
      </c>
      <c r="D107" s="66"/>
      <c r="E107" s="64"/>
      <c r="F107" s="18"/>
      <c r="G107" s="16">
        <v>4</v>
      </c>
      <c r="H107" s="83" t="s">
        <v>469</v>
      </c>
      <c r="I107" s="66"/>
      <c r="J107" s="64"/>
      <c r="K107" s="18" t="s">
        <v>47</v>
      </c>
      <c r="L107" s="19"/>
      <c r="M107" s="19"/>
      <c r="N107" s="19"/>
      <c r="O107" s="19"/>
      <c r="P107" s="19"/>
      <c r="Q107" s="19"/>
      <c r="R107" s="19"/>
      <c r="S107" s="19"/>
      <c r="T107" s="19"/>
      <c r="U107" s="19"/>
      <c r="V107" s="19"/>
      <c r="W107" s="19"/>
      <c r="X107" s="19"/>
      <c r="Y107" s="19"/>
    </row>
    <row r="108" spans="1:25" ht="15">
      <c r="A108" s="14"/>
      <c r="B108" s="15">
        <v>5</v>
      </c>
      <c r="C108" s="83" t="s">
        <v>525</v>
      </c>
      <c r="D108" s="66"/>
      <c r="E108" s="64"/>
      <c r="F108" s="18"/>
      <c r="G108" s="16">
        <v>5</v>
      </c>
      <c r="H108" s="83" t="s">
        <v>467</v>
      </c>
      <c r="I108" s="66"/>
      <c r="J108" s="64"/>
      <c r="K108" s="18" t="s">
        <v>38</v>
      </c>
      <c r="L108" s="19"/>
      <c r="M108" s="19"/>
      <c r="N108" s="19"/>
      <c r="O108" s="19"/>
      <c r="P108" s="19"/>
      <c r="Q108" s="19"/>
      <c r="R108" s="19"/>
      <c r="S108" s="19"/>
      <c r="T108" s="19"/>
      <c r="U108" s="19"/>
      <c r="V108" s="19"/>
      <c r="W108" s="19"/>
      <c r="X108" s="19"/>
      <c r="Y108" s="19"/>
    </row>
    <row r="109" spans="1:25" ht="15">
      <c r="A109" s="14"/>
      <c r="B109" s="15">
        <v>6</v>
      </c>
      <c r="C109" s="83" t="s">
        <v>453</v>
      </c>
      <c r="D109" s="66"/>
      <c r="E109" s="64"/>
      <c r="F109" s="18"/>
      <c r="G109" s="16">
        <v>6</v>
      </c>
      <c r="H109" s="83" t="s">
        <v>524</v>
      </c>
      <c r="I109" s="66"/>
      <c r="J109" s="64"/>
      <c r="K109" s="18" t="s">
        <v>24</v>
      </c>
      <c r="L109" s="19"/>
      <c r="M109" s="19"/>
      <c r="N109" s="19"/>
      <c r="O109" s="19"/>
      <c r="P109" s="19"/>
      <c r="Q109" s="19"/>
      <c r="R109" s="19"/>
      <c r="S109" s="19"/>
      <c r="T109" s="19"/>
      <c r="U109" s="19"/>
      <c r="V109" s="19"/>
      <c r="W109" s="19"/>
      <c r="X109" s="19"/>
      <c r="Y109" s="19"/>
    </row>
    <row r="110" spans="1:25" ht="15">
      <c r="A110" s="14"/>
      <c r="B110" s="15">
        <v>7</v>
      </c>
      <c r="C110" s="83" t="s">
        <v>481</v>
      </c>
      <c r="D110" s="66"/>
      <c r="E110" s="64"/>
      <c r="F110" s="18" t="s">
        <v>24</v>
      </c>
      <c r="G110" s="16">
        <v>7</v>
      </c>
      <c r="H110" s="83" t="s">
        <v>465</v>
      </c>
      <c r="I110" s="66"/>
      <c r="J110" s="64"/>
      <c r="K110" s="18"/>
      <c r="L110" s="19"/>
      <c r="M110" s="19"/>
      <c r="N110" s="19"/>
      <c r="O110" s="19"/>
      <c r="P110" s="19"/>
      <c r="Q110" s="19"/>
      <c r="R110" s="19"/>
      <c r="S110" s="19"/>
      <c r="T110" s="19"/>
      <c r="U110" s="19"/>
      <c r="V110" s="19"/>
      <c r="W110" s="19"/>
      <c r="X110" s="19"/>
      <c r="Y110" s="19"/>
    </row>
    <row r="111" spans="1:25" ht="15">
      <c r="A111" s="14"/>
      <c r="B111" s="72" t="str">
        <f>"TOTAL MATCHES WON BY : "&amp;C100</f>
        <v>TOTAL MATCHES WON BY : Lake Karrinyup</v>
      </c>
      <c r="C111" s="66"/>
      <c r="D111" s="66"/>
      <c r="E111" s="64"/>
      <c r="F111" s="20">
        <f>COUNTA(F104:F110)-0.5*COUNTIF(F104:F110,"Sq*")-COUNTIF(F104:F110,"TBA")</f>
        <v>2</v>
      </c>
      <c r="G111" s="92" t="str">
        <f>"TOTAL MATCHES WON BY : "&amp;H100</f>
        <v>TOTAL MATCHES WON BY : The Vines</v>
      </c>
      <c r="H111" s="66"/>
      <c r="I111" s="66"/>
      <c r="J111" s="64"/>
      <c r="K111" s="20">
        <f>COUNTA(K104:K110)-0.5*COUNTIF(K104:K110,"Sq*")-COUNTIF(K104:K110,"TBA")</f>
        <v>5</v>
      </c>
      <c r="L111" s="21"/>
      <c r="M111" s="21"/>
      <c r="N111" s="21" t="str">
        <f>IF(F111+K111=0,"",C100)</f>
        <v>Lake Karrinyup</v>
      </c>
      <c r="O111" s="21">
        <f>F111</f>
        <v>2</v>
      </c>
      <c r="P111" s="21" t="str">
        <f>IF(F111+K111=0,"",H100)</f>
        <v>The Vines</v>
      </c>
      <c r="Q111" s="21">
        <f>K111</f>
        <v>5</v>
      </c>
      <c r="R111" s="21" t="str">
        <f>G112</f>
        <v>The Vines</v>
      </c>
      <c r="S111" s="21" t="str">
        <f>IF(R111="HALVED",C100,"")</f>
        <v/>
      </c>
      <c r="T111" s="21" t="str">
        <f>IF(R111="HALVED",H100,"")</f>
        <v/>
      </c>
      <c r="U111" s="21"/>
      <c r="V111" s="21"/>
      <c r="W111" s="21"/>
      <c r="X111" s="21"/>
      <c r="Y111" s="21"/>
    </row>
    <row r="112" spans="1:25" ht="15">
      <c r="A112" s="14"/>
      <c r="B112" s="90" t="s">
        <v>42</v>
      </c>
      <c r="C112" s="66"/>
      <c r="D112" s="66"/>
      <c r="E112" s="66"/>
      <c r="F112" s="64"/>
      <c r="G112" s="91" t="str">
        <f>IF(F111+K111&lt;4,"",IF(F111=K111,"HALVED",IF(F111&gt;K111,C100,H100)))</f>
        <v>The Vines</v>
      </c>
      <c r="H112" s="66"/>
      <c r="I112" s="66"/>
      <c r="J112" s="66"/>
      <c r="K112" s="64"/>
      <c r="L112" s="23"/>
      <c r="M112" s="23"/>
      <c r="N112" s="23"/>
      <c r="O112" s="23"/>
      <c r="P112" s="23"/>
      <c r="Q112" s="23"/>
      <c r="R112" s="23"/>
      <c r="S112" s="23"/>
      <c r="T112" s="23"/>
      <c r="U112" s="23"/>
      <c r="V112" s="23"/>
      <c r="W112" s="23"/>
      <c r="X112" s="23"/>
      <c r="Y112" s="23"/>
    </row>
    <row r="113" spans="1:25" ht="15">
      <c r="A113" s="14"/>
      <c r="B113" s="24"/>
      <c r="C113" s="24"/>
      <c r="D113" s="24"/>
      <c r="E113" s="24"/>
      <c r="F113" s="24"/>
      <c r="G113" s="25"/>
      <c r="H113" s="25"/>
      <c r="I113" s="25"/>
      <c r="J113" s="25"/>
      <c r="K113" s="25"/>
      <c r="L113" s="23"/>
      <c r="M113" s="23"/>
      <c r="N113" s="23"/>
      <c r="O113" s="23"/>
      <c r="P113" s="23"/>
      <c r="Q113" s="23"/>
      <c r="R113" s="23"/>
      <c r="S113" s="23"/>
      <c r="T113" s="23"/>
      <c r="U113" s="23"/>
      <c r="V113" s="23"/>
      <c r="W113" s="23"/>
      <c r="X113" s="23"/>
      <c r="Y113" s="23"/>
    </row>
    <row r="114" spans="1:25" ht="15">
      <c r="A114" s="14"/>
      <c r="B114" s="15" t="s">
        <v>18</v>
      </c>
      <c r="C114" s="72" t="str">
        <f>[4]Sheet1!C40</f>
        <v>Mandurah</v>
      </c>
      <c r="D114" s="66"/>
      <c r="E114" s="66"/>
      <c r="F114" s="64"/>
      <c r="G114" s="16" t="s">
        <v>18</v>
      </c>
      <c r="H114" s="73" t="str">
        <f>[4]Sheet1!E40</f>
        <v>WAGC</v>
      </c>
      <c r="I114" s="66"/>
      <c r="J114" s="66"/>
      <c r="K114" s="64"/>
      <c r="L114" s="17"/>
      <c r="M114" s="17"/>
      <c r="N114" s="17"/>
      <c r="O114" s="17"/>
      <c r="P114" s="17"/>
      <c r="Q114" s="17"/>
      <c r="R114" s="17"/>
      <c r="S114" s="17"/>
      <c r="T114" s="17"/>
      <c r="U114" s="17"/>
      <c r="V114" s="17"/>
      <c r="W114" s="17"/>
      <c r="X114" s="17"/>
      <c r="Y114" s="17"/>
    </row>
    <row r="115" spans="1:25" ht="15">
      <c r="A115" s="22"/>
      <c r="B115" s="85" t="s">
        <v>19</v>
      </c>
      <c r="C115" s="88" t="s">
        <v>20</v>
      </c>
      <c r="D115" s="75"/>
      <c r="E115" s="76"/>
      <c r="F115" s="85" t="s">
        <v>21</v>
      </c>
      <c r="G115" s="89" t="s">
        <v>19</v>
      </c>
      <c r="H115" s="74" t="s">
        <v>20</v>
      </c>
      <c r="I115" s="75"/>
      <c r="J115" s="76"/>
      <c r="K115" s="89" t="s">
        <v>21</v>
      </c>
      <c r="L115" s="17"/>
      <c r="M115" s="17"/>
      <c r="N115" s="17"/>
      <c r="O115" s="17"/>
      <c r="P115" s="17"/>
      <c r="Q115" s="17"/>
      <c r="R115" s="17"/>
      <c r="S115" s="17"/>
      <c r="T115" s="17"/>
      <c r="U115" s="17"/>
      <c r="V115" s="17"/>
      <c r="W115" s="17"/>
      <c r="X115" s="17"/>
      <c r="Y115" s="17"/>
    </row>
    <row r="116" spans="1:25" ht="15">
      <c r="A116" s="22"/>
      <c r="B116" s="86"/>
      <c r="C116" s="77"/>
      <c r="D116" s="78"/>
      <c r="E116" s="79"/>
      <c r="F116" s="86"/>
      <c r="G116" s="86"/>
      <c r="H116" s="77"/>
      <c r="I116" s="78"/>
      <c r="J116" s="79"/>
      <c r="K116" s="86"/>
      <c r="L116" s="17"/>
      <c r="M116" s="17"/>
      <c r="N116" s="17"/>
      <c r="O116" s="17"/>
      <c r="P116" s="17"/>
      <c r="Q116" s="17"/>
      <c r="R116" s="17"/>
      <c r="S116" s="17"/>
      <c r="T116" s="17"/>
      <c r="U116" s="17"/>
      <c r="V116" s="17"/>
      <c r="W116" s="17"/>
      <c r="X116" s="17"/>
      <c r="Y116" s="17"/>
    </row>
    <row r="117" spans="1:25" ht="15">
      <c r="A117" s="14"/>
      <c r="B117" s="87"/>
      <c r="C117" s="80"/>
      <c r="D117" s="81"/>
      <c r="E117" s="82"/>
      <c r="F117" s="87"/>
      <c r="G117" s="87"/>
      <c r="H117" s="80"/>
      <c r="I117" s="81"/>
      <c r="J117" s="82"/>
      <c r="K117" s="87"/>
      <c r="L117" s="17"/>
      <c r="M117" s="17"/>
      <c r="N117" s="17"/>
      <c r="O117" s="17"/>
      <c r="P117" s="17"/>
      <c r="Q117" s="17"/>
      <c r="R117" s="17"/>
      <c r="S117" s="17"/>
      <c r="T117" s="17"/>
      <c r="U117" s="17"/>
      <c r="V117" s="17"/>
      <c r="W117" s="17"/>
      <c r="X117" s="17"/>
      <c r="Y117" s="17"/>
    </row>
    <row r="118" spans="1:25" ht="15">
      <c r="A118" s="14"/>
      <c r="B118" s="15">
        <v>1</v>
      </c>
      <c r="C118" s="83" t="s">
        <v>449</v>
      </c>
      <c r="D118" s="66"/>
      <c r="E118" s="64"/>
      <c r="F118" s="18"/>
      <c r="G118" s="16">
        <v>1</v>
      </c>
      <c r="H118" s="83" t="s">
        <v>437</v>
      </c>
      <c r="I118" s="66"/>
      <c r="J118" s="64"/>
      <c r="K118" s="18" t="s">
        <v>85</v>
      </c>
      <c r="L118" s="19"/>
      <c r="M118" s="19"/>
      <c r="N118" s="19"/>
      <c r="O118" s="19"/>
      <c r="P118" s="19"/>
      <c r="Q118" s="19"/>
      <c r="R118" s="19"/>
      <c r="S118" s="19"/>
      <c r="T118" s="19"/>
      <c r="U118" s="19"/>
      <c r="V118" s="19"/>
      <c r="W118" s="19"/>
      <c r="X118" s="19"/>
      <c r="Y118" s="19"/>
    </row>
    <row r="119" spans="1:25" ht="15">
      <c r="A119" s="14"/>
      <c r="B119" s="15">
        <v>2</v>
      </c>
      <c r="C119" s="83" t="s">
        <v>498</v>
      </c>
      <c r="D119" s="66"/>
      <c r="E119" s="64"/>
      <c r="F119" s="18" t="s">
        <v>41</v>
      </c>
      <c r="G119" s="16">
        <v>2</v>
      </c>
      <c r="H119" s="83" t="s">
        <v>433</v>
      </c>
      <c r="I119" s="66"/>
      <c r="J119" s="64"/>
      <c r="K119" s="18"/>
      <c r="L119" s="19"/>
      <c r="M119" s="19"/>
      <c r="N119" s="19"/>
      <c r="O119" s="19"/>
      <c r="P119" s="19"/>
      <c r="Q119" s="19"/>
      <c r="R119" s="19"/>
      <c r="S119" s="19"/>
      <c r="T119" s="19"/>
      <c r="U119" s="19"/>
      <c r="V119" s="19"/>
      <c r="W119" s="19"/>
      <c r="X119" s="19"/>
      <c r="Y119" s="19"/>
    </row>
    <row r="120" spans="1:25" ht="15">
      <c r="A120" s="14"/>
      <c r="B120" s="15">
        <v>3</v>
      </c>
      <c r="C120" s="83" t="s">
        <v>485</v>
      </c>
      <c r="D120" s="66"/>
      <c r="E120" s="64"/>
      <c r="F120" s="18"/>
      <c r="G120" s="16">
        <v>3</v>
      </c>
      <c r="H120" s="93" t="s">
        <v>431</v>
      </c>
      <c r="I120" s="66"/>
      <c r="J120" s="64"/>
      <c r="K120" s="18" t="s">
        <v>113</v>
      </c>
      <c r="L120" s="19"/>
      <c r="M120" s="19"/>
      <c r="N120" s="19"/>
      <c r="O120" s="19"/>
      <c r="P120" s="19"/>
      <c r="Q120" s="19"/>
      <c r="R120" s="19"/>
      <c r="S120" s="19"/>
      <c r="T120" s="19"/>
      <c r="U120" s="19"/>
      <c r="V120" s="19"/>
      <c r="W120" s="19"/>
      <c r="X120" s="19"/>
      <c r="Y120" s="19"/>
    </row>
    <row r="121" spans="1:25" ht="15">
      <c r="A121" s="14"/>
      <c r="B121" s="15">
        <v>4</v>
      </c>
      <c r="C121" s="83" t="s">
        <v>445</v>
      </c>
      <c r="D121" s="66"/>
      <c r="E121" s="64"/>
      <c r="F121" s="18"/>
      <c r="G121" s="16">
        <v>4</v>
      </c>
      <c r="H121" s="83" t="s">
        <v>490</v>
      </c>
      <c r="I121" s="66"/>
      <c r="J121" s="64"/>
      <c r="K121" s="18" t="s">
        <v>24</v>
      </c>
      <c r="L121" s="19"/>
      <c r="M121" s="19"/>
      <c r="N121" s="19"/>
      <c r="O121" s="19"/>
      <c r="P121" s="19"/>
      <c r="Q121" s="19"/>
      <c r="R121" s="19"/>
      <c r="S121" s="19"/>
      <c r="T121" s="19"/>
      <c r="U121" s="19"/>
      <c r="V121" s="19"/>
      <c r="W121" s="19"/>
      <c r="X121" s="19"/>
      <c r="Y121" s="19"/>
    </row>
    <row r="122" spans="1:25" ht="15">
      <c r="A122" s="14"/>
      <c r="B122" s="15">
        <v>5</v>
      </c>
      <c r="C122" s="83" t="s">
        <v>275</v>
      </c>
      <c r="D122" s="66"/>
      <c r="E122" s="64"/>
      <c r="F122" s="18"/>
      <c r="G122" s="16">
        <v>5</v>
      </c>
      <c r="H122" s="83" t="s">
        <v>489</v>
      </c>
      <c r="I122" s="66"/>
      <c r="J122" s="64"/>
      <c r="K122" s="18" t="s">
        <v>41</v>
      </c>
      <c r="L122" s="19"/>
      <c r="M122" s="19"/>
      <c r="N122" s="19"/>
      <c r="O122" s="19"/>
      <c r="P122" s="19"/>
      <c r="Q122" s="19"/>
      <c r="R122" s="19"/>
      <c r="S122" s="19"/>
      <c r="T122" s="19"/>
      <c r="U122" s="19"/>
      <c r="V122" s="19"/>
      <c r="W122" s="19"/>
      <c r="X122" s="19"/>
      <c r="Y122" s="19"/>
    </row>
    <row r="123" spans="1:25" ht="15">
      <c r="A123" s="14"/>
      <c r="B123" s="15">
        <v>6</v>
      </c>
      <c r="C123" s="83" t="s">
        <v>316</v>
      </c>
      <c r="D123" s="66"/>
      <c r="E123" s="64"/>
      <c r="F123" s="18"/>
      <c r="G123" s="16">
        <v>6</v>
      </c>
      <c r="H123" s="83" t="s">
        <v>425</v>
      </c>
      <c r="I123" s="66"/>
      <c r="J123" s="64"/>
      <c r="K123" s="18" t="s">
        <v>52</v>
      </c>
      <c r="L123" s="19"/>
      <c r="M123" s="19"/>
      <c r="N123" s="19"/>
      <c r="O123" s="19"/>
      <c r="P123" s="19"/>
      <c r="Q123" s="19"/>
      <c r="R123" s="19"/>
      <c r="S123" s="19"/>
      <c r="T123" s="19"/>
      <c r="U123" s="19"/>
      <c r="V123" s="19"/>
      <c r="W123" s="19"/>
      <c r="X123" s="19"/>
      <c r="Y123" s="19"/>
    </row>
    <row r="124" spans="1:25" ht="15">
      <c r="A124" s="14"/>
      <c r="B124" s="15">
        <v>7</v>
      </c>
      <c r="C124" s="83" t="s">
        <v>523</v>
      </c>
      <c r="D124" s="66"/>
      <c r="E124" s="64"/>
      <c r="F124" s="18" t="s">
        <v>27</v>
      </c>
      <c r="G124" s="16">
        <v>7</v>
      </c>
      <c r="H124" s="83" t="s">
        <v>522</v>
      </c>
      <c r="I124" s="66"/>
      <c r="J124" s="64"/>
      <c r="K124" s="18"/>
      <c r="L124" s="19"/>
      <c r="M124" s="19"/>
      <c r="N124" s="19"/>
      <c r="O124" s="19"/>
      <c r="P124" s="19"/>
      <c r="Q124" s="19"/>
      <c r="R124" s="19"/>
      <c r="S124" s="19"/>
      <c r="T124" s="19"/>
      <c r="U124" s="19"/>
      <c r="V124" s="19"/>
      <c r="W124" s="19"/>
      <c r="X124" s="19"/>
      <c r="Y124" s="19"/>
    </row>
    <row r="125" spans="1:25" ht="15">
      <c r="A125" s="14"/>
      <c r="B125" s="72" t="str">
        <f>"TOTAL MATCHES WON BY : "&amp;C114</f>
        <v>TOTAL MATCHES WON BY : Mandurah</v>
      </c>
      <c r="C125" s="66"/>
      <c r="D125" s="66"/>
      <c r="E125" s="64"/>
      <c r="F125" s="20">
        <f>COUNTA(F118:F124)-0.5*COUNTIF(F118:F124,"Sq*")-COUNTIF(F118:F124,"TBA")</f>
        <v>2</v>
      </c>
      <c r="G125" s="92" t="str">
        <f>"TOTAL MATCHES WON BY : "&amp;H114</f>
        <v>TOTAL MATCHES WON BY : WAGC</v>
      </c>
      <c r="H125" s="66"/>
      <c r="I125" s="66"/>
      <c r="J125" s="64"/>
      <c r="K125" s="20">
        <f>COUNTA(K118:K124)-0.5*COUNTIF(K118:K124,"Sq*")-COUNTIF(K118:K124,"TBA")</f>
        <v>5</v>
      </c>
      <c r="L125" s="21"/>
      <c r="M125" s="21"/>
      <c r="N125" s="21" t="str">
        <f>IF(F125+K125=0,"",C114)</f>
        <v>Mandurah</v>
      </c>
      <c r="O125" s="21">
        <f>F125</f>
        <v>2</v>
      </c>
      <c r="P125" s="21" t="str">
        <f>IF(F125+K125=0,"",H114)</f>
        <v>WAGC</v>
      </c>
      <c r="Q125" s="21">
        <f>K125</f>
        <v>5</v>
      </c>
      <c r="R125" s="21" t="str">
        <f>G126</f>
        <v>WAGC</v>
      </c>
      <c r="S125" s="21" t="str">
        <f>IF(R125="HALVED",C114,"")</f>
        <v/>
      </c>
      <c r="T125" s="21" t="str">
        <f>IF(R125="HALVED",H114,"")</f>
        <v/>
      </c>
      <c r="U125" s="21"/>
      <c r="V125" s="21"/>
      <c r="W125" s="21"/>
      <c r="X125" s="21"/>
      <c r="Y125" s="21"/>
    </row>
    <row r="126" spans="1:25" ht="15">
      <c r="A126" s="14"/>
      <c r="B126" s="90" t="s">
        <v>42</v>
      </c>
      <c r="C126" s="66"/>
      <c r="D126" s="66"/>
      <c r="E126" s="66"/>
      <c r="F126" s="64"/>
      <c r="G126" s="91" t="str">
        <f>IF(F125+K125&lt;4,"",IF(F125=K125,"HALVED",IF(F125&gt;K125,C114,H114)))</f>
        <v>WAGC</v>
      </c>
      <c r="H126" s="66"/>
      <c r="I126" s="66"/>
      <c r="J126" s="66"/>
      <c r="K126" s="64"/>
      <c r="L126" s="23"/>
      <c r="M126" s="23"/>
      <c r="N126" s="23"/>
      <c r="O126" s="23"/>
      <c r="P126" s="23"/>
      <c r="Q126" s="23"/>
      <c r="R126" s="23"/>
      <c r="S126" s="23"/>
      <c r="T126" s="23"/>
      <c r="U126" s="23"/>
      <c r="V126" s="23"/>
      <c r="W126" s="23"/>
      <c r="X126" s="23"/>
      <c r="Y126" s="23"/>
    </row>
    <row r="127" spans="1:25" ht="15">
      <c r="A127" s="14"/>
      <c r="B127" s="22"/>
      <c r="C127" s="22"/>
      <c r="D127" s="22"/>
      <c r="E127" s="22"/>
      <c r="F127" s="22"/>
      <c r="G127" s="23"/>
      <c r="H127" s="23"/>
      <c r="I127" s="23"/>
      <c r="J127" s="23"/>
      <c r="K127" s="23"/>
      <c r="L127" s="19"/>
      <c r="M127" s="19"/>
      <c r="N127" s="19"/>
      <c r="O127" s="19"/>
      <c r="P127" s="19"/>
      <c r="Q127" s="19"/>
      <c r="R127" s="19"/>
      <c r="S127" s="19"/>
      <c r="T127" s="19"/>
      <c r="U127" s="19"/>
      <c r="V127" s="19"/>
      <c r="W127" s="19"/>
      <c r="X127" s="19"/>
      <c r="Y127" s="19"/>
    </row>
    <row r="128" spans="1:25" ht="22.5" customHeight="1">
      <c r="A128" s="22"/>
      <c r="B128" s="84" t="str">
        <f>[4]Sheet1!A30</f>
        <v>ROUND FIVE</v>
      </c>
      <c r="C128" s="66"/>
      <c r="D128" s="70" t="str">
        <f>[4]Sheet1!B30</f>
        <v>MONDAY 26 MAY</v>
      </c>
      <c r="E128" s="66"/>
      <c r="F128" s="66"/>
      <c r="G128" s="71" t="str">
        <f>[4]Sheet1!C30</f>
        <v>Royal Perth GC</v>
      </c>
      <c r="H128" s="66"/>
      <c r="I128" s="66"/>
      <c r="J128" s="66"/>
      <c r="K128" s="64"/>
      <c r="L128" s="13"/>
      <c r="M128" s="13"/>
      <c r="N128" s="13"/>
      <c r="O128" s="13"/>
      <c r="P128" s="13"/>
      <c r="Q128" s="13"/>
      <c r="R128" s="13"/>
      <c r="S128" s="13"/>
      <c r="T128" s="13"/>
      <c r="U128" s="13"/>
      <c r="V128" s="13"/>
      <c r="W128" s="13"/>
      <c r="X128" s="13"/>
      <c r="Y128" s="13"/>
    </row>
    <row r="129" spans="1:25" ht="15">
      <c r="A129" s="22"/>
      <c r="B129" s="15" t="s">
        <v>18</v>
      </c>
      <c r="C129" s="72" t="str">
        <f>[4]Sheet1!C31</f>
        <v>Wanneroo</v>
      </c>
      <c r="D129" s="66"/>
      <c r="E129" s="66"/>
      <c r="F129" s="64"/>
      <c r="G129" s="16" t="s">
        <v>18</v>
      </c>
      <c r="H129" s="73" t="str">
        <f>[4]Sheet1!E31</f>
        <v>Mandurah</v>
      </c>
      <c r="I129" s="66"/>
      <c r="J129" s="66"/>
      <c r="K129" s="64"/>
      <c r="L129" s="17"/>
      <c r="M129" s="17"/>
      <c r="N129" s="17"/>
      <c r="O129" s="17"/>
      <c r="P129" s="17"/>
      <c r="Q129" s="17"/>
      <c r="R129" s="17"/>
      <c r="S129" s="17"/>
      <c r="T129" s="17"/>
      <c r="U129" s="17"/>
      <c r="V129" s="17"/>
      <c r="W129" s="17"/>
      <c r="X129" s="17"/>
      <c r="Y129" s="17"/>
    </row>
    <row r="130" spans="1:25" ht="15">
      <c r="A130" s="14"/>
      <c r="B130" s="85" t="s">
        <v>19</v>
      </c>
      <c r="C130" s="88" t="s">
        <v>20</v>
      </c>
      <c r="D130" s="75"/>
      <c r="E130" s="76"/>
      <c r="F130" s="85" t="s">
        <v>21</v>
      </c>
      <c r="G130" s="89" t="s">
        <v>19</v>
      </c>
      <c r="H130" s="74" t="s">
        <v>20</v>
      </c>
      <c r="I130" s="75"/>
      <c r="J130" s="76"/>
      <c r="K130" s="89" t="s">
        <v>21</v>
      </c>
      <c r="L130" s="17"/>
      <c r="M130" s="17"/>
      <c r="N130" s="17"/>
      <c r="O130" s="17"/>
      <c r="P130" s="17"/>
      <c r="Q130" s="17"/>
      <c r="R130" s="17"/>
      <c r="S130" s="17"/>
      <c r="T130" s="17"/>
      <c r="U130" s="17"/>
      <c r="V130" s="17"/>
      <c r="W130" s="17"/>
      <c r="X130" s="17"/>
      <c r="Y130" s="17"/>
    </row>
    <row r="131" spans="1:25" ht="15">
      <c r="A131" s="14"/>
      <c r="B131" s="86"/>
      <c r="C131" s="77"/>
      <c r="D131" s="78"/>
      <c r="E131" s="79"/>
      <c r="F131" s="86"/>
      <c r="G131" s="86"/>
      <c r="H131" s="77"/>
      <c r="I131" s="78"/>
      <c r="J131" s="79"/>
      <c r="K131" s="86"/>
      <c r="L131" s="17"/>
      <c r="M131" s="17"/>
      <c r="N131" s="17"/>
      <c r="O131" s="17"/>
      <c r="P131" s="17"/>
      <c r="Q131" s="17"/>
      <c r="R131" s="17"/>
      <c r="S131" s="17"/>
      <c r="T131" s="17"/>
      <c r="U131" s="17"/>
      <c r="V131" s="17"/>
      <c r="W131" s="17"/>
      <c r="X131" s="17"/>
      <c r="Y131" s="17"/>
    </row>
    <row r="132" spans="1:25" ht="15">
      <c r="A132" s="14"/>
      <c r="B132" s="87"/>
      <c r="C132" s="80"/>
      <c r="D132" s="81"/>
      <c r="E132" s="82"/>
      <c r="F132" s="87"/>
      <c r="G132" s="87"/>
      <c r="H132" s="80"/>
      <c r="I132" s="81"/>
      <c r="J132" s="82"/>
      <c r="K132" s="87"/>
      <c r="L132" s="17"/>
      <c r="M132" s="17"/>
      <c r="N132" s="17"/>
      <c r="O132" s="17"/>
      <c r="P132" s="17"/>
      <c r="Q132" s="17"/>
      <c r="R132" s="17"/>
      <c r="S132" s="17"/>
      <c r="T132" s="17"/>
      <c r="U132" s="17"/>
      <c r="V132" s="17"/>
      <c r="W132" s="17"/>
      <c r="X132" s="17"/>
      <c r="Y132" s="17"/>
    </row>
    <row r="133" spans="1:25" ht="15">
      <c r="A133" s="14"/>
      <c r="B133" s="15">
        <v>1</v>
      </c>
      <c r="C133" s="93" t="s">
        <v>478</v>
      </c>
      <c r="D133" s="66"/>
      <c r="E133" s="64"/>
      <c r="F133" s="18" t="s">
        <v>113</v>
      </c>
      <c r="G133" s="16">
        <v>1</v>
      </c>
      <c r="H133" s="93" t="s">
        <v>449</v>
      </c>
      <c r="I133" s="66"/>
      <c r="J133" s="64"/>
      <c r="K133" s="18"/>
      <c r="L133" s="19"/>
      <c r="M133" s="19"/>
      <c r="N133" s="19"/>
      <c r="O133" s="19"/>
      <c r="P133" s="19"/>
      <c r="Q133" s="19"/>
      <c r="R133" s="19"/>
      <c r="S133" s="19"/>
      <c r="T133" s="19"/>
      <c r="U133" s="19"/>
      <c r="V133" s="19"/>
      <c r="W133" s="19"/>
      <c r="X133" s="19"/>
      <c r="Y133" s="19"/>
    </row>
    <row r="134" spans="1:25" ht="15">
      <c r="A134" s="14"/>
      <c r="B134" s="15">
        <v>2</v>
      </c>
      <c r="C134" s="93" t="s">
        <v>476</v>
      </c>
      <c r="D134" s="66"/>
      <c r="E134" s="64"/>
      <c r="F134" s="18" t="s">
        <v>27</v>
      </c>
      <c r="G134" s="16">
        <v>2</v>
      </c>
      <c r="H134" s="93" t="s">
        <v>498</v>
      </c>
      <c r="I134" s="66"/>
      <c r="J134" s="64"/>
      <c r="K134" s="18"/>
      <c r="L134" s="19"/>
      <c r="M134" s="19"/>
      <c r="N134" s="19"/>
      <c r="O134" s="19"/>
      <c r="P134" s="19"/>
      <c r="Q134" s="19"/>
      <c r="R134" s="19"/>
      <c r="S134" s="19"/>
      <c r="T134" s="19"/>
      <c r="U134" s="19"/>
      <c r="V134" s="19"/>
      <c r="W134" s="19"/>
      <c r="X134" s="19"/>
      <c r="Y134" s="19"/>
    </row>
    <row r="135" spans="1:25" ht="15">
      <c r="A135" s="14"/>
      <c r="B135" s="15">
        <v>3</v>
      </c>
      <c r="C135" s="93" t="s">
        <v>474</v>
      </c>
      <c r="D135" s="66"/>
      <c r="E135" s="64"/>
      <c r="F135" s="18" t="s">
        <v>27</v>
      </c>
      <c r="G135" s="16">
        <v>3</v>
      </c>
      <c r="H135" s="93" t="s">
        <v>521</v>
      </c>
      <c r="I135" s="66"/>
      <c r="J135" s="64"/>
      <c r="K135" s="18"/>
      <c r="L135" s="19"/>
      <c r="M135" s="19"/>
      <c r="N135" s="19"/>
      <c r="O135" s="19"/>
      <c r="P135" s="19"/>
      <c r="Q135" s="19"/>
      <c r="R135" s="19"/>
      <c r="S135" s="19"/>
      <c r="T135" s="19"/>
      <c r="U135" s="19"/>
      <c r="V135" s="19"/>
      <c r="W135" s="19"/>
      <c r="X135" s="19"/>
      <c r="Y135" s="19"/>
    </row>
    <row r="136" spans="1:25" ht="15">
      <c r="A136" s="14"/>
      <c r="B136" s="15">
        <v>4</v>
      </c>
      <c r="C136" s="93" t="s">
        <v>520</v>
      </c>
      <c r="D136" s="66"/>
      <c r="E136" s="64"/>
      <c r="F136" s="18" t="s">
        <v>24</v>
      </c>
      <c r="G136" s="16">
        <v>4</v>
      </c>
      <c r="H136" s="83" t="s">
        <v>485</v>
      </c>
      <c r="I136" s="66"/>
      <c r="J136" s="64"/>
      <c r="K136" s="18"/>
      <c r="L136" s="19"/>
      <c r="M136" s="19"/>
      <c r="N136" s="19"/>
      <c r="O136" s="19"/>
      <c r="P136" s="19"/>
      <c r="Q136" s="19"/>
      <c r="R136" s="19"/>
      <c r="S136" s="19"/>
      <c r="T136" s="19"/>
      <c r="U136" s="19"/>
      <c r="V136" s="19"/>
      <c r="W136" s="19"/>
      <c r="X136" s="19"/>
      <c r="Y136" s="19"/>
    </row>
    <row r="137" spans="1:25" ht="15">
      <c r="A137" s="14"/>
      <c r="B137" s="15">
        <v>5</v>
      </c>
      <c r="C137" s="93" t="s">
        <v>472</v>
      </c>
      <c r="D137" s="66"/>
      <c r="E137" s="64"/>
      <c r="F137" s="18" t="s">
        <v>34</v>
      </c>
      <c r="G137" s="16">
        <v>5</v>
      </c>
      <c r="H137" s="93" t="s">
        <v>445</v>
      </c>
      <c r="I137" s="66"/>
      <c r="J137" s="64"/>
      <c r="K137" s="18"/>
      <c r="L137" s="19"/>
      <c r="M137" s="19"/>
      <c r="N137" s="19"/>
      <c r="O137" s="19"/>
      <c r="P137" s="19"/>
      <c r="Q137" s="19"/>
      <c r="R137" s="19"/>
      <c r="S137" s="19"/>
      <c r="T137" s="19"/>
      <c r="U137" s="19"/>
      <c r="V137" s="19"/>
      <c r="W137" s="19"/>
      <c r="X137" s="19"/>
      <c r="Y137" s="19"/>
    </row>
    <row r="138" spans="1:25" ht="15">
      <c r="A138" s="14"/>
      <c r="B138" s="15">
        <v>6</v>
      </c>
      <c r="C138" s="93" t="s">
        <v>470</v>
      </c>
      <c r="D138" s="66"/>
      <c r="E138" s="64"/>
      <c r="F138" s="18" t="s">
        <v>78</v>
      </c>
      <c r="G138" s="16">
        <v>6</v>
      </c>
      <c r="H138" s="93" t="s">
        <v>316</v>
      </c>
      <c r="I138" s="66"/>
      <c r="J138" s="64"/>
      <c r="K138" s="18"/>
      <c r="L138" s="19"/>
      <c r="M138" s="19"/>
      <c r="N138" s="19"/>
      <c r="O138" s="19"/>
      <c r="P138" s="19"/>
      <c r="Q138" s="19"/>
      <c r="R138" s="19"/>
      <c r="S138" s="19"/>
      <c r="T138" s="19"/>
      <c r="U138" s="19"/>
      <c r="V138" s="19"/>
      <c r="W138" s="19"/>
      <c r="X138" s="19"/>
      <c r="Y138" s="19"/>
    </row>
    <row r="139" spans="1:25" ht="15">
      <c r="A139" s="14"/>
      <c r="B139" s="15">
        <v>7</v>
      </c>
      <c r="C139" s="93" t="s">
        <v>468</v>
      </c>
      <c r="D139" s="66"/>
      <c r="E139" s="64"/>
      <c r="F139" s="18" t="s">
        <v>41</v>
      </c>
      <c r="G139" s="16">
        <v>7</v>
      </c>
      <c r="H139" s="93" t="s">
        <v>440</v>
      </c>
      <c r="I139" s="66"/>
      <c r="J139" s="64"/>
      <c r="K139" s="18"/>
      <c r="L139" s="19"/>
      <c r="M139" s="19"/>
      <c r="N139" s="19"/>
      <c r="O139" s="19"/>
      <c r="P139" s="19"/>
      <c r="Q139" s="19"/>
      <c r="R139" s="19"/>
      <c r="S139" s="19"/>
      <c r="T139" s="19"/>
      <c r="U139" s="19"/>
      <c r="V139" s="19"/>
      <c r="W139" s="19"/>
      <c r="X139" s="19"/>
      <c r="Y139" s="19"/>
    </row>
    <row r="140" spans="1:25" ht="15">
      <c r="A140" s="14"/>
      <c r="B140" s="72" t="str">
        <f>"TOTAL MATCHES WON BY : "&amp;C129</f>
        <v>TOTAL MATCHES WON BY : Wanneroo</v>
      </c>
      <c r="C140" s="66"/>
      <c r="D140" s="66"/>
      <c r="E140" s="64"/>
      <c r="F140" s="20">
        <f>COUNTA(F133:F139)-0.5*COUNTIF(F133:F139,"Sq*")-COUNTIF(F133:F139,"TBA")</f>
        <v>7</v>
      </c>
      <c r="G140" s="92" t="str">
        <f>"TOTAL MATCHES WON BY : "&amp;H129</f>
        <v>TOTAL MATCHES WON BY : Mandurah</v>
      </c>
      <c r="H140" s="66"/>
      <c r="I140" s="66"/>
      <c r="J140" s="64"/>
      <c r="K140" s="20">
        <f>COUNTA(K133:K139)-0.5*COUNTIF(K133:K139,"Sq*")-COUNTIF(K133:K139,"TBA")</f>
        <v>0</v>
      </c>
      <c r="L140" s="21"/>
      <c r="M140" s="21"/>
      <c r="N140" s="21" t="str">
        <f>IF(F140+K140=0,"",C129)</f>
        <v>Wanneroo</v>
      </c>
      <c r="O140" s="21">
        <f>F140</f>
        <v>7</v>
      </c>
      <c r="P140" s="21" t="str">
        <f>IF(F140+K140=0,"",H129)</f>
        <v>Mandurah</v>
      </c>
      <c r="Q140" s="21">
        <f>K140</f>
        <v>0</v>
      </c>
      <c r="R140" s="21" t="str">
        <f>G141</f>
        <v>Wanneroo</v>
      </c>
      <c r="S140" s="21" t="str">
        <f>IF(R140="HALVED",C129,"")</f>
        <v/>
      </c>
      <c r="T140" s="21" t="str">
        <f>IF(R140="HALVED",H129,"")</f>
        <v/>
      </c>
      <c r="U140" s="21"/>
      <c r="V140" s="21"/>
      <c r="W140" s="21"/>
      <c r="X140" s="21"/>
      <c r="Y140" s="21"/>
    </row>
    <row r="141" spans="1:25" ht="15">
      <c r="A141" s="14"/>
      <c r="B141" s="90" t="s">
        <v>42</v>
      </c>
      <c r="C141" s="66"/>
      <c r="D141" s="66"/>
      <c r="E141" s="66"/>
      <c r="F141" s="64"/>
      <c r="G141" s="91" t="str">
        <f>IF(F140+K140&lt;4,"",IF(F140=K140,"HALVED",IF(F140&gt;K140,C129,H129)))</f>
        <v>Wanneroo</v>
      </c>
      <c r="H141" s="66"/>
      <c r="I141" s="66"/>
      <c r="J141" s="66"/>
      <c r="K141" s="64"/>
      <c r="L141" s="23"/>
      <c r="M141" s="23"/>
      <c r="N141" s="23"/>
      <c r="O141" s="23"/>
      <c r="P141" s="23"/>
      <c r="Q141" s="23"/>
      <c r="R141" s="23"/>
      <c r="S141" s="23"/>
      <c r="T141" s="23"/>
      <c r="U141" s="23"/>
      <c r="V141" s="23"/>
      <c r="W141" s="23"/>
      <c r="X141" s="23"/>
      <c r="Y141" s="23"/>
    </row>
    <row r="142" spans="1:25" ht="15.75" customHeight="1">
      <c r="A142" s="22"/>
      <c r="B142" s="24"/>
      <c r="C142" s="24"/>
      <c r="D142" s="24"/>
      <c r="E142" s="24"/>
      <c r="F142" s="24"/>
      <c r="G142" s="25"/>
      <c r="H142" s="25"/>
      <c r="I142" s="25"/>
      <c r="J142" s="25"/>
      <c r="K142" s="25"/>
      <c r="L142" s="23"/>
      <c r="M142" s="23"/>
      <c r="N142" s="23"/>
      <c r="O142" s="23"/>
      <c r="P142" s="23"/>
      <c r="Q142" s="23"/>
      <c r="R142" s="23"/>
      <c r="S142" s="23"/>
      <c r="T142" s="23"/>
      <c r="U142" s="23"/>
      <c r="V142" s="23"/>
      <c r="W142" s="23"/>
      <c r="X142" s="23"/>
      <c r="Y142" s="23"/>
    </row>
    <row r="143" spans="1:25" ht="15">
      <c r="A143" s="22"/>
      <c r="B143" s="15" t="s">
        <v>18</v>
      </c>
      <c r="C143" s="72" t="str">
        <f>[4]Sheet1!C32</f>
        <v>Lakelands</v>
      </c>
      <c r="D143" s="66"/>
      <c r="E143" s="66"/>
      <c r="F143" s="64"/>
      <c r="G143" s="16" t="s">
        <v>18</v>
      </c>
      <c r="H143" s="73" t="str">
        <f>[4]Sheet1!E32</f>
        <v>The Vines</v>
      </c>
      <c r="I143" s="66"/>
      <c r="J143" s="66"/>
      <c r="K143" s="64"/>
      <c r="L143" s="17"/>
      <c r="M143" s="17"/>
      <c r="N143" s="17"/>
      <c r="O143" s="17"/>
      <c r="P143" s="17"/>
      <c r="Q143" s="17"/>
      <c r="R143" s="17"/>
      <c r="S143" s="17"/>
      <c r="T143" s="17"/>
      <c r="U143" s="17"/>
      <c r="V143" s="17"/>
      <c r="W143" s="17"/>
      <c r="X143" s="17"/>
      <c r="Y143" s="17"/>
    </row>
    <row r="144" spans="1:25" ht="18">
      <c r="A144" s="13"/>
      <c r="B144" s="85" t="s">
        <v>19</v>
      </c>
      <c r="C144" s="88" t="s">
        <v>20</v>
      </c>
      <c r="D144" s="75"/>
      <c r="E144" s="76"/>
      <c r="F144" s="85" t="s">
        <v>21</v>
      </c>
      <c r="G144" s="89" t="s">
        <v>19</v>
      </c>
      <c r="H144" s="74" t="s">
        <v>20</v>
      </c>
      <c r="I144" s="75"/>
      <c r="J144" s="76"/>
      <c r="K144" s="89" t="s">
        <v>21</v>
      </c>
      <c r="L144" s="17"/>
      <c r="M144" s="17"/>
      <c r="N144" s="17"/>
      <c r="O144" s="17"/>
      <c r="P144" s="17"/>
      <c r="Q144" s="17"/>
      <c r="R144" s="17"/>
      <c r="S144" s="17"/>
      <c r="T144" s="17"/>
      <c r="U144" s="17"/>
      <c r="V144" s="17"/>
      <c r="W144" s="17"/>
      <c r="X144" s="17"/>
      <c r="Y144" s="17"/>
    </row>
    <row r="145" spans="1:25" ht="15">
      <c r="A145" s="14"/>
      <c r="B145" s="86"/>
      <c r="C145" s="77"/>
      <c r="D145" s="78"/>
      <c r="E145" s="79"/>
      <c r="F145" s="86"/>
      <c r="G145" s="86"/>
      <c r="H145" s="77"/>
      <c r="I145" s="78"/>
      <c r="J145" s="79"/>
      <c r="K145" s="86"/>
      <c r="L145" s="17"/>
      <c r="M145" s="17"/>
      <c r="N145" s="17"/>
      <c r="O145" s="17"/>
      <c r="P145" s="17"/>
      <c r="Q145" s="17"/>
      <c r="R145" s="17"/>
      <c r="S145" s="17"/>
      <c r="T145" s="17"/>
      <c r="U145" s="17"/>
      <c r="V145" s="17"/>
      <c r="W145" s="17"/>
      <c r="X145" s="17"/>
      <c r="Y145" s="17"/>
    </row>
    <row r="146" spans="1:25" ht="15">
      <c r="A146" s="14"/>
      <c r="B146" s="87"/>
      <c r="C146" s="80"/>
      <c r="D146" s="81"/>
      <c r="E146" s="82"/>
      <c r="F146" s="87"/>
      <c r="G146" s="87"/>
      <c r="H146" s="80"/>
      <c r="I146" s="81"/>
      <c r="J146" s="82"/>
      <c r="K146" s="87"/>
      <c r="L146" s="17"/>
      <c r="M146" s="17"/>
      <c r="N146" s="17"/>
      <c r="O146" s="17"/>
      <c r="P146" s="17"/>
      <c r="Q146" s="17"/>
      <c r="R146" s="17"/>
      <c r="S146" s="17"/>
      <c r="T146" s="17"/>
      <c r="U146" s="17"/>
      <c r="V146" s="17"/>
      <c r="W146" s="17"/>
      <c r="X146" s="17"/>
      <c r="Y146" s="17"/>
    </row>
    <row r="147" spans="1:25" ht="15">
      <c r="A147" s="14"/>
      <c r="B147" s="15">
        <v>1</v>
      </c>
      <c r="C147" s="93" t="s">
        <v>450</v>
      </c>
      <c r="D147" s="66"/>
      <c r="E147" s="64"/>
      <c r="F147" s="18"/>
      <c r="G147" s="16">
        <v>1</v>
      </c>
      <c r="H147" s="93" t="s">
        <v>477</v>
      </c>
      <c r="I147" s="66"/>
      <c r="J147" s="64"/>
      <c r="K147" s="18" t="s">
        <v>27</v>
      </c>
      <c r="L147" s="19"/>
      <c r="M147" s="19"/>
      <c r="N147" s="19"/>
      <c r="O147" s="19"/>
      <c r="P147" s="19"/>
      <c r="Q147" s="19"/>
      <c r="R147" s="19"/>
      <c r="S147" s="19"/>
      <c r="T147" s="19"/>
      <c r="U147" s="19"/>
      <c r="V147" s="19"/>
      <c r="W147" s="19"/>
      <c r="X147" s="19"/>
      <c r="Y147" s="19"/>
    </row>
    <row r="148" spans="1:25" ht="15">
      <c r="A148" s="14"/>
      <c r="B148" s="15">
        <v>2</v>
      </c>
      <c r="C148" s="93" t="s">
        <v>448</v>
      </c>
      <c r="D148" s="66"/>
      <c r="E148" s="64"/>
      <c r="F148" s="18"/>
      <c r="G148" s="16">
        <v>2</v>
      </c>
      <c r="H148" s="93" t="s">
        <v>473</v>
      </c>
      <c r="I148" s="66"/>
      <c r="J148" s="64"/>
      <c r="K148" s="18" t="s">
        <v>147</v>
      </c>
      <c r="L148" s="19"/>
      <c r="M148" s="19"/>
      <c r="N148" s="19"/>
      <c r="O148" s="19"/>
      <c r="P148" s="19"/>
      <c r="Q148" s="19"/>
      <c r="R148" s="19"/>
      <c r="S148" s="19"/>
      <c r="T148" s="19"/>
      <c r="U148" s="19"/>
      <c r="V148" s="19"/>
      <c r="W148" s="19"/>
      <c r="X148" s="19"/>
      <c r="Y148" s="19"/>
    </row>
    <row r="149" spans="1:25" ht="15">
      <c r="A149" s="14"/>
      <c r="B149" s="15">
        <v>3</v>
      </c>
      <c r="C149" s="93" t="s">
        <v>446</v>
      </c>
      <c r="D149" s="66"/>
      <c r="E149" s="64"/>
      <c r="F149" s="18" t="s">
        <v>52</v>
      </c>
      <c r="G149" s="16">
        <v>3</v>
      </c>
      <c r="H149" s="93" t="s">
        <v>471</v>
      </c>
      <c r="I149" s="66"/>
      <c r="J149" s="64"/>
      <c r="K149" s="18"/>
      <c r="L149" s="19"/>
      <c r="M149" s="19"/>
      <c r="N149" s="19"/>
      <c r="O149" s="19"/>
      <c r="P149" s="19"/>
      <c r="Q149" s="19"/>
      <c r="R149" s="19"/>
      <c r="S149" s="19"/>
      <c r="T149" s="19"/>
      <c r="U149" s="19"/>
      <c r="V149" s="19"/>
      <c r="W149" s="19"/>
      <c r="X149" s="19"/>
      <c r="Y149" s="19"/>
    </row>
    <row r="150" spans="1:25" ht="15">
      <c r="A150" s="14"/>
      <c r="B150" s="15">
        <v>4</v>
      </c>
      <c r="C150" s="93" t="s">
        <v>444</v>
      </c>
      <c r="D150" s="66"/>
      <c r="E150" s="64"/>
      <c r="F150" s="18" t="s">
        <v>125</v>
      </c>
      <c r="G150" s="16">
        <v>4</v>
      </c>
      <c r="H150" s="93" t="s">
        <v>469</v>
      </c>
      <c r="I150" s="66"/>
      <c r="J150" s="64"/>
      <c r="K150" s="18"/>
      <c r="L150" s="19"/>
      <c r="M150" s="19"/>
      <c r="N150" s="19"/>
      <c r="O150" s="19"/>
      <c r="P150" s="19"/>
      <c r="Q150" s="19"/>
      <c r="R150" s="19"/>
      <c r="S150" s="19"/>
      <c r="T150" s="19"/>
      <c r="U150" s="19"/>
      <c r="V150" s="19"/>
      <c r="W150" s="19"/>
      <c r="X150" s="19"/>
      <c r="Y150" s="19"/>
    </row>
    <row r="151" spans="1:25" ht="15">
      <c r="A151" s="14"/>
      <c r="B151" s="15">
        <v>5</v>
      </c>
      <c r="C151" s="93" t="s">
        <v>442</v>
      </c>
      <c r="D151" s="66"/>
      <c r="E151" s="64"/>
      <c r="F151" s="18" t="s">
        <v>47</v>
      </c>
      <c r="G151" s="16">
        <v>5</v>
      </c>
      <c r="H151" s="93" t="s">
        <v>467</v>
      </c>
      <c r="I151" s="66"/>
      <c r="J151" s="64"/>
      <c r="K151" s="18"/>
      <c r="L151" s="19"/>
      <c r="M151" s="19"/>
      <c r="N151" s="19"/>
      <c r="O151" s="19"/>
      <c r="P151" s="19"/>
      <c r="Q151" s="19"/>
      <c r="R151" s="19"/>
      <c r="S151" s="19"/>
      <c r="T151" s="19"/>
      <c r="U151" s="19"/>
      <c r="V151" s="19"/>
      <c r="W151" s="19"/>
      <c r="X151" s="19"/>
      <c r="Y151" s="19"/>
    </row>
    <row r="152" spans="1:25" ht="15">
      <c r="A152" s="14"/>
      <c r="B152" s="15">
        <v>6</v>
      </c>
      <c r="C152" s="93" t="s">
        <v>441</v>
      </c>
      <c r="D152" s="66"/>
      <c r="E152" s="64"/>
      <c r="F152" s="18" t="s">
        <v>34</v>
      </c>
      <c r="G152" s="16">
        <v>6</v>
      </c>
      <c r="H152" s="93" t="s">
        <v>502</v>
      </c>
      <c r="I152" s="66"/>
      <c r="J152" s="64"/>
      <c r="K152" s="18"/>
      <c r="L152" s="19"/>
      <c r="M152" s="19"/>
      <c r="N152" s="19"/>
      <c r="O152" s="19"/>
      <c r="P152" s="19"/>
      <c r="Q152" s="19"/>
      <c r="R152" s="19"/>
      <c r="S152" s="19"/>
      <c r="T152" s="19"/>
      <c r="U152" s="19"/>
      <c r="V152" s="19"/>
      <c r="W152" s="19"/>
      <c r="X152" s="19"/>
      <c r="Y152" s="19"/>
    </row>
    <row r="153" spans="1:25" ht="15">
      <c r="A153" s="14"/>
      <c r="B153" s="15">
        <v>7</v>
      </c>
      <c r="C153" s="93" t="s">
        <v>439</v>
      </c>
      <c r="D153" s="66"/>
      <c r="E153" s="64"/>
      <c r="F153" s="18" t="s">
        <v>41</v>
      </c>
      <c r="G153" s="16">
        <v>7</v>
      </c>
      <c r="H153" s="93" t="s">
        <v>519</v>
      </c>
      <c r="I153" s="66"/>
      <c r="J153" s="64"/>
      <c r="K153" s="18"/>
      <c r="L153" s="19"/>
      <c r="M153" s="19"/>
      <c r="N153" s="19"/>
      <c r="O153" s="19"/>
      <c r="P153" s="19"/>
      <c r="Q153" s="19"/>
      <c r="R153" s="19"/>
      <c r="S153" s="19"/>
      <c r="T153" s="19"/>
      <c r="U153" s="19"/>
      <c r="V153" s="19"/>
      <c r="W153" s="19"/>
      <c r="X153" s="19"/>
      <c r="Y153" s="19"/>
    </row>
    <row r="154" spans="1:25" ht="15">
      <c r="A154" s="14"/>
      <c r="B154" s="72" t="str">
        <f>"TOTAL MATCHES WON BY : "&amp;C143</f>
        <v>TOTAL MATCHES WON BY : Lakelands</v>
      </c>
      <c r="C154" s="66"/>
      <c r="D154" s="66"/>
      <c r="E154" s="64"/>
      <c r="F154" s="20">
        <f>COUNTA(F147:F153)-0.5*COUNTIF(F147:F153,"Sq*")-COUNTIF(F147:F153,"TBA")</f>
        <v>5</v>
      </c>
      <c r="G154" s="92" t="str">
        <f>"TOTAL MATCHES WON BY : "&amp;H143</f>
        <v>TOTAL MATCHES WON BY : The Vines</v>
      </c>
      <c r="H154" s="66"/>
      <c r="I154" s="66"/>
      <c r="J154" s="64"/>
      <c r="K154" s="20">
        <f>COUNTA(K147:K153)-0.5*COUNTIF(K147:K153,"Sq*")-COUNTIF(K147:K153,"TBA")</f>
        <v>2</v>
      </c>
      <c r="L154" s="21"/>
      <c r="M154" s="21"/>
      <c r="N154" s="21" t="str">
        <f>IF(F154+K154=0,"",C143)</f>
        <v>Lakelands</v>
      </c>
      <c r="O154" s="21">
        <f>F154</f>
        <v>5</v>
      </c>
      <c r="P154" s="21" t="str">
        <f>IF(F154+K154=0,"",H143)</f>
        <v>The Vines</v>
      </c>
      <c r="Q154" s="21">
        <f>K154</f>
        <v>2</v>
      </c>
      <c r="R154" s="21" t="str">
        <f>G155</f>
        <v>Lakelands</v>
      </c>
      <c r="S154" s="21" t="str">
        <f>IF(R154="HALVED",C143,"")</f>
        <v/>
      </c>
      <c r="T154" s="21" t="str">
        <f>IF(R154="HALVED",H143,"")</f>
        <v/>
      </c>
      <c r="U154" s="21"/>
      <c r="V154" s="21"/>
      <c r="W154" s="21"/>
      <c r="X154" s="21"/>
      <c r="Y154" s="21"/>
    </row>
    <row r="155" spans="1:25" ht="15">
      <c r="A155" s="14"/>
      <c r="B155" s="90" t="s">
        <v>42</v>
      </c>
      <c r="C155" s="66"/>
      <c r="D155" s="66"/>
      <c r="E155" s="66"/>
      <c r="F155" s="64"/>
      <c r="G155" s="91" t="str">
        <f>IF(F154+K154&lt;4,"",IF(F154=K154,"HALVED",IF(F154&gt;K154,C143,H143)))</f>
        <v>Lakelands</v>
      </c>
      <c r="H155" s="66"/>
      <c r="I155" s="66"/>
      <c r="J155" s="66"/>
      <c r="K155" s="64"/>
      <c r="L155" s="23"/>
      <c r="M155" s="23"/>
      <c r="N155" s="23"/>
      <c r="O155" s="23"/>
      <c r="P155" s="23"/>
      <c r="Q155" s="23"/>
      <c r="R155" s="23"/>
      <c r="S155" s="23"/>
      <c r="T155" s="23"/>
      <c r="U155" s="23"/>
      <c r="V155" s="23"/>
      <c r="W155" s="23"/>
      <c r="X155" s="23"/>
      <c r="Y155" s="23"/>
    </row>
    <row r="156" spans="1:25" ht="15">
      <c r="A156" s="14"/>
      <c r="B156" s="24"/>
      <c r="C156" s="24"/>
      <c r="D156" s="24"/>
      <c r="E156" s="24"/>
      <c r="F156" s="24"/>
      <c r="G156" s="25"/>
      <c r="H156" s="25"/>
      <c r="I156" s="25"/>
      <c r="J156" s="25"/>
      <c r="K156" s="25"/>
      <c r="L156" s="23"/>
      <c r="M156" s="23"/>
      <c r="N156" s="23"/>
      <c r="O156" s="23"/>
      <c r="P156" s="23"/>
      <c r="Q156" s="23"/>
      <c r="R156" s="23"/>
      <c r="S156" s="23"/>
      <c r="T156" s="23"/>
      <c r="U156" s="23"/>
      <c r="V156" s="23"/>
      <c r="W156" s="23"/>
      <c r="X156" s="23"/>
      <c r="Y156" s="23"/>
    </row>
    <row r="157" spans="1:25" ht="15">
      <c r="A157" s="22"/>
      <c r="B157" s="15" t="s">
        <v>18</v>
      </c>
      <c r="C157" s="72" t="str">
        <f>[4]Sheet1!C33</f>
        <v>Melville Glades</v>
      </c>
      <c r="D157" s="66"/>
      <c r="E157" s="66"/>
      <c r="F157" s="64"/>
      <c r="G157" s="16" t="s">
        <v>18</v>
      </c>
      <c r="H157" s="73" t="str">
        <f>[4]Sheet1!E33</f>
        <v>Lake Karrinyup</v>
      </c>
      <c r="I157" s="66"/>
      <c r="J157" s="66"/>
      <c r="K157" s="64"/>
      <c r="L157" s="17"/>
      <c r="M157" s="17"/>
      <c r="N157" s="17"/>
      <c r="O157" s="17"/>
      <c r="P157" s="17"/>
      <c r="Q157" s="17"/>
      <c r="R157" s="17"/>
      <c r="S157" s="17"/>
      <c r="T157" s="17"/>
      <c r="U157" s="17"/>
      <c r="V157" s="17"/>
      <c r="W157" s="17"/>
      <c r="X157" s="17"/>
      <c r="Y157" s="17"/>
    </row>
    <row r="158" spans="1:25" ht="15">
      <c r="A158" s="22"/>
      <c r="B158" s="85" t="s">
        <v>19</v>
      </c>
      <c r="C158" s="88" t="s">
        <v>20</v>
      </c>
      <c r="D158" s="75"/>
      <c r="E158" s="76"/>
      <c r="F158" s="85" t="s">
        <v>21</v>
      </c>
      <c r="G158" s="89" t="s">
        <v>19</v>
      </c>
      <c r="H158" s="74" t="s">
        <v>20</v>
      </c>
      <c r="I158" s="75"/>
      <c r="J158" s="76"/>
      <c r="K158" s="89" t="s">
        <v>21</v>
      </c>
      <c r="L158" s="17"/>
      <c r="M158" s="17"/>
      <c r="N158" s="17"/>
      <c r="O158" s="17"/>
      <c r="P158" s="17"/>
      <c r="Q158" s="17"/>
      <c r="R158" s="17"/>
      <c r="S158" s="17"/>
      <c r="T158" s="17"/>
      <c r="U158" s="17"/>
      <c r="V158" s="17"/>
      <c r="W158" s="17"/>
      <c r="X158" s="17"/>
      <c r="Y158" s="17"/>
    </row>
    <row r="159" spans="1:25" ht="15">
      <c r="A159" s="14"/>
      <c r="B159" s="86"/>
      <c r="C159" s="77"/>
      <c r="D159" s="78"/>
      <c r="E159" s="79"/>
      <c r="F159" s="86"/>
      <c r="G159" s="86"/>
      <c r="H159" s="77"/>
      <c r="I159" s="78"/>
      <c r="J159" s="79"/>
      <c r="K159" s="86"/>
      <c r="L159" s="17"/>
      <c r="M159" s="17"/>
      <c r="N159" s="17"/>
      <c r="O159" s="17"/>
      <c r="P159" s="17"/>
      <c r="Q159" s="17"/>
      <c r="R159" s="17"/>
      <c r="S159" s="17"/>
      <c r="T159" s="17"/>
      <c r="U159" s="17"/>
      <c r="V159" s="17"/>
      <c r="W159" s="17"/>
      <c r="X159" s="17"/>
      <c r="Y159" s="17"/>
    </row>
    <row r="160" spans="1:25" ht="15">
      <c r="A160" s="14"/>
      <c r="B160" s="87"/>
      <c r="C160" s="80"/>
      <c r="D160" s="81"/>
      <c r="E160" s="82"/>
      <c r="F160" s="87"/>
      <c r="G160" s="87"/>
      <c r="H160" s="80"/>
      <c r="I160" s="81"/>
      <c r="J160" s="82"/>
      <c r="K160" s="87"/>
      <c r="L160" s="17"/>
      <c r="M160" s="17"/>
      <c r="N160" s="17"/>
      <c r="O160" s="17"/>
      <c r="P160" s="17"/>
      <c r="Q160" s="17"/>
      <c r="R160" s="17"/>
      <c r="S160" s="17"/>
      <c r="T160" s="17"/>
      <c r="U160" s="17"/>
      <c r="V160" s="17"/>
      <c r="W160" s="17"/>
      <c r="X160" s="17"/>
      <c r="Y160" s="17"/>
    </row>
    <row r="161" spans="1:25" ht="15">
      <c r="A161" s="14"/>
      <c r="B161" s="15">
        <v>1</v>
      </c>
      <c r="C161" s="93" t="s">
        <v>436</v>
      </c>
      <c r="D161" s="66"/>
      <c r="E161" s="64"/>
      <c r="F161" s="18" t="s">
        <v>38</v>
      </c>
      <c r="G161" s="16">
        <v>1</v>
      </c>
      <c r="H161" s="93" t="s">
        <v>457</v>
      </c>
      <c r="I161" s="66"/>
      <c r="J161" s="64"/>
      <c r="K161" s="18"/>
      <c r="L161" s="19"/>
      <c r="M161" s="19"/>
      <c r="N161" s="19"/>
      <c r="O161" s="19"/>
      <c r="P161" s="19"/>
      <c r="Q161" s="19"/>
      <c r="R161" s="19"/>
      <c r="S161" s="19"/>
      <c r="T161" s="19"/>
      <c r="U161" s="19"/>
      <c r="V161" s="19"/>
      <c r="W161" s="19"/>
      <c r="X161" s="19"/>
      <c r="Y161" s="19"/>
    </row>
    <row r="162" spans="1:25" ht="15">
      <c r="A162" s="14"/>
      <c r="B162" s="15">
        <v>2</v>
      </c>
      <c r="C162" s="93" t="s">
        <v>434</v>
      </c>
      <c r="D162" s="66"/>
      <c r="E162" s="64"/>
      <c r="F162" s="18" t="s">
        <v>113</v>
      </c>
      <c r="G162" s="28">
        <v>2</v>
      </c>
      <c r="H162" s="93" t="s">
        <v>451</v>
      </c>
      <c r="I162" s="66"/>
      <c r="J162" s="64"/>
      <c r="K162" s="18"/>
      <c r="L162" s="19"/>
      <c r="M162" s="19"/>
      <c r="N162" s="19"/>
      <c r="O162" s="19"/>
      <c r="P162" s="19"/>
      <c r="Q162" s="19"/>
      <c r="R162" s="19"/>
      <c r="S162" s="19"/>
      <c r="T162" s="19"/>
      <c r="U162" s="19"/>
      <c r="V162" s="19"/>
      <c r="W162" s="19"/>
      <c r="X162" s="19"/>
      <c r="Y162" s="19"/>
    </row>
    <row r="163" spans="1:25" ht="15">
      <c r="A163" s="14"/>
      <c r="B163" s="15">
        <v>3</v>
      </c>
      <c r="C163" s="93" t="s">
        <v>430</v>
      </c>
      <c r="D163" s="66"/>
      <c r="E163" s="64"/>
      <c r="F163" s="18" t="s">
        <v>41</v>
      </c>
      <c r="G163" s="28">
        <v>3</v>
      </c>
      <c r="H163" s="93" t="s">
        <v>504</v>
      </c>
      <c r="I163" s="66"/>
      <c r="J163" s="64"/>
      <c r="K163" s="18"/>
      <c r="L163" s="19"/>
      <c r="M163" s="19"/>
      <c r="N163" s="19"/>
      <c r="O163" s="19"/>
      <c r="P163" s="19"/>
      <c r="Q163" s="19"/>
      <c r="R163" s="19"/>
      <c r="S163" s="19"/>
      <c r="T163" s="19"/>
      <c r="U163" s="19"/>
      <c r="V163" s="19"/>
      <c r="W163" s="19"/>
      <c r="X163" s="19"/>
      <c r="Y163" s="19"/>
    </row>
    <row r="164" spans="1:25" ht="15">
      <c r="A164" s="14"/>
      <c r="B164" s="15">
        <v>4</v>
      </c>
      <c r="C164" s="93" t="s">
        <v>432</v>
      </c>
      <c r="D164" s="66"/>
      <c r="E164" s="64"/>
      <c r="F164" s="18" t="s">
        <v>52</v>
      </c>
      <c r="G164" s="28">
        <v>4</v>
      </c>
      <c r="H164" s="93" t="s">
        <v>518</v>
      </c>
      <c r="I164" s="66"/>
      <c r="J164" s="64"/>
      <c r="K164" s="18"/>
      <c r="L164" s="19"/>
      <c r="M164" s="19"/>
      <c r="N164" s="19"/>
      <c r="O164" s="19"/>
      <c r="P164" s="19"/>
      <c r="Q164" s="19"/>
      <c r="R164" s="19"/>
      <c r="S164" s="19"/>
      <c r="T164" s="19"/>
      <c r="U164" s="19"/>
      <c r="V164" s="19"/>
      <c r="W164" s="19"/>
      <c r="X164" s="19"/>
      <c r="Y164" s="19"/>
    </row>
    <row r="165" spans="1:25" ht="15">
      <c r="A165" s="14"/>
      <c r="B165" s="15">
        <v>5</v>
      </c>
      <c r="C165" s="93" t="s">
        <v>480</v>
      </c>
      <c r="D165" s="66"/>
      <c r="E165" s="64"/>
      <c r="F165" s="18" t="s">
        <v>31</v>
      </c>
      <c r="G165" s="28">
        <v>5</v>
      </c>
      <c r="H165" s="93" t="s">
        <v>453</v>
      </c>
      <c r="I165" s="66"/>
      <c r="J165" s="64"/>
      <c r="K165" s="18" t="s">
        <v>31</v>
      </c>
      <c r="L165" s="19"/>
      <c r="M165" s="19"/>
      <c r="N165" s="19"/>
      <c r="O165" s="19"/>
      <c r="P165" s="19"/>
      <c r="Q165" s="19"/>
      <c r="R165" s="19"/>
      <c r="S165" s="19"/>
      <c r="T165" s="19"/>
      <c r="U165" s="19"/>
      <c r="V165" s="19"/>
      <c r="W165" s="19"/>
      <c r="X165" s="19"/>
      <c r="Y165" s="19"/>
    </row>
    <row r="166" spans="1:25" ht="15">
      <c r="A166" s="14"/>
      <c r="B166" s="15">
        <v>6</v>
      </c>
      <c r="C166" s="93" t="s">
        <v>496</v>
      </c>
      <c r="D166" s="66"/>
      <c r="E166" s="64"/>
      <c r="F166" s="18"/>
      <c r="G166" s="28">
        <v>6</v>
      </c>
      <c r="H166" s="93" t="s">
        <v>517</v>
      </c>
      <c r="I166" s="66"/>
      <c r="J166" s="64"/>
      <c r="K166" s="18" t="s">
        <v>52</v>
      </c>
      <c r="L166" s="19"/>
      <c r="M166" s="19"/>
      <c r="N166" s="19"/>
      <c r="O166" s="19"/>
      <c r="P166" s="19"/>
      <c r="Q166" s="19"/>
      <c r="R166" s="19"/>
      <c r="S166" s="19"/>
      <c r="T166" s="19"/>
      <c r="U166" s="19"/>
      <c r="V166" s="19"/>
      <c r="W166" s="19"/>
      <c r="X166" s="19"/>
      <c r="Y166" s="19"/>
    </row>
    <row r="167" spans="1:25" ht="15">
      <c r="A167" s="14"/>
      <c r="B167" s="15">
        <v>7</v>
      </c>
      <c r="C167" s="93" t="s">
        <v>494</v>
      </c>
      <c r="D167" s="66"/>
      <c r="E167" s="64"/>
      <c r="F167" s="18" t="s">
        <v>113</v>
      </c>
      <c r="G167" s="28">
        <v>7</v>
      </c>
      <c r="H167" s="93" t="s">
        <v>481</v>
      </c>
      <c r="I167" s="66"/>
      <c r="J167" s="64"/>
      <c r="K167" s="18"/>
      <c r="L167" s="19"/>
      <c r="M167" s="19"/>
      <c r="N167" s="19"/>
      <c r="O167" s="19"/>
      <c r="P167" s="19"/>
      <c r="Q167" s="19"/>
      <c r="R167" s="19"/>
      <c r="S167" s="19"/>
      <c r="T167" s="19"/>
      <c r="U167" s="19"/>
      <c r="V167" s="19"/>
      <c r="W167" s="19"/>
      <c r="X167" s="19"/>
      <c r="Y167" s="19"/>
    </row>
    <row r="168" spans="1:25" ht="15">
      <c r="A168" s="14"/>
      <c r="B168" s="72" t="str">
        <f>"TOTAL MATCHES WON BY : "&amp;C157</f>
        <v>TOTAL MATCHES WON BY : Melville Glades</v>
      </c>
      <c r="C168" s="66"/>
      <c r="D168" s="66"/>
      <c r="E168" s="64"/>
      <c r="F168" s="20">
        <f>COUNTA(F161:F167)-0.5*COUNTIF(F161:F167,"Sq*")-COUNTIF(F161:F167,"TBA")</f>
        <v>5.5</v>
      </c>
      <c r="G168" s="92" t="str">
        <f>"TOTAL MATCHES WON BY : "&amp;H157</f>
        <v>TOTAL MATCHES WON BY : Lake Karrinyup</v>
      </c>
      <c r="H168" s="66"/>
      <c r="I168" s="66"/>
      <c r="J168" s="64"/>
      <c r="K168" s="20">
        <f>COUNTA(K161:K167)-0.5*COUNTIF(K161:K167,"Sq*")-COUNTIF(K161:K167,"TBA")</f>
        <v>1.5</v>
      </c>
      <c r="L168" s="21"/>
      <c r="M168" s="21"/>
      <c r="N168" s="21" t="str">
        <f>IF(F168+K168=0,"",C157)</f>
        <v>Melville Glades</v>
      </c>
      <c r="O168" s="21">
        <f>F168</f>
        <v>5.5</v>
      </c>
      <c r="P168" s="21" t="str">
        <f>IF(F168+K168=0,"",H157)</f>
        <v>Lake Karrinyup</v>
      </c>
      <c r="Q168" s="21">
        <f>K168</f>
        <v>1.5</v>
      </c>
      <c r="R168" s="21" t="str">
        <f>G169</f>
        <v>Melville Glades</v>
      </c>
      <c r="S168" s="21" t="str">
        <f>IF(R168="HALVED",C157,"")</f>
        <v/>
      </c>
      <c r="T168" s="21" t="str">
        <f>IF(R168="HALVED",H157,"")</f>
        <v/>
      </c>
      <c r="U168" s="21"/>
      <c r="V168" s="21"/>
      <c r="W168" s="21"/>
      <c r="X168" s="21"/>
      <c r="Y168" s="21"/>
    </row>
    <row r="169" spans="1:25" ht="15">
      <c r="A169" s="14"/>
      <c r="B169" s="90" t="s">
        <v>42</v>
      </c>
      <c r="C169" s="66"/>
      <c r="D169" s="66"/>
      <c r="E169" s="66"/>
      <c r="F169" s="64"/>
      <c r="G169" s="91" t="str">
        <f>IF(F168+K168&lt;4,"",IF(F168=K168,"HALVED",IF(F168&gt;K168,C157,H157)))</f>
        <v>Melville Glades</v>
      </c>
      <c r="H169" s="66"/>
      <c r="I169" s="66"/>
      <c r="J169" s="66"/>
      <c r="K169" s="64"/>
      <c r="L169" s="23"/>
      <c r="M169" s="23"/>
      <c r="N169" s="23"/>
      <c r="O169" s="23"/>
      <c r="P169" s="23"/>
      <c r="Q169" s="23"/>
      <c r="R169" s="23"/>
      <c r="S169" s="23"/>
      <c r="T169" s="23"/>
      <c r="U169" s="23"/>
      <c r="V169" s="23"/>
      <c r="W169" s="23"/>
      <c r="X169" s="23"/>
      <c r="Y169" s="23"/>
    </row>
    <row r="170" spans="1:25" ht="15">
      <c r="A170" s="14"/>
      <c r="B170" s="24"/>
      <c r="C170" s="24"/>
      <c r="D170" s="24"/>
      <c r="E170" s="24"/>
      <c r="F170" s="24"/>
      <c r="G170" s="25"/>
      <c r="H170" s="25"/>
      <c r="I170" s="25"/>
      <c r="J170" s="25"/>
      <c r="K170" s="25"/>
      <c r="L170" s="23"/>
      <c r="M170" s="23"/>
      <c r="N170" s="23"/>
      <c r="O170" s="23"/>
      <c r="P170" s="23"/>
      <c r="Q170" s="23"/>
      <c r="R170" s="23"/>
      <c r="S170" s="23"/>
      <c r="T170" s="23"/>
      <c r="U170" s="23"/>
      <c r="V170" s="23"/>
      <c r="W170" s="23"/>
      <c r="X170" s="23"/>
      <c r="Y170" s="23"/>
    </row>
    <row r="171" spans="1:25" ht="15">
      <c r="A171" s="22"/>
      <c r="B171" s="15" t="s">
        <v>18</v>
      </c>
      <c r="C171" s="72" t="str">
        <f>[4]Sheet1!C34</f>
        <v>Royal Perth</v>
      </c>
      <c r="D171" s="66"/>
      <c r="E171" s="66"/>
      <c r="F171" s="64"/>
      <c r="G171" s="16" t="s">
        <v>18</v>
      </c>
      <c r="H171" s="73" t="str">
        <f>[4]Sheet1!E34</f>
        <v>WAGC</v>
      </c>
      <c r="I171" s="66"/>
      <c r="J171" s="66"/>
      <c r="K171" s="64"/>
      <c r="L171" s="17"/>
      <c r="M171" s="17"/>
      <c r="N171" s="17"/>
      <c r="O171" s="17"/>
      <c r="P171" s="17"/>
      <c r="Q171" s="17"/>
      <c r="R171" s="17"/>
      <c r="S171" s="17"/>
      <c r="T171" s="17"/>
      <c r="U171" s="17"/>
      <c r="V171" s="17"/>
      <c r="W171" s="17"/>
      <c r="X171" s="17"/>
      <c r="Y171" s="17"/>
    </row>
    <row r="172" spans="1:25" ht="15">
      <c r="A172" s="22"/>
      <c r="B172" s="85" t="s">
        <v>19</v>
      </c>
      <c r="C172" s="88" t="s">
        <v>20</v>
      </c>
      <c r="D172" s="75"/>
      <c r="E172" s="76"/>
      <c r="F172" s="85" t="s">
        <v>21</v>
      </c>
      <c r="G172" s="89" t="s">
        <v>19</v>
      </c>
      <c r="H172" s="74" t="s">
        <v>20</v>
      </c>
      <c r="I172" s="75"/>
      <c r="J172" s="76"/>
      <c r="K172" s="89" t="s">
        <v>21</v>
      </c>
      <c r="L172" s="17"/>
      <c r="M172" s="17"/>
      <c r="N172" s="17"/>
      <c r="O172" s="17"/>
      <c r="P172" s="17"/>
      <c r="Q172" s="17"/>
      <c r="R172" s="17"/>
      <c r="S172" s="17"/>
      <c r="T172" s="17"/>
      <c r="U172" s="17"/>
      <c r="V172" s="17"/>
      <c r="W172" s="17"/>
      <c r="X172" s="17"/>
      <c r="Y172" s="17"/>
    </row>
    <row r="173" spans="1:25" ht="15">
      <c r="A173" s="14"/>
      <c r="B173" s="86"/>
      <c r="C173" s="77"/>
      <c r="D173" s="78"/>
      <c r="E173" s="79"/>
      <c r="F173" s="86"/>
      <c r="G173" s="86"/>
      <c r="H173" s="77"/>
      <c r="I173" s="78"/>
      <c r="J173" s="79"/>
      <c r="K173" s="86"/>
      <c r="L173" s="17"/>
      <c r="M173" s="17"/>
      <c r="N173" s="17"/>
      <c r="O173" s="17"/>
      <c r="P173" s="17"/>
      <c r="Q173" s="17"/>
      <c r="R173" s="17"/>
      <c r="S173" s="17"/>
      <c r="T173" s="17"/>
      <c r="U173" s="17"/>
      <c r="V173" s="17"/>
      <c r="W173" s="17"/>
      <c r="X173" s="17"/>
      <c r="Y173" s="17"/>
    </row>
    <row r="174" spans="1:25" ht="15">
      <c r="A174" s="14"/>
      <c r="B174" s="87"/>
      <c r="C174" s="80"/>
      <c r="D174" s="81"/>
      <c r="E174" s="82"/>
      <c r="F174" s="87"/>
      <c r="G174" s="87"/>
      <c r="H174" s="80"/>
      <c r="I174" s="81"/>
      <c r="J174" s="82"/>
      <c r="K174" s="87"/>
      <c r="L174" s="17"/>
      <c r="M174" s="17"/>
      <c r="N174" s="17"/>
      <c r="O174" s="17"/>
      <c r="P174" s="17"/>
      <c r="Q174" s="17"/>
      <c r="R174" s="17"/>
      <c r="S174" s="17"/>
      <c r="T174" s="17"/>
      <c r="U174" s="17"/>
      <c r="V174" s="17"/>
      <c r="W174" s="17"/>
      <c r="X174" s="17"/>
      <c r="Y174" s="17"/>
    </row>
    <row r="175" spans="1:25" ht="15">
      <c r="A175" s="14"/>
      <c r="B175" s="15">
        <v>1</v>
      </c>
      <c r="C175" s="93" t="s">
        <v>464</v>
      </c>
      <c r="D175" s="66"/>
      <c r="E175" s="64"/>
      <c r="F175" s="18"/>
      <c r="G175" s="16">
        <v>1</v>
      </c>
      <c r="H175" s="93" t="s">
        <v>437</v>
      </c>
      <c r="I175" s="66"/>
      <c r="J175" s="64"/>
      <c r="K175" s="18" t="s">
        <v>34</v>
      </c>
      <c r="L175" s="19"/>
      <c r="M175" s="19"/>
      <c r="N175" s="19"/>
      <c r="O175" s="19"/>
      <c r="P175" s="19"/>
      <c r="Q175" s="19"/>
      <c r="R175" s="19"/>
      <c r="S175" s="19"/>
      <c r="T175" s="19"/>
      <c r="U175" s="19"/>
      <c r="V175" s="19"/>
      <c r="W175" s="19"/>
      <c r="X175" s="19"/>
      <c r="Y175" s="19"/>
    </row>
    <row r="176" spans="1:25" ht="15">
      <c r="A176" s="14"/>
      <c r="B176" s="15">
        <v>2</v>
      </c>
      <c r="C176" s="93" t="s">
        <v>462</v>
      </c>
      <c r="D176" s="66"/>
      <c r="E176" s="64"/>
      <c r="F176" s="18"/>
      <c r="G176" s="28">
        <v>2</v>
      </c>
      <c r="H176" s="93" t="s">
        <v>433</v>
      </c>
      <c r="I176" s="66"/>
      <c r="J176" s="64"/>
      <c r="K176" s="18" t="s">
        <v>38</v>
      </c>
      <c r="L176" s="19"/>
      <c r="M176" s="19"/>
      <c r="N176" s="19"/>
      <c r="O176" s="19"/>
      <c r="P176" s="19"/>
      <c r="Q176" s="19"/>
      <c r="R176" s="19"/>
      <c r="S176" s="19"/>
      <c r="T176" s="19"/>
      <c r="U176" s="19"/>
      <c r="V176" s="19"/>
      <c r="W176" s="19"/>
      <c r="X176" s="19"/>
      <c r="Y176" s="19"/>
    </row>
    <row r="177" spans="1:25" ht="15">
      <c r="A177" s="14"/>
      <c r="B177" s="15">
        <v>3</v>
      </c>
      <c r="C177" s="93" t="s">
        <v>460</v>
      </c>
      <c r="D177" s="66"/>
      <c r="E177" s="64"/>
      <c r="F177" s="18" t="s">
        <v>24</v>
      </c>
      <c r="G177" s="28">
        <v>3</v>
      </c>
      <c r="H177" s="93" t="s">
        <v>431</v>
      </c>
      <c r="I177" s="66"/>
      <c r="J177" s="64"/>
      <c r="K177" s="18"/>
      <c r="L177" s="19"/>
      <c r="M177" s="19"/>
      <c r="N177" s="19"/>
      <c r="O177" s="19"/>
      <c r="P177" s="19"/>
      <c r="Q177" s="19"/>
      <c r="R177" s="19"/>
      <c r="S177" s="19"/>
      <c r="T177" s="19"/>
      <c r="U177" s="19"/>
      <c r="V177" s="19"/>
      <c r="W177" s="19"/>
      <c r="X177" s="19"/>
      <c r="Y177" s="19"/>
    </row>
    <row r="178" spans="1:25" ht="15">
      <c r="A178" s="14"/>
      <c r="B178" s="15">
        <v>4</v>
      </c>
      <c r="C178" s="93" t="s">
        <v>458</v>
      </c>
      <c r="D178" s="66"/>
      <c r="E178" s="64"/>
      <c r="F178" s="18"/>
      <c r="G178" s="28">
        <v>4</v>
      </c>
      <c r="H178" s="93" t="s">
        <v>429</v>
      </c>
      <c r="I178" s="66"/>
      <c r="J178" s="64"/>
      <c r="K178" s="18" t="s">
        <v>52</v>
      </c>
      <c r="L178" s="19"/>
      <c r="M178" s="19"/>
      <c r="N178" s="19"/>
      <c r="O178" s="19"/>
      <c r="P178" s="19"/>
      <c r="Q178" s="19"/>
      <c r="R178" s="19"/>
      <c r="S178" s="19"/>
      <c r="T178" s="19"/>
      <c r="U178" s="19"/>
      <c r="V178" s="19"/>
      <c r="W178" s="19"/>
      <c r="X178" s="19"/>
      <c r="Y178" s="19"/>
    </row>
    <row r="179" spans="1:25" ht="15">
      <c r="A179" s="14"/>
      <c r="B179" s="15">
        <v>5</v>
      </c>
      <c r="C179" s="93" t="s">
        <v>456</v>
      </c>
      <c r="D179" s="66"/>
      <c r="E179" s="64"/>
      <c r="F179" s="18" t="s">
        <v>125</v>
      </c>
      <c r="G179" s="28">
        <v>5</v>
      </c>
      <c r="H179" s="93" t="s">
        <v>490</v>
      </c>
      <c r="I179" s="66"/>
      <c r="J179" s="64"/>
      <c r="K179" s="18"/>
      <c r="L179" s="19"/>
      <c r="M179" s="19"/>
      <c r="N179" s="19"/>
      <c r="O179" s="19"/>
      <c r="P179" s="19"/>
      <c r="Q179" s="19"/>
      <c r="R179" s="19"/>
      <c r="S179" s="19"/>
      <c r="T179" s="19"/>
      <c r="U179" s="19"/>
      <c r="V179" s="19"/>
      <c r="W179" s="19"/>
      <c r="X179" s="19"/>
      <c r="Y179" s="19"/>
    </row>
    <row r="180" spans="1:25" ht="15">
      <c r="A180" s="14"/>
      <c r="B180" s="15">
        <v>6</v>
      </c>
      <c r="C180" s="93" t="s">
        <v>452</v>
      </c>
      <c r="D180" s="66"/>
      <c r="E180" s="64"/>
      <c r="F180" s="18"/>
      <c r="G180" s="28">
        <v>6</v>
      </c>
      <c r="H180" s="93" t="s">
        <v>489</v>
      </c>
      <c r="I180" s="66"/>
      <c r="J180" s="64"/>
      <c r="K180" s="18" t="s">
        <v>106</v>
      </c>
      <c r="L180" s="19"/>
      <c r="M180" s="19"/>
      <c r="N180" s="19"/>
      <c r="O180" s="19"/>
      <c r="P180" s="19"/>
      <c r="Q180" s="19"/>
      <c r="R180" s="19"/>
      <c r="S180" s="19"/>
      <c r="T180" s="19"/>
      <c r="U180" s="19"/>
      <c r="V180" s="19"/>
      <c r="W180" s="19"/>
      <c r="X180" s="19"/>
      <c r="Y180" s="19"/>
    </row>
    <row r="181" spans="1:25" ht="15">
      <c r="A181" s="14"/>
      <c r="B181" s="15">
        <v>7</v>
      </c>
      <c r="C181" s="93" t="s">
        <v>516</v>
      </c>
      <c r="D181" s="66"/>
      <c r="E181" s="64"/>
      <c r="F181" s="18" t="s">
        <v>31</v>
      </c>
      <c r="G181" s="28">
        <v>7</v>
      </c>
      <c r="H181" s="93" t="s">
        <v>425</v>
      </c>
      <c r="I181" s="66"/>
      <c r="J181" s="64"/>
      <c r="K181" s="18" t="s">
        <v>31</v>
      </c>
      <c r="L181" s="19"/>
      <c r="M181" s="19"/>
      <c r="N181" s="19"/>
      <c r="O181" s="19"/>
      <c r="P181" s="19"/>
      <c r="Q181" s="19"/>
      <c r="R181" s="19"/>
      <c r="S181" s="19"/>
      <c r="T181" s="19"/>
      <c r="U181" s="19"/>
      <c r="V181" s="19"/>
      <c r="W181" s="19"/>
      <c r="X181" s="19"/>
      <c r="Y181" s="19"/>
    </row>
    <row r="182" spans="1:25" ht="15">
      <c r="A182" s="14"/>
      <c r="B182" s="72" t="str">
        <f>"TOTAL MATCHES WON BY : "&amp;C171</f>
        <v>TOTAL MATCHES WON BY : Royal Perth</v>
      </c>
      <c r="C182" s="66"/>
      <c r="D182" s="66"/>
      <c r="E182" s="64"/>
      <c r="F182" s="20">
        <f>COUNTA(F175:F181)-0.5*COUNTIF(F175:F181,"Sq*")-COUNTIF(F175:F181,"TBA")</f>
        <v>2.5</v>
      </c>
      <c r="G182" s="92" t="str">
        <f>"TOTAL MATCHES WON BY : "&amp;H171</f>
        <v>TOTAL MATCHES WON BY : WAGC</v>
      </c>
      <c r="H182" s="66"/>
      <c r="I182" s="66"/>
      <c r="J182" s="64"/>
      <c r="K182" s="20">
        <f>COUNTA(K175:K181)-0.5*COUNTIF(K175:K181,"Sq*")-COUNTIF(K175:K181,"TBA")</f>
        <v>4.5</v>
      </c>
      <c r="L182" s="21"/>
      <c r="M182" s="21"/>
      <c r="N182" s="21" t="str">
        <f>IF(F182+K182=0,"",C171)</f>
        <v>Royal Perth</v>
      </c>
      <c r="O182" s="21">
        <f>F182</f>
        <v>2.5</v>
      </c>
      <c r="P182" s="21" t="str">
        <f>IF(F182+K182=0,"",H171)</f>
        <v>WAGC</v>
      </c>
      <c r="Q182" s="21">
        <f>K182</f>
        <v>4.5</v>
      </c>
      <c r="R182" s="21" t="str">
        <f>G183</f>
        <v>WAGC</v>
      </c>
      <c r="S182" s="21" t="str">
        <f>IF(R182="HALVED",C171,"")</f>
        <v/>
      </c>
      <c r="T182" s="21" t="str">
        <f>IF(R182="HALVED",H171,"")</f>
        <v/>
      </c>
      <c r="U182" s="21"/>
      <c r="V182" s="21"/>
      <c r="W182" s="21"/>
      <c r="X182" s="21"/>
      <c r="Y182" s="21"/>
    </row>
    <row r="183" spans="1:25" ht="15">
      <c r="A183" s="14"/>
      <c r="B183" s="90" t="s">
        <v>42</v>
      </c>
      <c r="C183" s="66"/>
      <c r="D183" s="66"/>
      <c r="E183" s="66"/>
      <c r="F183" s="64"/>
      <c r="G183" s="91" t="str">
        <f>IF(F182+K182&lt;4,"",IF(F182=K182,"HALVED",IF(F182&gt;K182,C171,H171)))</f>
        <v>WAGC</v>
      </c>
      <c r="H183" s="66"/>
      <c r="I183" s="66"/>
      <c r="J183" s="66"/>
      <c r="K183" s="64"/>
      <c r="L183" s="23"/>
      <c r="M183" s="23"/>
      <c r="N183" s="23"/>
      <c r="O183" s="23"/>
      <c r="P183" s="23"/>
      <c r="Q183" s="23"/>
      <c r="R183" s="23"/>
      <c r="S183" s="23"/>
      <c r="T183" s="23"/>
      <c r="U183" s="23"/>
      <c r="V183" s="23"/>
      <c r="W183" s="23"/>
      <c r="X183" s="23"/>
      <c r="Y183" s="23"/>
    </row>
    <row r="184" spans="1:25" ht="15">
      <c r="A184" s="14"/>
      <c r="B184" s="100"/>
      <c r="C184" s="100"/>
      <c r="D184" s="100"/>
      <c r="E184" s="100"/>
      <c r="F184" s="99"/>
      <c r="G184" s="100"/>
      <c r="H184" s="100"/>
      <c r="I184" s="100"/>
      <c r="J184" s="100"/>
      <c r="K184" s="99"/>
      <c r="L184" s="21"/>
      <c r="M184" s="21"/>
      <c r="N184" s="21"/>
      <c r="O184" s="21"/>
      <c r="P184" s="21"/>
      <c r="Q184" s="21"/>
      <c r="R184" s="21"/>
      <c r="S184" s="21"/>
      <c r="T184" s="21"/>
      <c r="U184" s="21"/>
      <c r="V184" s="21"/>
      <c r="W184" s="21"/>
      <c r="X184" s="21"/>
      <c r="Y184" s="21"/>
    </row>
    <row r="185" spans="1:25" ht="23.25" customHeight="1">
      <c r="A185" s="22"/>
      <c r="B185" s="84" t="str">
        <f>[4]Sheet1!A24</f>
        <v>ROUND FOUR</v>
      </c>
      <c r="C185" s="66"/>
      <c r="D185" s="70" t="str">
        <f>[4]Sheet1!B24</f>
        <v>MONDAY 19 MAY</v>
      </c>
      <c r="E185" s="66"/>
      <c r="F185" s="66"/>
      <c r="G185" s="71" t="str">
        <f>[4]Sheet1!C24</f>
        <v>Melville Glades GC</v>
      </c>
      <c r="H185" s="66"/>
      <c r="I185" s="66"/>
      <c r="J185" s="66"/>
      <c r="K185" s="64"/>
      <c r="L185" s="13"/>
      <c r="M185" s="13"/>
      <c r="N185" s="13"/>
      <c r="O185" s="13"/>
      <c r="P185" s="13"/>
      <c r="Q185" s="13"/>
      <c r="R185" s="13"/>
      <c r="S185" s="13"/>
      <c r="T185" s="13"/>
      <c r="U185" s="13"/>
      <c r="V185" s="13"/>
      <c r="W185" s="13"/>
      <c r="X185" s="13"/>
      <c r="Y185" s="13"/>
    </row>
    <row r="186" spans="1:25" ht="18">
      <c r="A186" s="13"/>
      <c r="B186" s="15" t="s">
        <v>18</v>
      </c>
      <c r="C186" s="72" t="str">
        <f>[4]Sheet1!C25</f>
        <v>Wanneroo</v>
      </c>
      <c r="D186" s="66"/>
      <c r="E186" s="66"/>
      <c r="F186" s="64"/>
      <c r="G186" s="16" t="s">
        <v>18</v>
      </c>
      <c r="H186" s="73" t="str">
        <f>[4]Sheet1!E25</f>
        <v>Lakelands</v>
      </c>
      <c r="I186" s="66"/>
      <c r="J186" s="66"/>
      <c r="K186" s="64"/>
      <c r="L186" s="17"/>
      <c r="M186" s="17"/>
      <c r="N186" s="17"/>
      <c r="O186" s="17"/>
      <c r="P186" s="17"/>
      <c r="Q186" s="17"/>
      <c r="R186" s="17"/>
      <c r="S186" s="17"/>
      <c r="T186" s="17"/>
      <c r="U186" s="17"/>
      <c r="V186" s="17"/>
      <c r="W186" s="17"/>
      <c r="X186" s="17"/>
      <c r="Y186" s="17"/>
    </row>
    <row r="187" spans="1:25" ht="15">
      <c r="A187" s="14"/>
      <c r="B187" s="85" t="s">
        <v>19</v>
      </c>
      <c r="C187" s="88" t="s">
        <v>20</v>
      </c>
      <c r="D187" s="75"/>
      <c r="E187" s="76"/>
      <c r="F187" s="85" t="s">
        <v>21</v>
      </c>
      <c r="G187" s="89" t="s">
        <v>19</v>
      </c>
      <c r="H187" s="74" t="s">
        <v>20</v>
      </c>
      <c r="I187" s="75"/>
      <c r="J187" s="76"/>
      <c r="K187" s="89" t="s">
        <v>21</v>
      </c>
      <c r="L187" s="17"/>
      <c r="M187" s="17"/>
      <c r="N187" s="17"/>
      <c r="O187" s="17"/>
      <c r="P187" s="17"/>
      <c r="Q187" s="17"/>
      <c r="R187" s="17"/>
      <c r="S187" s="17"/>
      <c r="T187" s="17"/>
      <c r="U187" s="17"/>
      <c r="V187" s="17"/>
      <c r="W187" s="17"/>
      <c r="X187" s="17"/>
      <c r="Y187" s="17"/>
    </row>
    <row r="188" spans="1:25" ht="15">
      <c r="A188" s="14"/>
      <c r="B188" s="86"/>
      <c r="C188" s="77"/>
      <c r="D188" s="78"/>
      <c r="E188" s="79"/>
      <c r="F188" s="86"/>
      <c r="G188" s="86"/>
      <c r="H188" s="77"/>
      <c r="I188" s="78"/>
      <c r="J188" s="79"/>
      <c r="K188" s="86"/>
      <c r="L188" s="17"/>
      <c r="M188" s="17"/>
      <c r="N188" s="17"/>
      <c r="O188" s="17"/>
      <c r="P188" s="17"/>
      <c r="Q188" s="17"/>
      <c r="R188" s="17"/>
      <c r="S188" s="17"/>
      <c r="T188" s="17"/>
      <c r="U188" s="17"/>
      <c r="V188" s="17"/>
      <c r="W188" s="17"/>
      <c r="X188" s="17"/>
      <c r="Y188" s="17"/>
    </row>
    <row r="189" spans="1:25" ht="15">
      <c r="A189" s="14"/>
      <c r="B189" s="87"/>
      <c r="C189" s="80"/>
      <c r="D189" s="81"/>
      <c r="E189" s="82"/>
      <c r="F189" s="87"/>
      <c r="G189" s="87"/>
      <c r="H189" s="80"/>
      <c r="I189" s="81"/>
      <c r="J189" s="82"/>
      <c r="K189" s="87"/>
      <c r="L189" s="17"/>
      <c r="M189" s="17"/>
      <c r="N189" s="17"/>
      <c r="O189" s="17"/>
      <c r="P189" s="17"/>
      <c r="Q189" s="17"/>
      <c r="R189" s="17"/>
      <c r="S189" s="17"/>
      <c r="T189" s="17"/>
      <c r="U189" s="17"/>
      <c r="V189" s="17"/>
      <c r="W189" s="17"/>
      <c r="X189" s="17"/>
      <c r="Y189" s="17"/>
    </row>
    <row r="190" spans="1:25" ht="15">
      <c r="A190" s="14"/>
      <c r="B190" s="15">
        <v>1</v>
      </c>
      <c r="C190" s="83" t="s">
        <v>478</v>
      </c>
      <c r="D190" s="66"/>
      <c r="E190" s="64"/>
      <c r="F190" s="18"/>
      <c r="G190" s="16">
        <v>1</v>
      </c>
      <c r="H190" s="83" t="s">
        <v>515</v>
      </c>
      <c r="I190" s="66"/>
      <c r="J190" s="64"/>
      <c r="K190" s="18" t="s">
        <v>24</v>
      </c>
      <c r="L190" s="19"/>
      <c r="M190" s="19"/>
      <c r="N190" s="19"/>
      <c r="O190" s="19"/>
      <c r="P190" s="19"/>
      <c r="Q190" s="19"/>
      <c r="R190" s="19"/>
      <c r="S190" s="19"/>
      <c r="T190" s="19"/>
      <c r="U190" s="19"/>
      <c r="V190" s="19"/>
      <c r="W190" s="19"/>
      <c r="X190" s="19"/>
      <c r="Y190" s="19"/>
    </row>
    <row r="191" spans="1:25" ht="15">
      <c r="A191" s="14"/>
      <c r="B191" s="15">
        <v>2</v>
      </c>
      <c r="C191" s="83" t="s">
        <v>476</v>
      </c>
      <c r="D191" s="66"/>
      <c r="E191" s="64"/>
      <c r="F191" s="18"/>
      <c r="G191" s="28">
        <v>2</v>
      </c>
      <c r="H191" s="83" t="s">
        <v>514</v>
      </c>
      <c r="I191" s="66"/>
      <c r="J191" s="64"/>
      <c r="K191" s="18" t="s">
        <v>125</v>
      </c>
      <c r="L191" s="19"/>
      <c r="M191" s="19"/>
      <c r="N191" s="19"/>
      <c r="O191" s="19"/>
      <c r="P191" s="19"/>
      <c r="Q191" s="19"/>
      <c r="R191" s="19"/>
      <c r="S191" s="19"/>
      <c r="T191" s="19"/>
      <c r="U191" s="19"/>
      <c r="V191" s="19"/>
      <c r="W191" s="19"/>
      <c r="X191" s="19"/>
      <c r="Y191" s="19"/>
    </row>
    <row r="192" spans="1:25" ht="15">
      <c r="A192" s="14"/>
      <c r="B192" s="15">
        <v>3</v>
      </c>
      <c r="C192" s="83" t="s">
        <v>474</v>
      </c>
      <c r="D192" s="66"/>
      <c r="E192" s="64"/>
      <c r="F192" s="18" t="s">
        <v>47</v>
      </c>
      <c r="G192" s="28">
        <v>3</v>
      </c>
      <c r="H192" s="83" t="s">
        <v>513</v>
      </c>
      <c r="I192" s="66"/>
      <c r="J192" s="64"/>
      <c r="K192" s="18"/>
      <c r="L192" s="19"/>
      <c r="M192" s="19"/>
      <c r="N192" s="19"/>
      <c r="O192" s="19"/>
      <c r="P192" s="19"/>
      <c r="Q192" s="19"/>
      <c r="R192" s="19"/>
      <c r="S192" s="19"/>
      <c r="T192" s="19"/>
      <c r="U192" s="19"/>
      <c r="V192" s="19"/>
      <c r="W192" s="19"/>
      <c r="X192" s="19"/>
      <c r="Y192" s="19"/>
    </row>
    <row r="193" spans="1:25" ht="15">
      <c r="A193" s="14"/>
      <c r="B193" s="15">
        <v>4</v>
      </c>
      <c r="C193" s="83" t="s">
        <v>472</v>
      </c>
      <c r="D193" s="66"/>
      <c r="E193" s="64"/>
      <c r="F193" s="18" t="s">
        <v>24</v>
      </c>
      <c r="G193" s="28">
        <v>4</v>
      </c>
      <c r="H193" s="83" t="s">
        <v>512</v>
      </c>
      <c r="I193" s="66"/>
      <c r="J193" s="64"/>
      <c r="K193" s="18"/>
      <c r="L193" s="19"/>
      <c r="M193" s="19"/>
      <c r="N193" s="19"/>
      <c r="O193" s="19"/>
      <c r="P193" s="19"/>
      <c r="Q193" s="19"/>
      <c r="R193" s="19"/>
      <c r="S193" s="19"/>
      <c r="T193" s="19"/>
      <c r="U193" s="19"/>
      <c r="V193" s="19"/>
      <c r="W193" s="19"/>
      <c r="X193" s="19"/>
      <c r="Y193" s="19"/>
    </row>
    <row r="194" spans="1:25" ht="15">
      <c r="A194" s="14"/>
      <c r="B194" s="15">
        <v>5</v>
      </c>
      <c r="C194" s="83" t="s">
        <v>470</v>
      </c>
      <c r="D194" s="66"/>
      <c r="E194" s="64"/>
      <c r="F194" s="18" t="s">
        <v>31</v>
      </c>
      <c r="G194" s="28">
        <v>5</v>
      </c>
      <c r="H194" s="83" t="s">
        <v>442</v>
      </c>
      <c r="I194" s="66"/>
      <c r="J194" s="64"/>
      <c r="K194" s="18" t="s">
        <v>31</v>
      </c>
      <c r="L194" s="19"/>
      <c r="M194" s="19"/>
      <c r="N194" s="19"/>
      <c r="O194" s="19"/>
      <c r="P194" s="19"/>
      <c r="Q194" s="19"/>
      <c r="R194" s="19"/>
      <c r="S194" s="19"/>
      <c r="T194" s="19"/>
      <c r="U194" s="19"/>
      <c r="V194" s="19"/>
      <c r="W194" s="19"/>
      <c r="X194" s="19"/>
      <c r="Y194" s="19"/>
    </row>
    <row r="195" spans="1:25" ht="15">
      <c r="A195" s="14"/>
      <c r="B195" s="15">
        <v>6</v>
      </c>
      <c r="C195" s="83" t="s">
        <v>468</v>
      </c>
      <c r="D195" s="66"/>
      <c r="E195" s="64"/>
      <c r="F195" s="18" t="s">
        <v>31</v>
      </c>
      <c r="G195" s="28">
        <v>6</v>
      </c>
      <c r="H195" s="83" t="s">
        <v>441</v>
      </c>
      <c r="I195" s="66"/>
      <c r="J195" s="64"/>
      <c r="K195" s="18" t="s">
        <v>31</v>
      </c>
      <c r="L195" s="19"/>
      <c r="M195" s="19"/>
      <c r="N195" s="19"/>
      <c r="O195" s="19"/>
      <c r="P195" s="19"/>
      <c r="Q195" s="19"/>
      <c r="R195" s="19"/>
      <c r="S195" s="19"/>
      <c r="T195" s="19"/>
      <c r="U195" s="19"/>
      <c r="V195" s="19"/>
      <c r="W195" s="19"/>
      <c r="X195" s="19"/>
      <c r="Y195" s="19"/>
    </row>
    <row r="196" spans="1:25" ht="15">
      <c r="A196" s="14"/>
      <c r="B196" s="15">
        <v>7</v>
      </c>
      <c r="C196" s="83" t="s">
        <v>466</v>
      </c>
      <c r="D196" s="66"/>
      <c r="E196" s="64"/>
      <c r="F196" s="18"/>
      <c r="G196" s="28">
        <v>7</v>
      </c>
      <c r="H196" s="83" t="s">
        <v>439</v>
      </c>
      <c r="I196" s="66"/>
      <c r="J196" s="64"/>
      <c r="K196" s="18" t="s">
        <v>113</v>
      </c>
      <c r="L196" s="19"/>
      <c r="M196" s="19"/>
      <c r="N196" s="19"/>
      <c r="O196" s="19"/>
      <c r="P196" s="19"/>
      <c r="Q196" s="19"/>
      <c r="R196" s="19"/>
      <c r="S196" s="19"/>
      <c r="T196" s="19"/>
      <c r="U196" s="19"/>
      <c r="V196" s="19"/>
      <c r="W196" s="19"/>
      <c r="X196" s="19"/>
      <c r="Y196" s="19"/>
    </row>
    <row r="197" spans="1:25" ht="15">
      <c r="A197" s="14"/>
      <c r="B197" s="72" t="str">
        <f>"TOTAL MATCHES WON BY : "&amp;C186</f>
        <v>TOTAL MATCHES WON BY : Wanneroo</v>
      </c>
      <c r="C197" s="66"/>
      <c r="D197" s="66"/>
      <c r="E197" s="64"/>
      <c r="F197" s="20">
        <f>COUNTA(F190:F196)-0.5*COUNTIF(F190:F196,"Sq*")-COUNTIF(F190:F196,"TBA")</f>
        <v>3</v>
      </c>
      <c r="G197" s="92" t="str">
        <f>"TOTAL MATCHES WON BY : "&amp;H186</f>
        <v>TOTAL MATCHES WON BY : Lakelands</v>
      </c>
      <c r="H197" s="66"/>
      <c r="I197" s="66"/>
      <c r="J197" s="64"/>
      <c r="K197" s="20">
        <f>COUNTA(K190:K196)-0.5*COUNTIF(K190:K196,"Sq*")-COUNTIF(K190:K196,"TBA")</f>
        <v>4</v>
      </c>
      <c r="L197" s="21"/>
      <c r="M197" s="21"/>
      <c r="N197" s="21" t="str">
        <f>IF(F197+K197=0,"",C186)</f>
        <v>Wanneroo</v>
      </c>
      <c r="O197" s="21">
        <f>F197</f>
        <v>3</v>
      </c>
      <c r="P197" s="21" t="str">
        <f>IF(F197+K197=0,"",H186)</f>
        <v>Lakelands</v>
      </c>
      <c r="Q197" s="21">
        <f>K197</f>
        <v>4</v>
      </c>
      <c r="R197" s="21" t="str">
        <f>G198</f>
        <v>Lakelands</v>
      </c>
      <c r="S197" s="21" t="str">
        <f>IF(R197="HALVED",C186,"")</f>
        <v/>
      </c>
      <c r="T197" s="21" t="str">
        <f>IF(R197="HALVED",H186,"")</f>
        <v/>
      </c>
      <c r="U197" s="21"/>
      <c r="V197" s="21"/>
      <c r="W197" s="21"/>
      <c r="X197" s="21"/>
      <c r="Y197" s="21"/>
    </row>
    <row r="198" spans="1:25" ht="15">
      <c r="A198" s="14"/>
      <c r="B198" s="90" t="s">
        <v>42</v>
      </c>
      <c r="C198" s="66"/>
      <c r="D198" s="66"/>
      <c r="E198" s="66"/>
      <c r="F198" s="64"/>
      <c r="G198" s="91" t="str">
        <f>IF(F197+K197&lt;4,"",IF(F197=K197,"HALVED",IF(F197&gt;K197,C186,H186)))</f>
        <v>Lakelands</v>
      </c>
      <c r="H198" s="66"/>
      <c r="I198" s="66"/>
      <c r="J198" s="66"/>
      <c r="K198" s="64"/>
      <c r="L198" s="23"/>
      <c r="M198" s="23"/>
      <c r="N198" s="23"/>
      <c r="O198" s="23"/>
      <c r="P198" s="23"/>
      <c r="Q198" s="23"/>
      <c r="R198" s="23"/>
      <c r="S198" s="23"/>
      <c r="T198" s="23"/>
      <c r="U198" s="23"/>
      <c r="V198" s="23"/>
      <c r="W198" s="23"/>
      <c r="X198" s="23"/>
      <c r="Y198" s="23"/>
    </row>
    <row r="199" spans="1:25" ht="15">
      <c r="A199" s="22"/>
      <c r="B199" s="24"/>
      <c r="C199" s="24"/>
      <c r="D199" s="24"/>
      <c r="E199" s="24"/>
      <c r="F199" s="24"/>
      <c r="G199" s="25"/>
      <c r="H199" s="25"/>
      <c r="I199" s="25"/>
      <c r="J199" s="25"/>
      <c r="K199" s="25"/>
      <c r="L199" s="23"/>
      <c r="M199" s="23"/>
      <c r="N199" s="23"/>
      <c r="O199" s="23"/>
      <c r="P199" s="23"/>
      <c r="Q199" s="23"/>
      <c r="R199" s="23"/>
      <c r="S199" s="23"/>
      <c r="T199" s="23"/>
      <c r="U199" s="23"/>
      <c r="V199" s="23"/>
      <c r="W199" s="23"/>
      <c r="X199" s="23"/>
      <c r="Y199" s="23"/>
    </row>
    <row r="200" spans="1:25" ht="15">
      <c r="A200" s="22"/>
      <c r="B200" s="15" t="s">
        <v>18</v>
      </c>
      <c r="C200" s="72" t="str">
        <f>[4]Sheet1!C26</f>
        <v>WAGC</v>
      </c>
      <c r="D200" s="66"/>
      <c r="E200" s="66"/>
      <c r="F200" s="64"/>
      <c r="G200" s="16" t="s">
        <v>18</v>
      </c>
      <c r="H200" s="73" t="str">
        <f>[4]Sheet1!E26</f>
        <v>Lake Karrinyup</v>
      </c>
      <c r="I200" s="66"/>
      <c r="J200" s="66"/>
      <c r="K200" s="64"/>
      <c r="L200" s="17"/>
      <c r="M200" s="17"/>
      <c r="N200" s="17"/>
      <c r="O200" s="17"/>
      <c r="P200" s="17"/>
      <c r="Q200" s="17"/>
      <c r="R200" s="17"/>
      <c r="S200" s="17"/>
      <c r="T200" s="17"/>
      <c r="U200" s="17"/>
      <c r="V200" s="17"/>
      <c r="W200" s="17"/>
      <c r="X200" s="17"/>
      <c r="Y200" s="17"/>
    </row>
    <row r="201" spans="1:25" ht="15">
      <c r="A201" s="14"/>
      <c r="B201" s="85" t="s">
        <v>19</v>
      </c>
      <c r="C201" s="88" t="s">
        <v>20</v>
      </c>
      <c r="D201" s="75"/>
      <c r="E201" s="76"/>
      <c r="F201" s="85" t="s">
        <v>21</v>
      </c>
      <c r="G201" s="89" t="s">
        <v>19</v>
      </c>
      <c r="H201" s="74" t="s">
        <v>20</v>
      </c>
      <c r="I201" s="75"/>
      <c r="J201" s="76"/>
      <c r="K201" s="89" t="s">
        <v>21</v>
      </c>
      <c r="L201" s="17"/>
      <c r="M201" s="17"/>
      <c r="N201" s="17"/>
      <c r="O201" s="17"/>
      <c r="P201" s="17"/>
      <c r="Q201" s="17"/>
      <c r="R201" s="17"/>
      <c r="S201" s="17"/>
      <c r="T201" s="17"/>
      <c r="U201" s="17"/>
      <c r="V201" s="17"/>
      <c r="W201" s="17"/>
      <c r="X201" s="17"/>
      <c r="Y201" s="17"/>
    </row>
    <row r="202" spans="1:25" ht="15">
      <c r="A202" s="14"/>
      <c r="B202" s="86"/>
      <c r="C202" s="77"/>
      <c r="D202" s="78"/>
      <c r="E202" s="79"/>
      <c r="F202" s="86"/>
      <c r="G202" s="86"/>
      <c r="H202" s="77"/>
      <c r="I202" s="78"/>
      <c r="J202" s="79"/>
      <c r="K202" s="86"/>
      <c r="L202" s="17"/>
      <c r="M202" s="17"/>
      <c r="N202" s="17"/>
      <c r="O202" s="17"/>
      <c r="P202" s="17"/>
      <c r="Q202" s="17"/>
      <c r="R202" s="17"/>
      <c r="S202" s="17"/>
      <c r="T202" s="17"/>
      <c r="U202" s="17"/>
      <c r="V202" s="17"/>
      <c r="W202" s="17"/>
      <c r="X202" s="17"/>
      <c r="Y202" s="17"/>
    </row>
    <row r="203" spans="1:25" ht="15">
      <c r="A203" s="14"/>
      <c r="B203" s="87"/>
      <c r="C203" s="80"/>
      <c r="D203" s="81"/>
      <c r="E203" s="82"/>
      <c r="F203" s="87"/>
      <c r="G203" s="87"/>
      <c r="H203" s="80"/>
      <c r="I203" s="81"/>
      <c r="J203" s="82"/>
      <c r="K203" s="87"/>
      <c r="L203" s="17"/>
      <c r="M203" s="17"/>
      <c r="N203" s="17"/>
      <c r="O203" s="17"/>
      <c r="P203" s="17"/>
      <c r="Q203" s="17"/>
      <c r="R203" s="17"/>
      <c r="S203" s="17"/>
      <c r="T203" s="17"/>
      <c r="U203" s="17"/>
      <c r="V203" s="17"/>
      <c r="W203" s="17"/>
      <c r="X203" s="17"/>
      <c r="Y203" s="17"/>
    </row>
    <row r="204" spans="1:25" ht="15">
      <c r="A204" s="14"/>
      <c r="B204" s="15">
        <v>1</v>
      </c>
      <c r="C204" s="83" t="s">
        <v>493</v>
      </c>
      <c r="D204" s="66"/>
      <c r="E204" s="64"/>
      <c r="F204" s="18" t="s">
        <v>38</v>
      </c>
      <c r="G204" s="16">
        <v>1</v>
      </c>
      <c r="H204" s="83" t="s">
        <v>459</v>
      </c>
      <c r="I204" s="66"/>
      <c r="J204" s="64"/>
      <c r="K204" s="18"/>
      <c r="L204" s="19"/>
      <c r="M204" s="19"/>
      <c r="N204" s="19"/>
      <c r="O204" s="19"/>
      <c r="P204" s="19"/>
      <c r="Q204" s="19"/>
      <c r="R204" s="19"/>
      <c r="S204" s="19"/>
      <c r="T204" s="19"/>
      <c r="U204" s="19"/>
      <c r="V204" s="19"/>
      <c r="W204" s="19"/>
      <c r="X204" s="19"/>
      <c r="Y204" s="19"/>
    </row>
    <row r="205" spans="1:25" ht="15">
      <c r="A205" s="14"/>
      <c r="B205" s="15">
        <v>2</v>
      </c>
      <c r="C205" s="83" t="s">
        <v>433</v>
      </c>
      <c r="D205" s="66"/>
      <c r="E205" s="64"/>
      <c r="F205" s="18" t="s">
        <v>41</v>
      </c>
      <c r="G205" s="28">
        <v>2</v>
      </c>
      <c r="H205" s="83" t="s">
        <v>451</v>
      </c>
      <c r="I205" s="66"/>
      <c r="J205" s="64"/>
      <c r="K205" s="18"/>
      <c r="L205" s="19"/>
      <c r="M205" s="19"/>
      <c r="N205" s="19"/>
      <c r="O205" s="19"/>
      <c r="P205" s="19"/>
      <c r="Q205" s="19"/>
      <c r="R205" s="19"/>
      <c r="S205" s="19"/>
      <c r="T205" s="19"/>
      <c r="U205" s="19"/>
      <c r="V205" s="19"/>
      <c r="W205" s="19"/>
      <c r="X205" s="19"/>
      <c r="Y205" s="19"/>
    </row>
    <row r="206" spans="1:25" ht="15">
      <c r="A206" s="14"/>
      <c r="B206" s="15">
        <v>3</v>
      </c>
      <c r="C206" s="83" t="s">
        <v>431</v>
      </c>
      <c r="D206" s="66"/>
      <c r="E206" s="64"/>
      <c r="F206" s="18" t="s">
        <v>93</v>
      </c>
      <c r="G206" s="28">
        <v>3</v>
      </c>
      <c r="H206" s="83" t="s">
        <v>457</v>
      </c>
      <c r="I206" s="66"/>
      <c r="J206" s="64"/>
      <c r="K206" s="18"/>
      <c r="L206" s="19"/>
      <c r="M206" s="19"/>
      <c r="N206" s="19"/>
      <c r="O206" s="19"/>
      <c r="P206" s="19"/>
      <c r="Q206" s="19"/>
      <c r="R206" s="19"/>
      <c r="S206" s="19"/>
      <c r="T206" s="19"/>
      <c r="U206" s="19"/>
      <c r="V206" s="19"/>
      <c r="W206" s="19"/>
      <c r="X206" s="19"/>
      <c r="Y206" s="19"/>
    </row>
    <row r="207" spans="1:25" ht="15">
      <c r="A207" s="14"/>
      <c r="B207" s="15">
        <v>4</v>
      </c>
      <c r="C207" s="83" t="s">
        <v>429</v>
      </c>
      <c r="D207" s="66"/>
      <c r="E207" s="64"/>
      <c r="F207" s="18"/>
      <c r="G207" s="28">
        <v>4</v>
      </c>
      <c r="H207" s="83" t="s">
        <v>455</v>
      </c>
      <c r="I207" s="66"/>
      <c r="J207" s="64"/>
      <c r="K207" s="18" t="s">
        <v>52</v>
      </c>
      <c r="L207" s="19"/>
      <c r="M207" s="19"/>
      <c r="N207" s="19"/>
      <c r="O207" s="19"/>
      <c r="P207" s="19"/>
      <c r="Q207" s="19"/>
      <c r="R207" s="19"/>
      <c r="S207" s="19"/>
      <c r="T207" s="19"/>
      <c r="U207" s="19"/>
      <c r="V207" s="19"/>
      <c r="W207" s="19"/>
      <c r="X207" s="19"/>
      <c r="Y207" s="19"/>
    </row>
    <row r="208" spans="1:25" ht="15">
      <c r="A208" s="14"/>
      <c r="B208" s="15">
        <v>5</v>
      </c>
      <c r="C208" s="83" t="s">
        <v>490</v>
      </c>
      <c r="D208" s="66"/>
      <c r="E208" s="64"/>
      <c r="F208" s="18" t="s">
        <v>52</v>
      </c>
      <c r="G208" s="28">
        <v>5</v>
      </c>
      <c r="H208" s="83" t="s">
        <v>504</v>
      </c>
      <c r="I208" s="66"/>
      <c r="J208" s="64"/>
      <c r="K208" s="18"/>
      <c r="L208" s="19"/>
      <c r="M208" s="19"/>
      <c r="N208" s="19"/>
      <c r="O208" s="19"/>
      <c r="P208" s="19"/>
      <c r="Q208" s="19"/>
      <c r="R208" s="19"/>
      <c r="S208" s="19"/>
      <c r="T208" s="19"/>
      <c r="U208" s="19"/>
      <c r="V208" s="19"/>
      <c r="W208" s="19"/>
      <c r="X208" s="19"/>
      <c r="Y208" s="19"/>
    </row>
    <row r="209" spans="1:25" ht="15">
      <c r="A209" s="14"/>
      <c r="B209" s="15">
        <v>6</v>
      </c>
      <c r="C209" s="83" t="s">
        <v>489</v>
      </c>
      <c r="D209" s="66"/>
      <c r="E209" s="64"/>
      <c r="F209" s="18" t="s">
        <v>125</v>
      </c>
      <c r="G209" s="28">
        <v>6</v>
      </c>
      <c r="H209" s="83" t="s">
        <v>453</v>
      </c>
      <c r="I209" s="66"/>
      <c r="J209" s="64"/>
      <c r="K209" s="18"/>
      <c r="L209" s="19"/>
      <c r="M209" s="19"/>
      <c r="N209" s="19"/>
      <c r="O209" s="19"/>
      <c r="P209" s="19"/>
      <c r="Q209" s="19"/>
      <c r="R209" s="19"/>
      <c r="S209" s="19"/>
      <c r="T209" s="19"/>
      <c r="U209" s="19"/>
      <c r="V209" s="19"/>
      <c r="W209" s="19"/>
      <c r="X209" s="19"/>
      <c r="Y209" s="19"/>
    </row>
    <row r="210" spans="1:25" ht="15">
      <c r="A210" s="14"/>
      <c r="B210" s="15">
        <v>7</v>
      </c>
      <c r="C210" s="83" t="s">
        <v>425</v>
      </c>
      <c r="D210" s="66"/>
      <c r="E210" s="64"/>
      <c r="F210" s="18"/>
      <c r="G210" s="28">
        <v>7</v>
      </c>
      <c r="H210" s="83" t="s">
        <v>481</v>
      </c>
      <c r="I210" s="66"/>
      <c r="J210" s="64"/>
      <c r="K210" s="18" t="s">
        <v>125</v>
      </c>
      <c r="L210" s="19"/>
      <c r="M210" s="19"/>
      <c r="N210" s="19"/>
      <c r="O210" s="19"/>
      <c r="P210" s="19"/>
      <c r="Q210" s="19"/>
      <c r="R210" s="19"/>
      <c r="S210" s="19"/>
      <c r="T210" s="19"/>
      <c r="U210" s="19"/>
      <c r="V210" s="19"/>
      <c r="W210" s="19"/>
      <c r="X210" s="19"/>
      <c r="Y210" s="19"/>
    </row>
    <row r="211" spans="1:25" ht="15">
      <c r="A211" s="14"/>
      <c r="B211" s="72" t="str">
        <f>"TOTAL MATCHES WON BY : "&amp;C200</f>
        <v>TOTAL MATCHES WON BY : WAGC</v>
      </c>
      <c r="C211" s="66"/>
      <c r="D211" s="66"/>
      <c r="E211" s="64"/>
      <c r="F211" s="20">
        <f>COUNTA(F204:F210)-0.5*COUNTIF(F204:F210,"Sq*")-COUNTIF(F204:F210,"TBA")</f>
        <v>5</v>
      </c>
      <c r="G211" s="92" t="str">
        <f>"TOTAL MATCHES WON BY : "&amp;H200</f>
        <v>TOTAL MATCHES WON BY : Lake Karrinyup</v>
      </c>
      <c r="H211" s="66"/>
      <c r="I211" s="66"/>
      <c r="J211" s="64"/>
      <c r="K211" s="20">
        <f>COUNTA(K204:K210)-0.5*COUNTIF(K204:K210,"Sq*")-COUNTIF(K204:K210,"TBA")</f>
        <v>2</v>
      </c>
      <c r="L211" s="21"/>
      <c r="M211" s="21"/>
      <c r="N211" s="21" t="str">
        <f>IF(F211+K211=0,"",C200)</f>
        <v>WAGC</v>
      </c>
      <c r="O211" s="21">
        <f>F211</f>
        <v>5</v>
      </c>
      <c r="P211" s="21" t="str">
        <f>IF(F211+K211=0,"",H200)</f>
        <v>Lake Karrinyup</v>
      </c>
      <c r="Q211" s="21">
        <f>K211</f>
        <v>2</v>
      </c>
      <c r="R211" s="21" t="str">
        <f>G212</f>
        <v>WAGC</v>
      </c>
      <c r="S211" s="21" t="str">
        <f>IF(R211="HALVED",C200,"")</f>
        <v/>
      </c>
      <c r="T211" s="21" t="str">
        <f>IF(R211="HALVED",H200,"")</f>
        <v/>
      </c>
      <c r="U211" s="21"/>
      <c r="V211" s="21"/>
      <c r="W211" s="21"/>
      <c r="X211" s="21"/>
      <c r="Y211" s="21"/>
    </row>
    <row r="212" spans="1:25" ht="15">
      <c r="A212" s="14"/>
      <c r="B212" s="90" t="s">
        <v>42</v>
      </c>
      <c r="C212" s="66"/>
      <c r="D212" s="66"/>
      <c r="E212" s="66"/>
      <c r="F212" s="64"/>
      <c r="G212" s="91" t="str">
        <f>IF(F211+K211&lt;4,"",IF(F211=K211,"HALVED",IF(F211&gt;K211,C200,H200)))</f>
        <v>WAGC</v>
      </c>
      <c r="H212" s="66"/>
      <c r="I212" s="66"/>
      <c r="J212" s="66"/>
      <c r="K212" s="64"/>
      <c r="L212" s="23"/>
      <c r="M212" s="23"/>
      <c r="N212" s="23"/>
      <c r="O212" s="23"/>
      <c r="P212" s="23"/>
      <c r="Q212" s="23"/>
      <c r="R212" s="23"/>
      <c r="S212" s="23"/>
      <c r="T212" s="23"/>
      <c r="U212" s="23"/>
      <c r="V212" s="23"/>
      <c r="W212" s="23"/>
      <c r="X212" s="23"/>
      <c r="Y212" s="23"/>
    </row>
    <row r="213" spans="1:25" ht="15">
      <c r="A213" s="22"/>
      <c r="B213" s="24"/>
      <c r="C213" s="24"/>
      <c r="D213" s="24"/>
      <c r="E213" s="24"/>
      <c r="F213" s="24"/>
      <c r="G213" s="25"/>
      <c r="H213" s="25"/>
      <c r="I213" s="25"/>
      <c r="J213" s="25"/>
      <c r="K213" s="25"/>
      <c r="L213" s="23"/>
      <c r="M213" s="23"/>
      <c r="N213" s="23"/>
      <c r="O213" s="23"/>
      <c r="P213" s="23"/>
      <c r="Q213" s="23"/>
      <c r="R213" s="23"/>
      <c r="S213" s="23"/>
      <c r="T213" s="23"/>
      <c r="U213" s="23"/>
      <c r="V213" s="23"/>
      <c r="W213" s="23"/>
      <c r="X213" s="23"/>
      <c r="Y213" s="23"/>
    </row>
    <row r="214" spans="1:25" ht="15">
      <c r="A214" s="22"/>
      <c r="B214" s="15" t="s">
        <v>18</v>
      </c>
      <c r="C214" s="72" t="str">
        <f>[4]Sheet1!C27</f>
        <v>Royal Perth</v>
      </c>
      <c r="D214" s="66"/>
      <c r="E214" s="66"/>
      <c r="F214" s="64"/>
      <c r="G214" s="16" t="s">
        <v>18</v>
      </c>
      <c r="H214" s="73" t="str">
        <f>[4]Sheet1!E27</f>
        <v>Melville Glades</v>
      </c>
      <c r="I214" s="66"/>
      <c r="J214" s="66"/>
      <c r="K214" s="64"/>
      <c r="L214" s="17"/>
      <c r="M214" s="17"/>
      <c r="N214" s="17"/>
      <c r="O214" s="17"/>
      <c r="P214" s="17"/>
      <c r="Q214" s="17"/>
      <c r="R214" s="17"/>
      <c r="S214" s="17"/>
      <c r="T214" s="17"/>
      <c r="U214" s="17"/>
      <c r="V214" s="17"/>
      <c r="W214" s="17"/>
      <c r="X214" s="17"/>
      <c r="Y214" s="17"/>
    </row>
    <row r="215" spans="1:25" ht="15">
      <c r="A215" s="14"/>
      <c r="B215" s="85" t="s">
        <v>19</v>
      </c>
      <c r="C215" s="88" t="s">
        <v>20</v>
      </c>
      <c r="D215" s="75"/>
      <c r="E215" s="76"/>
      <c r="F215" s="85" t="s">
        <v>21</v>
      </c>
      <c r="G215" s="89" t="s">
        <v>19</v>
      </c>
      <c r="H215" s="74" t="s">
        <v>20</v>
      </c>
      <c r="I215" s="75"/>
      <c r="J215" s="76"/>
      <c r="K215" s="89" t="s">
        <v>21</v>
      </c>
      <c r="L215" s="17"/>
      <c r="M215" s="17"/>
      <c r="N215" s="17"/>
      <c r="O215" s="17"/>
      <c r="P215" s="17"/>
      <c r="Q215" s="17"/>
      <c r="R215" s="17"/>
      <c r="S215" s="17"/>
      <c r="T215" s="17"/>
      <c r="U215" s="17"/>
      <c r="V215" s="17"/>
      <c r="W215" s="17"/>
      <c r="X215" s="17"/>
      <c r="Y215" s="17"/>
    </row>
    <row r="216" spans="1:25" ht="15">
      <c r="A216" s="14"/>
      <c r="B216" s="86"/>
      <c r="C216" s="77"/>
      <c r="D216" s="78"/>
      <c r="E216" s="79"/>
      <c r="F216" s="86"/>
      <c r="G216" s="86"/>
      <c r="H216" s="77"/>
      <c r="I216" s="78"/>
      <c r="J216" s="79"/>
      <c r="K216" s="86"/>
      <c r="L216" s="17"/>
      <c r="M216" s="17"/>
      <c r="N216" s="17"/>
      <c r="O216" s="17"/>
      <c r="P216" s="17"/>
      <c r="Q216" s="17"/>
      <c r="R216" s="17"/>
      <c r="S216" s="17"/>
      <c r="T216" s="17"/>
      <c r="U216" s="17"/>
      <c r="V216" s="17"/>
      <c r="W216" s="17"/>
      <c r="X216" s="17"/>
      <c r="Y216" s="17"/>
    </row>
    <row r="217" spans="1:25" ht="15">
      <c r="A217" s="14"/>
      <c r="B217" s="87"/>
      <c r="C217" s="80"/>
      <c r="D217" s="81"/>
      <c r="E217" s="82"/>
      <c r="F217" s="87"/>
      <c r="G217" s="87"/>
      <c r="H217" s="80"/>
      <c r="I217" s="81"/>
      <c r="J217" s="82"/>
      <c r="K217" s="87"/>
      <c r="L217" s="17"/>
      <c r="M217" s="17"/>
      <c r="N217" s="17"/>
      <c r="O217" s="17"/>
      <c r="P217" s="17"/>
      <c r="Q217" s="17"/>
      <c r="R217" s="17"/>
      <c r="S217" s="17"/>
      <c r="T217" s="17"/>
      <c r="U217" s="17"/>
      <c r="V217" s="17"/>
      <c r="W217" s="17"/>
      <c r="X217" s="17"/>
      <c r="Y217" s="17"/>
    </row>
    <row r="218" spans="1:25" ht="15">
      <c r="A218" s="14"/>
      <c r="B218" s="15">
        <v>1</v>
      </c>
      <c r="C218" s="83" t="s">
        <v>464</v>
      </c>
      <c r="D218" s="66"/>
      <c r="E218" s="64"/>
      <c r="F218" s="18" t="s">
        <v>113</v>
      </c>
      <c r="G218" s="16">
        <v>1</v>
      </c>
      <c r="H218" s="83" t="s">
        <v>436</v>
      </c>
      <c r="I218" s="66"/>
      <c r="J218" s="64"/>
      <c r="K218" s="18"/>
      <c r="L218" s="19"/>
      <c r="M218" s="19"/>
      <c r="N218" s="19"/>
      <c r="O218" s="19"/>
      <c r="P218" s="19"/>
      <c r="Q218" s="19"/>
      <c r="R218" s="19"/>
      <c r="S218" s="19"/>
      <c r="T218" s="19"/>
      <c r="U218" s="19"/>
      <c r="V218" s="19"/>
      <c r="W218" s="19"/>
      <c r="X218" s="19"/>
      <c r="Y218" s="19"/>
    </row>
    <row r="219" spans="1:25" ht="15">
      <c r="A219" s="14"/>
      <c r="B219" s="15">
        <v>2</v>
      </c>
      <c r="C219" s="83" t="s">
        <v>462</v>
      </c>
      <c r="D219" s="66"/>
      <c r="E219" s="64"/>
      <c r="F219" s="18" t="s">
        <v>24</v>
      </c>
      <c r="G219" s="28">
        <v>2</v>
      </c>
      <c r="H219" s="83" t="s">
        <v>497</v>
      </c>
      <c r="I219" s="66"/>
      <c r="J219" s="64"/>
      <c r="K219" s="18"/>
      <c r="L219" s="19"/>
      <c r="M219" s="19"/>
      <c r="N219" s="19"/>
      <c r="O219" s="19"/>
      <c r="P219" s="19"/>
      <c r="Q219" s="19"/>
      <c r="R219" s="19"/>
      <c r="S219" s="19"/>
      <c r="T219" s="19"/>
      <c r="U219" s="19"/>
      <c r="V219" s="19"/>
      <c r="W219" s="19"/>
      <c r="X219" s="19"/>
      <c r="Y219" s="19"/>
    </row>
    <row r="220" spans="1:25" ht="15">
      <c r="A220" s="14"/>
      <c r="B220" s="15">
        <v>3</v>
      </c>
      <c r="C220" s="83" t="s">
        <v>460</v>
      </c>
      <c r="D220" s="66"/>
      <c r="E220" s="64"/>
      <c r="F220" s="18" t="s">
        <v>47</v>
      </c>
      <c r="G220" s="28">
        <v>3</v>
      </c>
      <c r="H220" s="83" t="s">
        <v>434</v>
      </c>
      <c r="I220" s="66"/>
      <c r="J220" s="64"/>
      <c r="K220" s="18"/>
      <c r="L220" s="19"/>
      <c r="M220" s="19"/>
      <c r="N220" s="19"/>
      <c r="O220" s="19"/>
      <c r="P220" s="19"/>
      <c r="Q220" s="19"/>
      <c r="R220" s="19"/>
      <c r="S220" s="19"/>
      <c r="T220" s="19"/>
      <c r="U220" s="19"/>
      <c r="V220" s="19"/>
      <c r="W220" s="19"/>
      <c r="X220" s="19"/>
      <c r="Y220" s="19"/>
    </row>
    <row r="221" spans="1:25" ht="15">
      <c r="A221" s="14"/>
      <c r="B221" s="15">
        <v>4</v>
      </c>
      <c r="C221" s="83" t="s">
        <v>456</v>
      </c>
      <c r="D221" s="66"/>
      <c r="E221" s="64"/>
      <c r="F221" s="18" t="s">
        <v>31</v>
      </c>
      <c r="G221" s="28">
        <v>4</v>
      </c>
      <c r="H221" s="83" t="s">
        <v>430</v>
      </c>
      <c r="I221" s="66"/>
      <c r="J221" s="64"/>
      <c r="K221" s="18" t="s">
        <v>31</v>
      </c>
      <c r="L221" s="19"/>
      <c r="M221" s="19"/>
      <c r="N221" s="19"/>
      <c r="O221" s="19"/>
      <c r="P221" s="19"/>
      <c r="Q221" s="19"/>
      <c r="R221" s="19"/>
      <c r="S221" s="19"/>
      <c r="T221" s="19"/>
      <c r="U221" s="19"/>
      <c r="V221" s="19"/>
      <c r="W221" s="19"/>
      <c r="X221" s="19"/>
      <c r="Y221" s="19"/>
    </row>
    <row r="222" spans="1:25" ht="15">
      <c r="A222" s="14"/>
      <c r="B222" s="15">
        <v>5</v>
      </c>
      <c r="C222" s="83" t="s">
        <v>458</v>
      </c>
      <c r="D222" s="66"/>
      <c r="E222" s="64"/>
      <c r="F222" s="18"/>
      <c r="G222" s="28">
        <v>5</v>
      </c>
      <c r="H222" s="83" t="s">
        <v>432</v>
      </c>
      <c r="I222" s="66"/>
      <c r="J222" s="64"/>
      <c r="K222" s="18" t="s">
        <v>24</v>
      </c>
      <c r="L222" s="19"/>
      <c r="M222" s="19"/>
      <c r="N222" s="19"/>
      <c r="O222" s="19"/>
      <c r="P222" s="19"/>
      <c r="Q222" s="19"/>
      <c r="R222" s="19"/>
      <c r="S222" s="19"/>
      <c r="T222" s="19"/>
      <c r="U222" s="19"/>
      <c r="V222" s="19"/>
      <c r="W222" s="19"/>
      <c r="X222" s="19"/>
      <c r="Y222" s="19"/>
    </row>
    <row r="223" spans="1:25" ht="15">
      <c r="A223" s="14"/>
      <c r="B223" s="15">
        <v>6</v>
      </c>
      <c r="C223" s="83" t="s">
        <v>452</v>
      </c>
      <c r="D223" s="66"/>
      <c r="E223" s="64"/>
      <c r="F223" s="18" t="s">
        <v>47</v>
      </c>
      <c r="G223" s="28">
        <v>6</v>
      </c>
      <c r="H223" s="83" t="s">
        <v>496</v>
      </c>
      <c r="I223" s="66"/>
      <c r="J223" s="64"/>
      <c r="K223" s="18"/>
      <c r="L223" s="19"/>
      <c r="M223" s="19"/>
      <c r="N223" s="19"/>
      <c r="O223" s="19"/>
      <c r="P223" s="19"/>
      <c r="Q223" s="19"/>
      <c r="R223" s="19"/>
      <c r="S223" s="19"/>
      <c r="T223" s="19"/>
      <c r="U223" s="19"/>
      <c r="V223" s="19"/>
      <c r="W223" s="19"/>
      <c r="X223" s="19"/>
      <c r="Y223" s="19"/>
    </row>
    <row r="224" spans="1:25" ht="15">
      <c r="A224" s="14"/>
      <c r="B224" s="15">
        <v>7</v>
      </c>
      <c r="C224" s="83" t="s">
        <v>511</v>
      </c>
      <c r="D224" s="66"/>
      <c r="E224" s="64"/>
      <c r="F224" s="18"/>
      <c r="G224" s="28">
        <v>7</v>
      </c>
      <c r="H224" s="83" t="s">
        <v>494</v>
      </c>
      <c r="I224" s="66"/>
      <c r="J224" s="64"/>
      <c r="K224" s="18" t="s">
        <v>125</v>
      </c>
      <c r="L224" s="19"/>
      <c r="M224" s="19"/>
      <c r="N224" s="19"/>
      <c r="O224" s="19"/>
      <c r="P224" s="19"/>
      <c r="Q224" s="19"/>
      <c r="R224" s="19"/>
      <c r="S224" s="19"/>
      <c r="T224" s="19"/>
      <c r="U224" s="19"/>
      <c r="V224" s="19"/>
      <c r="W224" s="19"/>
      <c r="X224" s="19"/>
      <c r="Y224" s="19"/>
    </row>
    <row r="225" spans="1:25" ht="15">
      <c r="A225" s="14"/>
      <c r="B225" s="72" t="str">
        <f>"TOTAL MATCHES WON BY : "&amp;C214</f>
        <v>TOTAL MATCHES WON BY : Royal Perth</v>
      </c>
      <c r="C225" s="66"/>
      <c r="D225" s="66"/>
      <c r="E225" s="64"/>
      <c r="F225" s="20">
        <f>COUNTA(F218:F224)-0.5*COUNTIF(F218:F224,"Sq*")-COUNTIF(F218:F224,"TBA")</f>
        <v>4.5</v>
      </c>
      <c r="G225" s="92" t="str">
        <f>"TOTAL MATCHES WON BY : "&amp;H214</f>
        <v>TOTAL MATCHES WON BY : Melville Glades</v>
      </c>
      <c r="H225" s="66"/>
      <c r="I225" s="66"/>
      <c r="J225" s="64"/>
      <c r="K225" s="20">
        <f>COUNTA(K218:K224)-0.5*COUNTIF(K218:K224,"Sq*")-COUNTIF(K218:K224,"TBA")</f>
        <v>2.5</v>
      </c>
      <c r="L225" s="21"/>
      <c r="M225" s="21"/>
      <c r="N225" s="21" t="str">
        <f>IF(F225+K225=0,"",C214)</f>
        <v>Royal Perth</v>
      </c>
      <c r="O225" s="21">
        <f>F225</f>
        <v>4.5</v>
      </c>
      <c r="P225" s="21" t="str">
        <f>IF(F225+K225=0,"",H214)</f>
        <v>Melville Glades</v>
      </c>
      <c r="Q225" s="21">
        <f>K225</f>
        <v>2.5</v>
      </c>
      <c r="R225" s="21" t="str">
        <f>G226</f>
        <v>Royal Perth</v>
      </c>
      <c r="S225" s="21" t="str">
        <f>IF(R225="HALVED",C214,"")</f>
        <v/>
      </c>
      <c r="T225" s="21" t="str">
        <f>IF(R225="HALVED",H214,"")</f>
        <v/>
      </c>
      <c r="U225" s="21"/>
      <c r="V225" s="21"/>
      <c r="W225" s="21"/>
      <c r="X225" s="21"/>
      <c r="Y225" s="21"/>
    </row>
    <row r="226" spans="1:25" ht="15">
      <c r="A226" s="14"/>
      <c r="B226" s="90" t="s">
        <v>42</v>
      </c>
      <c r="C226" s="66"/>
      <c r="D226" s="66"/>
      <c r="E226" s="66"/>
      <c r="F226" s="64"/>
      <c r="G226" s="91" t="str">
        <f>IF(F225+K225&lt;4,"",IF(F225=K225,"HALVED",IF(F225&gt;K225,C214,H214)))</f>
        <v>Royal Perth</v>
      </c>
      <c r="H226" s="66"/>
      <c r="I226" s="66"/>
      <c r="J226" s="66"/>
      <c r="K226" s="64"/>
      <c r="L226" s="23"/>
      <c r="M226" s="23"/>
      <c r="N226" s="23"/>
      <c r="O226" s="23"/>
      <c r="P226" s="23"/>
      <c r="Q226" s="23"/>
      <c r="R226" s="23"/>
      <c r="S226" s="23"/>
      <c r="T226" s="23"/>
      <c r="U226" s="23"/>
      <c r="V226" s="23"/>
      <c r="W226" s="23"/>
      <c r="X226" s="23"/>
      <c r="Y226" s="23"/>
    </row>
    <row r="227" spans="1:25" ht="15">
      <c r="A227" s="22"/>
      <c r="B227" s="24"/>
      <c r="C227" s="24"/>
      <c r="D227" s="24"/>
      <c r="E227" s="24"/>
      <c r="F227" s="24"/>
      <c r="G227" s="25"/>
      <c r="H227" s="25"/>
      <c r="I227" s="25"/>
      <c r="J227" s="25"/>
      <c r="K227" s="25"/>
      <c r="L227" s="23"/>
      <c r="M227" s="23"/>
      <c r="N227" s="23"/>
      <c r="O227" s="23"/>
      <c r="P227" s="23"/>
      <c r="Q227" s="23"/>
      <c r="R227" s="23"/>
      <c r="S227" s="23"/>
      <c r="T227" s="23"/>
      <c r="U227" s="23"/>
      <c r="V227" s="23"/>
      <c r="W227" s="23"/>
      <c r="X227" s="23"/>
      <c r="Y227" s="23"/>
    </row>
    <row r="228" spans="1:25" ht="15">
      <c r="A228" s="22"/>
      <c r="B228" s="15" t="s">
        <v>18</v>
      </c>
      <c r="C228" s="72" t="str">
        <f>[4]Sheet1!C28</f>
        <v>The Vines</v>
      </c>
      <c r="D228" s="66"/>
      <c r="E228" s="66"/>
      <c r="F228" s="64"/>
      <c r="G228" s="16" t="s">
        <v>18</v>
      </c>
      <c r="H228" s="73" t="str">
        <f>[4]Sheet1!E28</f>
        <v>Mandurah</v>
      </c>
      <c r="I228" s="66"/>
      <c r="J228" s="66"/>
      <c r="K228" s="64"/>
      <c r="L228" s="17"/>
      <c r="M228" s="17"/>
      <c r="N228" s="17"/>
      <c r="O228" s="17"/>
      <c r="P228" s="17"/>
      <c r="Q228" s="17"/>
      <c r="R228" s="17"/>
      <c r="S228" s="17"/>
      <c r="T228" s="17"/>
      <c r="U228" s="17"/>
      <c r="V228" s="17"/>
      <c r="W228" s="17"/>
      <c r="X228" s="17"/>
      <c r="Y228" s="17"/>
    </row>
    <row r="229" spans="1:25" ht="18">
      <c r="A229" s="13"/>
      <c r="B229" s="85" t="s">
        <v>19</v>
      </c>
      <c r="C229" s="88" t="s">
        <v>20</v>
      </c>
      <c r="D229" s="75"/>
      <c r="E229" s="76"/>
      <c r="F229" s="85" t="s">
        <v>21</v>
      </c>
      <c r="G229" s="89" t="s">
        <v>19</v>
      </c>
      <c r="H229" s="74" t="s">
        <v>20</v>
      </c>
      <c r="I229" s="75"/>
      <c r="J229" s="76"/>
      <c r="K229" s="89" t="s">
        <v>21</v>
      </c>
      <c r="L229" s="17"/>
      <c r="M229" s="17"/>
      <c r="N229" s="17"/>
      <c r="O229" s="17"/>
      <c r="P229" s="17"/>
      <c r="Q229" s="17"/>
      <c r="R229" s="17"/>
      <c r="S229" s="17"/>
      <c r="T229" s="17"/>
      <c r="U229" s="17"/>
      <c r="V229" s="17"/>
      <c r="W229" s="17"/>
      <c r="X229" s="17"/>
      <c r="Y229" s="17"/>
    </row>
    <row r="230" spans="1:25" ht="15">
      <c r="A230" s="14"/>
      <c r="B230" s="86"/>
      <c r="C230" s="77"/>
      <c r="D230" s="78"/>
      <c r="E230" s="79"/>
      <c r="F230" s="86"/>
      <c r="G230" s="86"/>
      <c r="H230" s="77"/>
      <c r="I230" s="78"/>
      <c r="J230" s="79"/>
      <c r="K230" s="86"/>
      <c r="L230" s="17"/>
      <c r="M230" s="17"/>
      <c r="N230" s="17"/>
      <c r="O230" s="17"/>
      <c r="P230" s="17"/>
      <c r="Q230" s="17"/>
      <c r="R230" s="17"/>
      <c r="S230" s="17"/>
      <c r="T230" s="17"/>
      <c r="U230" s="17"/>
      <c r="V230" s="17"/>
      <c r="W230" s="17"/>
      <c r="X230" s="17"/>
      <c r="Y230" s="17"/>
    </row>
    <row r="231" spans="1:25" ht="15">
      <c r="A231" s="14"/>
      <c r="B231" s="87"/>
      <c r="C231" s="80"/>
      <c r="D231" s="81"/>
      <c r="E231" s="82"/>
      <c r="F231" s="87"/>
      <c r="G231" s="87"/>
      <c r="H231" s="80"/>
      <c r="I231" s="81"/>
      <c r="J231" s="82"/>
      <c r="K231" s="87"/>
      <c r="L231" s="17"/>
      <c r="M231" s="17"/>
      <c r="N231" s="17"/>
      <c r="O231" s="17"/>
      <c r="P231" s="17"/>
      <c r="Q231" s="17"/>
      <c r="R231" s="17"/>
      <c r="S231" s="17"/>
      <c r="T231" s="17"/>
      <c r="U231" s="17"/>
      <c r="V231" s="17"/>
      <c r="W231" s="17"/>
      <c r="X231" s="17"/>
      <c r="Y231" s="17"/>
    </row>
    <row r="232" spans="1:25" ht="15">
      <c r="A232" s="14"/>
      <c r="B232" s="15">
        <v>1</v>
      </c>
      <c r="C232" s="83" t="s">
        <v>477</v>
      </c>
      <c r="D232" s="66"/>
      <c r="E232" s="64"/>
      <c r="F232" s="18" t="s">
        <v>47</v>
      </c>
      <c r="G232" s="16">
        <v>1</v>
      </c>
      <c r="H232" s="83" t="s">
        <v>498</v>
      </c>
      <c r="I232" s="66"/>
      <c r="J232" s="64"/>
      <c r="K232" s="18"/>
      <c r="L232" s="19"/>
      <c r="M232" s="19"/>
      <c r="N232" s="19"/>
      <c r="O232" s="19"/>
      <c r="P232" s="19"/>
      <c r="Q232" s="19"/>
      <c r="R232" s="19"/>
      <c r="S232" s="19"/>
      <c r="T232" s="19"/>
      <c r="U232" s="19"/>
      <c r="V232" s="19"/>
      <c r="W232" s="19"/>
      <c r="X232" s="19"/>
      <c r="Y232" s="19"/>
    </row>
    <row r="233" spans="1:25" ht="15">
      <c r="A233" s="14"/>
      <c r="B233" s="15">
        <v>2</v>
      </c>
      <c r="C233" s="83" t="s">
        <v>475</v>
      </c>
      <c r="D233" s="66"/>
      <c r="E233" s="64"/>
      <c r="F233" s="18"/>
      <c r="G233" s="28">
        <v>2</v>
      </c>
      <c r="H233" s="83" t="s">
        <v>487</v>
      </c>
      <c r="I233" s="66"/>
      <c r="J233" s="64"/>
      <c r="K233" s="18" t="s">
        <v>27</v>
      </c>
      <c r="L233" s="19"/>
      <c r="M233" s="19"/>
      <c r="N233" s="19"/>
      <c r="O233" s="19"/>
      <c r="P233" s="19"/>
      <c r="Q233" s="19"/>
      <c r="R233" s="19"/>
      <c r="S233" s="19"/>
      <c r="T233" s="19"/>
      <c r="U233" s="19"/>
      <c r="V233" s="19"/>
      <c r="W233" s="19"/>
      <c r="X233" s="19"/>
      <c r="Y233" s="19"/>
    </row>
    <row r="234" spans="1:25" ht="15">
      <c r="A234" s="14"/>
      <c r="B234" s="15">
        <v>3</v>
      </c>
      <c r="C234" s="83" t="s">
        <v>473</v>
      </c>
      <c r="D234" s="66"/>
      <c r="E234" s="64"/>
      <c r="F234" s="18" t="s">
        <v>52</v>
      </c>
      <c r="G234" s="28">
        <v>3</v>
      </c>
      <c r="H234" s="83" t="s">
        <v>485</v>
      </c>
      <c r="I234" s="66"/>
      <c r="J234" s="64"/>
      <c r="K234" s="18"/>
      <c r="L234" s="19"/>
      <c r="M234" s="19"/>
      <c r="N234" s="19"/>
      <c r="O234" s="19"/>
      <c r="P234" s="19"/>
      <c r="Q234" s="19"/>
      <c r="R234" s="19"/>
      <c r="S234" s="19"/>
      <c r="T234" s="19"/>
      <c r="U234" s="19"/>
      <c r="V234" s="19"/>
      <c r="W234" s="19"/>
      <c r="X234" s="19"/>
      <c r="Y234" s="19"/>
    </row>
    <row r="235" spans="1:25" ht="15">
      <c r="A235" s="14"/>
      <c r="B235" s="15">
        <v>4</v>
      </c>
      <c r="C235" s="83" t="s">
        <v>471</v>
      </c>
      <c r="D235" s="66"/>
      <c r="E235" s="64"/>
      <c r="F235" s="18" t="s">
        <v>47</v>
      </c>
      <c r="G235" s="28">
        <v>4</v>
      </c>
      <c r="H235" s="83" t="s">
        <v>510</v>
      </c>
      <c r="I235" s="66"/>
      <c r="J235" s="64"/>
      <c r="K235" s="18"/>
      <c r="L235" s="19"/>
      <c r="M235" s="19"/>
      <c r="N235" s="19"/>
      <c r="O235" s="19"/>
      <c r="P235" s="19"/>
      <c r="Q235" s="19"/>
      <c r="R235" s="19"/>
      <c r="S235" s="19"/>
      <c r="T235" s="19"/>
      <c r="U235" s="19"/>
      <c r="V235" s="19"/>
      <c r="W235" s="19"/>
      <c r="X235" s="19"/>
      <c r="Y235" s="19"/>
    </row>
    <row r="236" spans="1:25" ht="15">
      <c r="A236" s="14"/>
      <c r="B236" s="15">
        <v>5</v>
      </c>
      <c r="C236" s="83" t="s">
        <v>469</v>
      </c>
      <c r="D236" s="66"/>
      <c r="E236" s="64"/>
      <c r="F236" s="18" t="s">
        <v>93</v>
      </c>
      <c r="G236" s="28">
        <v>5</v>
      </c>
      <c r="H236" s="83" t="s">
        <v>443</v>
      </c>
      <c r="I236" s="66"/>
      <c r="J236" s="64"/>
      <c r="K236" s="18"/>
      <c r="L236" s="19"/>
      <c r="M236" s="19"/>
      <c r="N236" s="19"/>
      <c r="O236" s="19"/>
      <c r="P236" s="19"/>
      <c r="Q236" s="19"/>
      <c r="R236" s="19"/>
      <c r="S236" s="19"/>
      <c r="T236" s="19"/>
      <c r="U236" s="19"/>
      <c r="V236" s="19"/>
      <c r="W236" s="19"/>
      <c r="X236" s="19"/>
      <c r="Y236" s="19"/>
    </row>
    <row r="237" spans="1:25" ht="15">
      <c r="A237" s="14"/>
      <c r="B237" s="15">
        <v>6</v>
      </c>
      <c r="C237" s="83" t="s">
        <v>467</v>
      </c>
      <c r="D237" s="66"/>
      <c r="E237" s="64"/>
      <c r="F237" s="18"/>
      <c r="G237" s="28">
        <v>6</v>
      </c>
      <c r="H237" s="83" t="s">
        <v>440</v>
      </c>
      <c r="I237" s="66"/>
      <c r="J237" s="64"/>
      <c r="K237" s="18" t="s">
        <v>66</v>
      </c>
      <c r="L237" s="19"/>
      <c r="M237" s="19"/>
      <c r="N237" s="19"/>
      <c r="O237" s="19"/>
      <c r="P237" s="19"/>
      <c r="Q237" s="19"/>
      <c r="R237" s="19"/>
      <c r="S237" s="19"/>
      <c r="T237" s="19"/>
      <c r="U237" s="19"/>
      <c r="V237" s="19"/>
      <c r="W237" s="19"/>
      <c r="X237" s="19"/>
      <c r="Y237" s="19"/>
    </row>
    <row r="238" spans="1:25" ht="15">
      <c r="A238" s="14"/>
      <c r="B238" s="15">
        <v>7</v>
      </c>
      <c r="C238" s="83" t="s">
        <v>502</v>
      </c>
      <c r="D238" s="66"/>
      <c r="E238" s="64"/>
      <c r="F238" s="18" t="s">
        <v>93</v>
      </c>
      <c r="G238" s="28">
        <v>7</v>
      </c>
      <c r="H238" s="83" t="s">
        <v>438</v>
      </c>
      <c r="I238" s="66"/>
      <c r="J238" s="64"/>
      <c r="K238" s="18"/>
      <c r="L238" s="19"/>
      <c r="M238" s="19"/>
      <c r="N238" s="19"/>
      <c r="O238" s="19"/>
      <c r="P238" s="19"/>
      <c r="Q238" s="19"/>
      <c r="R238" s="19"/>
      <c r="S238" s="19"/>
      <c r="T238" s="19"/>
      <c r="U238" s="19"/>
      <c r="V238" s="19"/>
      <c r="W238" s="19"/>
      <c r="X238" s="19"/>
      <c r="Y238" s="19"/>
    </row>
    <row r="239" spans="1:25" ht="15">
      <c r="A239" s="14"/>
      <c r="B239" s="72" t="str">
        <f>"TOTAL MATCHES WON BY : "&amp;C228</f>
        <v>TOTAL MATCHES WON BY : The Vines</v>
      </c>
      <c r="C239" s="66"/>
      <c r="D239" s="66"/>
      <c r="E239" s="64"/>
      <c r="F239" s="20">
        <f>COUNTA(F232:F238)-0.5*COUNTIF(F232:F238,"Sq*")-COUNTIF(F232:F238,"TBA")</f>
        <v>5</v>
      </c>
      <c r="G239" s="92" t="str">
        <f>"TOTAL MATCHES WON BY : "&amp;H228</f>
        <v>TOTAL MATCHES WON BY : Mandurah</v>
      </c>
      <c r="H239" s="66"/>
      <c r="I239" s="66"/>
      <c r="J239" s="64"/>
      <c r="K239" s="20">
        <f>COUNTA(K232:K238)-0.5*COUNTIF(K232:K238,"Sq*")-COUNTIF(K232:K238,"TBA")</f>
        <v>2</v>
      </c>
      <c r="L239" s="21"/>
      <c r="M239" s="21"/>
      <c r="N239" s="21" t="str">
        <f>IF(F239+K239=0,"",C228)</f>
        <v>The Vines</v>
      </c>
      <c r="O239" s="21">
        <f>F239</f>
        <v>5</v>
      </c>
      <c r="P239" s="21" t="str">
        <f>IF(F239+K239=0,"",H228)</f>
        <v>Mandurah</v>
      </c>
      <c r="Q239" s="21">
        <f>K239</f>
        <v>2</v>
      </c>
      <c r="R239" s="21" t="str">
        <f>G240</f>
        <v>The Vines</v>
      </c>
      <c r="S239" s="21" t="str">
        <f>IF(R239="HALVED",C228,"")</f>
        <v/>
      </c>
      <c r="T239" s="21" t="str">
        <f>IF(R239="HALVED",H228,"")</f>
        <v/>
      </c>
      <c r="U239" s="21"/>
      <c r="V239" s="21"/>
      <c r="W239" s="21"/>
      <c r="X239" s="21"/>
      <c r="Y239" s="21"/>
    </row>
    <row r="240" spans="1:25" ht="15">
      <c r="A240" s="14"/>
      <c r="B240" s="90" t="s">
        <v>42</v>
      </c>
      <c r="C240" s="66"/>
      <c r="D240" s="66"/>
      <c r="E240" s="66"/>
      <c r="F240" s="64"/>
      <c r="G240" s="91" t="str">
        <f>IF(F239+K239&lt;4,"",IF(F239=K239,"HALVED",IF(F239&gt;K239,C228,H228)))</f>
        <v>The Vines</v>
      </c>
      <c r="H240" s="66"/>
      <c r="I240" s="66"/>
      <c r="J240" s="66"/>
      <c r="K240" s="64"/>
      <c r="L240" s="23"/>
      <c r="M240" s="23"/>
      <c r="N240" s="23"/>
      <c r="O240" s="23"/>
      <c r="P240" s="23"/>
      <c r="Q240" s="23"/>
      <c r="R240" s="23"/>
      <c r="S240" s="23"/>
      <c r="T240" s="23"/>
      <c r="U240" s="23"/>
      <c r="V240" s="23"/>
      <c r="W240" s="23"/>
      <c r="X240" s="23"/>
      <c r="Y240" s="23"/>
    </row>
    <row r="241" spans="1:25" ht="15">
      <c r="A241" s="14"/>
      <c r="B241" s="100"/>
      <c r="C241" s="100"/>
      <c r="D241" s="100"/>
      <c r="E241" s="100"/>
      <c r="F241" s="99"/>
      <c r="G241" s="100"/>
      <c r="H241" s="100"/>
      <c r="I241" s="100"/>
      <c r="J241" s="100"/>
      <c r="K241" s="99"/>
      <c r="L241" s="21"/>
      <c r="M241" s="21"/>
      <c r="N241" s="21"/>
      <c r="O241" s="21"/>
      <c r="P241" s="21"/>
      <c r="Q241" s="21"/>
      <c r="R241" s="21"/>
      <c r="S241" s="21"/>
      <c r="T241" s="21"/>
      <c r="U241" s="21"/>
      <c r="V241" s="21"/>
      <c r="W241" s="21"/>
      <c r="X241" s="21"/>
      <c r="Y241" s="21" t="s">
        <v>0</v>
      </c>
    </row>
    <row r="242" spans="1:25" ht="19.5" customHeight="1">
      <c r="A242" s="22"/>
      <c r="B242" s="84" t="str">
        <f>[4]Sheet1!A18</f>
        <v>ROUND THREE</v>
      </c>
      <c r="C242" s="66"/>
      <c r="D242" s="70" t="str">
        <f>[4]Sheet1!B18</f>
        <v>MONDAY 12 MAY</v>
      </c>
      <c r="E242" s="66"/>
      <c r="F242" s="66"/>
      <c r="G242" s="71" t="str">
        <f>[4]Sheet1!C18</f>
        <v>Mandurah CC</v>
      </c>
      <c r="H242" s="66"/>
      <c r="I242" s="66"/>
      <c r="J242" s="66"/>
      <c r="K242" s="64"/>
      <c r="L242" s="13"/>
      <c r="M242" s="13"/>
      <c r="N242" s="13"/>
      <c r="O242" s="13"/>
      <c r="P242" s="13"/>
      <c r="Q242" s="13"/>
      <c r="R242" s="13"/>
      <c r="S242" s="13"/>
      <c r="T242" s="13"/>
      <c r="U242" s="13"/>
      <c r="V242" s="13"/>
      <c r="W242" s="13"/>
      <c r="X242" s="13"/>
      <c r="Y242" s="13"/>
    </row>
    <row r="243" spans="1:25" ht="14.25" customHeight="1">
      <c r="A243" s="14"/>
      <c r="B243" s="15" t="s">
        <v>18</v>
      </c>
      <c r="C243" s="72" t="str">
        <f>[4]Sheet1!C19</f>
        <v>Wanneroo</v>
      </c>
      <c r="D243" s="66"/>
      <c r="E243" s="66"/>
      <c r="F243" s="64"/>
      <c r="G243" s="16" t="s">
        <v>18</v>
      </c>
      <c r="H243" s="73" t="str">
        <f>[4]Sheet1!E19</f>
        <v>Lake Karrinyup</v>
      </c>
      <c r="I243" s="66"/>
      <c r="J243" s="66"/>
      <c r="K243" s="64"/>
      <c r="L243" s="17"/>
      <c r="M243" s="17"/>
      <c r="N243" s="17"/>
      <c r="O243" s="17"/>
      <c r="P243" s="17"/>
      <c r="Q243" s="17"/>
      <c r="R243" s="17"/>
      <c r="S243" s="17"/>
      <c r="T243" s="17"/>
      <c r="U243" s="17"/>
      <c r="V243" s="17"/>
      <c r="W243" s="17"/>
      <c r="X243" s="17"/>
      <c r="Y243" s="17"/>
    </row>
    <row r="244" spans="1:25" ht="14.25" customHeight="1">
      <c r="A244" s="14"/>
      <c r="B244" s="85" t="s">
        <v>19</v>
      </c>
      <c r="C244" s="88" t="s">
        <v>20</v>
      </c>
      <c r="D244" s="75"/>
      <c r="E244" s="76"/>
      <c r="F244" s="85" t="s">
        <v>21</v>
      </c>
      <c r="G244" s="89" t="s">
        <v>19</v>
      </c>
      <c r="H244" s="74" t="s">
        <v>20</v>
      </c>
      <c r="I244" s="75"/>
      <c r="J244" s="76"/>
      <c r="K244" s="89" t="s">
        <v>21</v>
      </c>
      <c r="L244" s="17"/>
      <c r="M244" s="17"/>
      <c r="N244" s="17"/>
      <c r="O244" s="17"/>
      <c r="P244" s="17"/>
      <c r="Q244" s="17"/>
      <c r="R244" s="17"/>
      <c r="S244" s="17"/>
      <c r="T244" s="17"/>
      <c r="U244" s="17"/>
      <c r="V244" s="17"/>
      <c r="W244" s="17"/>
      <c r="X244" s="17"/>
      <c r="Y244" s="17"/>
    </row>
    <row r="245" spans="1:25" ht="14.25" customHeight="1">
      <c r="A245" s="14"/>
      <c r="B245" s="86"/>
      <c r="C245" s="77"/>
      <c r="D245" s="78"/>
      <c r="E245" s="79"/>
      <c r="F245" s="86"/>
      <c r="G245" s="86"/>
      <c r="H245" s="77"/>
      <c r="I245" s="78"/>
      <c r="J245" s="79"/>
      <c r="K245" s="86"/>
      <c r="L245" s="17"/>
      <c r="M245" s="17"/>
      <c r="N245" s="17"/>
      <c r="O245" s="17"/>
      <c r="P245" s="17"/>
      <c r="Q245" s="17"/>
      <c r="R245" s="17"/>
      <c r="S245" s="17"/>
      <c r="T245" s="17"/>
      <c r="U245" s="17"/>
      <c r="V245" s="17"/>
      <c r="W245" s="17"/>
      <c r="X245" s="17"/>
      <c r="Y245" s="17"/>
    </row>
    <row r="246" spans="1:25" ht="14.25" customHeight="1">
      <c r="A246" s="14"/>
      <c r="B246" s="87"/>
      <c r="C246" s="80"/>
      <c r="D246" s="81"/>
      <c r="E246" s="82"/>
      <c r="F246" s="87"/>
      <c r="G246" s="87"/>
      <c r="H246" s="80"/>
      <c r="I246" s="81"/>
      <c r="J246" s="82"/>
      <c r="K246" s="87"/>
      <c r="L246" s="17"/>
      <c r="M246" s="17"/>
      <c r="N246" s="17"/>
      <c r="O246" s="17"/>
      <c r="P246" s="17"/>
      <c r="Q246" s="17"/>
      <c r="R246" s="17"/>
      <c r="S246" s="17"/>
      <c r="T246" s="17"/>
      <c r="U246" s="17"/>
      <c r="V246" s="17"/>
      <c r="W246" s="17"/>
      <c r="X246" s="17"/>
      <c r="Y246" s="17"/>
    </row>
    <row r="247" spans="1:25" ht="14.25" customHeight="1">
      <c r="A247" s="14"/>
      <c r="B247" s="15">
        <v>1</v>
      </c>
      <c r="C247" s="83" t="s">
        <v>509</v>
      </c>
      <c r="D247" s="66"/>
      <c r="E247" s="64"/>
      <c r="F247" s="18" t="s">
        <v>66</v>
      </c>
      <c r="G247" s="16">
        <v>1</v>
      </c>
      <c r="H247" s="83" t="s">
        <v>461</v>
      </c>
      <c r="I247" s="66"/>
      <c r="J247" s="64"/>
      <c r="K247" s="18"/>
      <c r="L247" s="19"/>
      <c r="M247" s="19"/>
      <c r="N247" s="19"/>
      <c r="O247" s="19"/>
      <c r="P247" s="19"/>
      <c r="Q247" s="19"/>
      <c r="R247" s="19"/>
      <c r="S247" s="19"/>
      <c r="T247" s="19"/>
      <c r="U247" s="19"/>
      <c r="V247" s="19"/>
      <c r="W247" s="19"/>
      <c r="X247" s="19"/>
      <c r="Y247" s="19"/>
    </row>
    <row r="248" spans="1:25" ht="14.25" customHeight="1">
      <c r="A248" s="14"/>
      <c r="B248" s="15">
        <v>2</v>
      </c>
      <c r="C248" s="83" t="s">
        <v>508</v>
      </c>
      <c r="D248" s="66"/>
      <c r="E248" s="64"/>
      <c r="F248" s="18" t="s">
        <v>31</v>
      </c>
      <c r="G248" s="28">
        <v>2</v>
      </c>
      <c r="H248" s="83" t="s">
        <v>459</v>
      </c>
      <c r="I248" s="66"/>
      <c r="J248" s="64"/>
      <c r="K248" s="18" t="s">
        <v>31</v>
      </c>
      <c r="L248" s="19"/>
      <c r="M248" s="19"/>
      <c r="N248" s="19"/>
      <c r="O248" s="19"/>
      <c r="P248" s="19"/>
      <c r="Q248" s="19"/>
      <c r="R248" s="19"/>
      <c r="S248" s="19"/>
      <c r="T248" s="19"/>
      <c r="U248" s="19"/>
      <c r="V248" s="19"/>
      <c r="W248" s="19"/>
      <c r="X248" s="19"/>
      <c r="Y248" s="19"/>
    </row>
    <row r="249" spans="1:25" ht="14.25" customHeight="1">
      <c r="A249" s="14"/>
      <c r="B249" s="15">
        <v>3</v>
      </c>
      <c r="C249" s="83" t="s">
        <v>474</v>
      </c>
      <c r="D249" s="66"/>
      <c r="E249" s="64"/>
      <c r="F249" s="18"/>
      <c r="G249" s="28">
        <v>3</v>
      </c>
      <c r="H249" s="83" t="s">
        <v>507</v>
      </c>
      <c r="I249" s="66"/>
      <c r="J249" s="64"/>
      <c r="K249" s="18" t="s">
        <v>47</v>
      </c>
      <c r="L249" s="19"/>
      <c r="M249" s="19"/>
      <c r="N249" s="19"/>
      <c r="O249" s="19"/>
      <c r="P249" s="19"/>
      <c r="Q249" s="19"/>
      <c r="R249" s="19"/>
      <c r="S249" s="19"/>
      <c r="T249" s="19"/>
      <c r="U249" s="19"/>
      <c r="V249" s="19"/>
      <c r="W249" s="19"/>
      <c r="X249" s="19"/>
      <c r="Y249" s="19"/>
    </row>
    <row r="250" spans="1:25" ht="14.25" customHeight="1">
      <c r="A250" s="14"/>
      <c r="B250" s="15">
        <v>4</v>
      </c>
      <c r="C250" s="83" t="s">
        <v>506</v>
      </c>
      <c r="D250" s="66"/>
      <c r="E250" s="64"/>
      <c r="F250" s="18" t="s">
        <v>31</v>
      </c>
      <c r="G250" s="28">
        <v>4</v>
      </c>
      <c r="H250" s="83" t="s">
        <v>451</v>
      </c>
      <c r="I250" s="66"/>
      <c r="J250" s="64"/>
      <c r="K250" s="18" t="s">
        <v>31</v>
      </c>
      <c r="L250" s="19"/>
      <c r="M250" s="19"/>
      <c r="N250" s="19"/>
      <c r="O250" s="19"/>
      <c r="P250" s="19"/>
      <c r="Q250" s="19"/>
      <c r="R250" s="19"/>
      <c r="S250" s="19"/>
      <c r="T250" s="19"/>
      <c r="U250" s="19"/>
      <c r="V250" s="19"/>
      <c r="W250" s="19"/>
      <c r="X250" s="19"/>
      <c r="Y250" s="19"/>
    </row>
    <row r="251" spans="1:25" ht="14.25" customHeight="1">
      <c r="A251" s="14"/>
      <c r="B251" s="15">
        <v>5</v>
      </c>
      <c r="C251" s="83" t="s">
        <v>505</v>
      </c>
      <c r="D251" s="66"/>
      <c r="E251" s="64"/>
      <c r="F251" s="18" t="s">
        <v>24</v>
      </c>
      <c r="G251" s="28">
        <v>5</v>
      </c>
      <c r="H251" s="83" t="s">
        <v>504</v>
      </c>
      <c r="I251" s="66"/>
      <c r="J251" s="64"/>
      <c r="K251" s="18"/>
      <c r="L251" s="19"/>
      <c r="M251" s="19"/>
      <c r="N251" s="19"/>
      <c r="O251" s="19"/>
      <c r="P251" s="19"/>
      <c r="Q251" s="19"/>
      <c r="R251" s="19"/>
      <c r="S251" s="19"/>
      <c r="T251" s="19"/>
      <c r="U251" s="19"/>
      <c r="V251" s="19"/>
      <c r="W251" s="19"/>
      <c r="X251" s="19"/>
      <c r="Y251" s="19"/>
    </row>
    <row r="252" spans="1:25" ht="14.25" customHeight="1">
      <c r="A252" s="14"/>
      <c r="B252" s="15">
        <v>6</v>
      </c>
      <c r="C252" s="83" t="s">
        <v>470</v>
      </c>
      <c r="D252" s="66"/>
      <c r="E252" s="64"/>
      <c r="F252" s="18" t="s">
        <v>38</v>
      </c>
      <c r="G252" s="28">
        <v>6</v>
      </c>
      <c r="H252" s="83" t="s">
        <v>453</v>
      </c>
      <c r="I252" s="66"/>
      <c r="J252" s="64"/>
      <c r="K252" s="18"/>
      <c r="L252" s="19"/>
      <c r="M252" s="19"/>
      <c r="N252" s="19"/>
      <c r="O252" s="19"/>
      <c r="P252" s="19"/>
      <c r="Q252" s="19"/>
      <c r="R252" s="19"/>
      <c r="S252" s="19"/>
      <c r="T252" s="19"/>
      <c r="U252" s="19"/>
      <c r="V252" s="19"/>
      <c r="W252" s="19"/>
      <c r="X252" s="19"/>
      <c r="Y252" s="19"/>
    </row>
    <row r="253" spans="1:25" ht="14.25" customHeight="1">
      <c r="A253" s="14"/>
      <c r="B253" s="15">
        <v>7</v>
      </c>
      <c r="C253" s="83" t="s">
        <v>503</v>
      </c>
      <c r="D253" s="66"/>
      <c r="E253" s="64"/>
      <c r="F253" s="18" t="s">
        <v>93</v>
      </c>
      <c r="G253" s="28">
        <v>7</v>
      </c>
      <c r="H253" s="83" t="s">
        <v>481</v>
      </c>
      <c r="I253" s="66"/>
      <c r="J253" s="64"/>
      <c r="K253" s="18"/>
      <c r="L253" s="19"/>
      <c r="M253" s="19"/>
      <c r="N253" s="19"/>
      <c r="O253" s="19"/>
      <c r="P253" s="19"/>
      <c r="Q253" s="19"/>
      <c r="R253" s="19"/>
      <c r="S253" s="19"/>
      <c r="T253" s="19"/>
      <c r="U253" s="19"/>
      <c r="V253" s="19"/>
      <c r="W253" s="19"/>
      <c r="X253" s="19"/>
      <c r="Y253" s="19"/>
    </row>
    <row r="254" spans="1:25" ht="14.25" customHeight="1">
      <c r="A254" s="14"/>
      <c r="B254" s="72" t="str">
        <f>"TOTAL MATCHES WON BY : "&amp;C243</f>
        <v>TOTAL MATCHES WON BY : Wanneroo</v>
      </c>
      <c r="C254" s="66"/>
      <c r="D254" s="66"/>
      <c r="E254" s="64"/>
      <c r="F254" s="20">
        <f>COUNTA(F247:F253)-0.5*COUNTIF(F247:F253,"Sq*")-COUNTIF(F247:F253,"TBA")</f>
        <v>5</v>
      </c>
      <c r="G254" s="92" t="str">
        <f>"TOTAL MATCHES WON BY : "&amp;H243</f>
        <v>TOTAL MATCHES WON BY : Lake Karrinyup</v>
      </c>
      <c r="H254" s="66"/>
      <c r="I254" s="66"/>
      <c r="J254" s="64"/>
      <c r="K254" s="20">
        <f>COUNTA(K247:K253)-0.5*COUNTIF(K247:K253,"Sq*")-COUNTIF(K247:K253,"TBA")</f>
        <v>2</v>
      </c>
      <c r="L254" s="21"/>
      <c r="M254" s="21"/>
      <c r="N254" s="21" t="str">
        <f>IF(F254+K254=0,"",C243)</f>
        <v>Wanneroo</v>
      </c>
      <c r="O254" s="21">
        <f>F254</f>
        <v>5</v>
      </c>
      <c r="P254" s="21" t="str">
        <f>IF(F254+K254=0,"",H243)</f>
        <v>Lake Karrinyup</v>
      </c>
      <c r="Q254" s="21">
        <f>K254</f>
        <v>2</v>
      </c>
      <c r="R254" s="21" t="str">
        <f>G255</f>
        <v>Wanneroo</v>
      </c>
      <c r="S254" s="21" t="str">
        <f>IF(R254="HALVED",C243,"")</f>
        <v/>
      </c>
      <c r="T254" s="21" t="str">
        <f>IF(R254="HALVED",H243,"")</f>
        <v/>
      </c>
      <c r="U254" s="21"/>
      <c r="V254" s="21"/>
      <c r="W254" s="21"/>
      <c r="X254" s="21"/>
      <c r="Y254" s="21"/>
    </row>
    <row r="255" spans="1:25" ht="14.25" customHeight="1">
      <c r="A255" s="22"/>
      <c r="B255" s="90" t="s">
        <v>42</v>
      </c>
      <c r="C255" s="66"/>
      <c r="D255" s="66"/>
      <c r="E255" s="66"/>
      <c r="F255" s="64"/>
      <c r="G255" s="91" t="str">
        <f>IF(F254+K254&lt;4,"",IF(F254=K254,"HALVED",IF(F254&gt;K254,C243,H243)))</f>
        <v>Wanneroo</v>
      </c>
      <c r="H255" s="66"/>
      <c r="I255" s="66"/>
      <c r="J255" s="66"/>
      <c r="K255" s="64"/>
      <c r="L255" s="23"/>
      <c r="M255" s="23"/>
      <c r="N255" s="23"/>
      <c r="O255" s="23"/>
      <c r="P255" s="23"/>
      <c r="Q255" s="23"/>
      <c r="R255" s="23"/>
      <c r="S255" s="23"/>
      <c r="T255" s="23"/>
      <c r="U255" s="23"/>
      <c r="V255" s="23"/>
      <c r="W255" s="23"/>
      <c r="X255" s="23"/>
      <c r="Y255" s="23"/>
    </row>
    <row r="256" spans="1:25" ht="14.25" customHeight="1">
      <c r="A256" s="22"/>
      <c r="B256" s="24"/>
      <c r="C256" s="24"/>
      <c r="D256" s="24"/>
      <c r="E256" s="24"/>
      <c r="F256" s="24"/>
      <c r="G256" s="25"/>
      <c r="H256" s="25"/>
      <c r="I256" s="25"/>
      <c r="J256" s="25"/>
      <c r="K256" s="25"/>
      <c r="L256" s="23"/>
      <c r="M256" s="23"/>
      <c r="N256" s="23"/>
      <c r="O256" s="23"/>
      <c r="P256" s="23"/>
      <c r="Q256" s="23"/>
      <c r="R256" s="23"/>
      <c r="S256" s="23"/>
      <c r="T256" s="23"/>
      <c r="U256" s="23"/>
      <c r="V256" s="23"/>
      <c r="W256" s="23"/>
      <c r="X256" s="23"/>
      <c r="Y256" s="23"/>
    </row>
    <row r="257" spans="1:25" ht="14.25" customHeight="1">
      <c r="A257" s="14"/>
      <c r="B257" s="15" t="s">
        <v>18</v>
      </c>
      <c r="C257" s="72" t="str">
        <f>[4]Sheet1!C20</f>
        <v>Royal Perth</v>
      </c>
      <c r="D257" s="66"/>
      <c r="E257" s="66"/>
      <c r="F257" s="64"/>
      <c r="G257" s="16" t="s">
        <v>18</v>
      </c>
      <c r="H257" s="73" t="str">
        <f>[4]Sheet1!E20</f>
        <v>The Vines</v>
      </c>
      <c r="I257" s="66"/>
      <c r="J257" s="66"/>
      <c r="K257" s="64"/>
      <c r="L257" s="17"/>
      <c r="M257" s="17"/>
      <c r="N257" s="17"/>
      <c r="O257" s="17"/>
      <c r="P257" s="17"/>
      <c r="Q257" s="17"/>
      <c r="R257" s="17"/>
      <c r="S257" s="17"/>
      <c r="T257" s="17"/>
      <c r="U257" s="17"/>
      <c r="V257" s="17"/>
      <c r="W257" s="17"/>
      <c r="X257" s="17"/>
      <c r="Y257" s="17"/>
    </row>
    <row r="258" spans="1:25" ht="14.25" customHeight="1">
      <c r="A258" s="14"/>
      <c r="B258" s="85" t="s">
        <v>19</v>
      </c>
      <c r="C258" s="88" t="s">
        <v>20</v>
      </c>
      <c r="D258" s="75"/>
      <c r="E258" s="76"/>
      <c r="F258" s="85" t="s">
        <v>21</v>
      </c>
      <c r="G258" s="89" t="s">
        <v>19</v>
      </c>
      <c r="H258" s="74" t="s">
        <v>20</v>
      </c>
      <c r="I258" s="75"/>
      <c r="J258" s="76"/>
      <c r="K258" s="89" t="s">
        <v>21</v>
      </c>
      <c r="L258" s="17"/>
      <c r="M258" s="17"/>
      <c r="N258" s="17"/>
      <c r="O258" s="17"/>
      <c r="P258" s="17"/>
      <c r="Q258" s="17"/>
      <c r="R258" s="17"/>
      <c r="S258" s="17"/>
      <c r="T258" s="17"/>
      <c r="U258" s="17"/>
      <c r="V258" s="17"/>
      <c r="W258" s="17"/>
      <c r="X258" s="17"/>
      <c r="Y258" s="17"/>
    </row>
    <row r="259" spans="1:25" ht="14.25" customHeight="1">
      <c r="A259" s="14"/>
      <c r="B259" s="86"/>
      <c r="C259" s="77"/>
      <c r="D259" s="78"/>
      <c r="E259" s="79"/>
      <c r="F259" s="86"/>
      <c r="G259" s="86"/>
      <c r="H259" s="77"/>
      <c r="I259" s="78"/>
      <c r="J259" s="79"/>
      <c r="K259" s="86"/>
      <c r="L259" s="17"/>
      <c r="M259" s="17"/>
      <c r="N259" s="17"/>
      <c r="O259" s="17"/>
      <c r="P259" s="17"/>
      <c r="Q259" s="17"/>
      <c r="R259" s="17"/>
      <c r="S259" s="17"/>
      <c r="T259" s="17"/>
      <c r="U259" s="17"/>
      <c r="V259" s="17"/>
      <c r="W259" s="17"/>
      <c r="X259" s="17"/>
      <c r="Y259" s="17"/>
    </row>
    <row r="260" spans="1:25" ht="14.25" customHeight="1">
      <c r="A260" s="14"/>
      <c r="B260" s="87"/>
      <c r="C260" s="80"/>
      <c r="D260" s="81"/>
      <c r="E260" s="82"/>
      <c r="F260" s="87"/>
      <c r="G260" s="87"/>
      <c r="H260" s="80"/>
      <c r="I260" s="81"/>
      <c r="J260" s="82"/>
      <c r="K260" s="87"/>
      <c r="L260" s="17"/>
      <c r="M260" s="17"/>
      <c r="N260" s="17"/>
      <c r="O260" s="17"/>
      <c r="P260" s="17"/>
      <c r="Q260" s="17"/>
      <c r="R260" s="17"/>
      <c r="S260" s="17"/>
      <c r="T260" s="17"/>
      <c r="U260" s="17"/>
      <c r="V260" s="17"/>
      <c r="W260" s="17"/>
      <c r="X260" s="17"/>
      <c r="Y260" s="17"/>
    </row>
    <row r="261" spans="1:25" ht="14.25" customHeight="1">
      <c r="A261" s="14"/>
      <c r="B261" s="15">
        <v>1</v>
      </c>
      <c r="C261" s="83" t="s">
        <v>464</v>
      </c>
      <c r="D261" s="66"/>
      <c r="E261" s="64"/>
      <c r="F261" s="18" t="s">
        <v>31</v>
      </c>
      <c r="G261" s="16">
        <v>1</v>
      </c>
      <c r="H261" s="83" t="s">
        <v>477</v>
      </c>
      <c r="I261" s="66"/>
      <c r="J261" s="64"/>
      <c r="K261" s="18" t="s">
        <v>31</v>
      </c>
      <c r="L261" s="19"/>
      <c r="M261" s="19"/>
      <c r="N261" s="19"/>
      <c r="O261" s="19"/>
      <c r="P261" s="19"/>
      <c r="Q261" s="19"/>
      <c r="R261" s="19"/>
      <c r="S261" s="19"/>
      <c r="T261" s="19"/>
      <c r="U261" s="19"/>
      <c r="V261" s="19"/>
      <c r="W261" s="19"/>
      <c r="X261" s="19"/>
      <c r="Y261" s="19"/>
    </row>
    <row r="262" spans="1:25" ht="14.25" customHeight="1">
      <c r="A262" s="14"/>
      <c r="B262" s="15">
        <v>2</v>
      </c>
      <c r="C262" s="83" t="s">
        <v>462</v>
      </c>
      <c r="D262" s="66"/>
      <c r="E262" s="64"/>
      <c r="F262" s="18"/>
      <c r="G262" s="28">
        <v>2</v>
      </c>
      <c r="H262" s="83" t="s">
        <v>473</v>
      </c>
      <c r="I262" s="66"/>
      <c r="J262" s="64"/>
      <c r="K262" s="18" t="s">
        <v>24</v>
      </c>
      <c r="L262" s="19"/>
      <c r="M262" s="19"/>
      <c r="N262" s="19"/>
      <c r="O262" s="19"/>
      <c r="P262" s="19"/>
      <c r="Q262" s="19"/>
      <c r="R262" s="19"/>
      <c r="S262" s="19"/>
      <c r="T262" s="19"/>
      <c r="U262" s="19"/>
      <c r="V262" s="19"/>
      <c r="W262" s="19"/>
      <c r="X262" s="19"/>
      <c r="Y262" s="19"/>
    </row>
    <row r="263" spans="1:25" ht="14.25" customHeight="1">
      <c r="A263" s="14"/>
      <c r="B263" s="15">
        <v>3</v>
      </c>
      <c r="C263" s="83" t="s">
        <v>460</v>
      </c>
      <c r="D263" s="66"/>
      <c r="E263" s="64"/>
      <c r="F263" s="18" t="s">
        <v>24</v>
      </c>
      <c r="G263" s="28">
        <v>3</v>
      </c>
      <c r="H263" s="83" t="s">
        <v>471</v>
      </c>
      <c r="I263" s="66"/>
      <c r="J263" s="64"/>
      <c r="K263" s="18"/>
      <c r="L263" s="19"/>
      <c r="M263" s="19"/>
      <c r="N263" s="19"/>
      <c r="O263" s="19"/>
      <c r="P263" s="19"/>
      <c r="Q263" s="19"/>
      <c r="R263" s="19"/>
      <c r="S263" s="19"/>
      <c r="T263" s="19"/>
      <c r="U263" s="19"/>
      <c r="V263" s="19"/>
      <c r="W263" s="19"/>
      <c r="X263" s="19"/>
      <c r="Y263" s="19"/>
    </row>
    <row r="264" spans="1:25" ht="14.25" customHeight="1">
      <c r="A264" s="14"/>
      <c r="B264" s="15">
        <v>4</v>
      </c>
      <c r="C264" s="83" t="s">
        <v>456</v>
      </c>
      <c r="D264" s="66"/>
      <c r="E264" s="64"/>
      <c r="F264" s="18"/>
      <c r="G264" s="28">
        <v>4</v>
      </c>
      <c r="H264" s="83" t="s">
        <v>469</v>
      </c>
      <c r="I264" s="66"/>
      <c r="J264" s="64"/>
      <c r="K264" s="18" t="s">
        <v>47</v>
      </c>
      <c r="L264" s="19"/>
      <c r="M264" s="19"/>
      <c r="N264" s="19"/>
      <c r="O264" s="19"/>
      <c r="P264" s="19"/>
      <c r="Q264" s="19"/>
      <c r="R264" s="19"/>
      <c r="S264" s="19"/>
      <c r="T264" s="19"/>
      <c r="U264" s="19"/>
      <c r="V264" s="19"/>
      <c r="W264" s="19"/>
      <c r="X264" s="19"/>
      <c r="Y264" s="19"/>
    </row>
    <row r="265" spans="1:25" ht="14.25" customHeight="1">
      <c r="A265" s="14"/>
      <c r="B265" s="15">
        <v>5</v>
      </c>
      <c r="C265" s="83" t="s">
        <v>452</v>
      </c>
      <c r="D265" s="66"/>
      <c r="E265" s="64"/>
      <c r="F265" s="18"/>
      <c r="G265" s="28">
        <v>5</v>
      </c>
      <c r="H265" s="83" t="s">
        <v>467</v>
      </c>
      <c r="I265" s="66"/>
      <c r="J265" s="64"/>
      <c r="K265" s="18" t="s">
        <v>93</v>
      </c>
      <c r="L265" s="19"/>
      <c r="M265" s="19"/>
      <c r="N265" s="19"/>
      <c r="O265" s="19"/>
      <c r="P265" s="19"/>
      <c r="Q265" s="19"/>
      <c r="R265" s="19"/>
      <c r="S265" s="19"/>
      <c r="T265" s="19"/>
      <c r="U265" s="19"/>
      <c r="V265" s="19"/>
      <c r="W265" s="19"/>
      <c r="X265" s="19"/>
      <c r="Y265" s="19"/>
    </row>
    <row r="266" spans="1:25" ht="14.25" customHeight="1">
      <c r="A266" s="14"/>
      <c r="B266" s="15">
        <v>6</v>
      </c>
      <c r="C266" s="83" t="s">
        <v>484</v>
      </c>
      <c r="D266" s="66"/>
      <c r="E266" s="64"/>
      <c r="F266" s="18" t="s">
        <v>34</v>
      </c>
      <c r="G266" s="28">
        <v>6</v>
      </c>
      <c r="H266" s="83" t="s">
        <v>502</v>
      </c>
      <c r="I266" s="66"/>
      <c r="J266" s="64"/>
      <c r="K266" s="18"/>
      <c r="L266" s="19"/>
      <c r="M266" s="19"/>
      <c r="N266" s="19"/>
      <c r="O266" s="19"/>
      <c r="P266" s="19"/>
      <c r="Q266" s="19"/>
      <c r="R266" s="19"/>
      <c r="S266" s="19"/>
      <c r="T266" s="19"/>
      <c r="U266" s="19"/>
      <c r="V266" s="19"/>
      <c r="W266" s="19"/>
      <c r="X266" s="19"/>
      <c r="Y266" s="19"/>
    </row>
    <row r="267" spans="1:25" ht="14.25" customHeight="1">
      <c r="A267" s="14"/>
      <c r="B267" s="15">
        <v>7</v>
      </c>
      <c r="C267" s="83" t="s">
        <v>501</v>
      </c>
      <c r="D267" s="66"/>
      <c r="E267" s="64"/>
      <c r="F267" s="18"/>
      <c r="G267" s="28">
        <v>7</v>
      </c>
      <c r="H267" s="83" t="s">
        <v>500</v>
      </c>
      <c r="I267" s="66"/>
      <c r="J267" s="64"/>
      <c r="K267" s="18" t="s">
        <v>41</v>
      </c>
      <c r="L267" s="19"/>
      <c r="M267" s="19"/>
      <c r="N267" s="19"/>
      <c r="O267" s="19"/>
      <c r="P267" s="19"/>
      <c r="Q267" s="19"/>
      <c r="R267" s="19"/>
      <c r="S267" s="19"/>
      <c r="T267" s="19"/>
      <c r="U267" s="19"/>
      <c r="V267" s="19"/>
      <c r="W267" s="19"/>
      <c r="X267" s="19"/>
      <c r="Y267" s="19"/>
    </row>
    <row r="268" spans="1:25" ht="14.25" customHeight="1">
      <c r="A268" s="14"/>
      <c r="B268" s="72" t="str">
        <f>"TOTAL MATCHES WON BY : "&amp;C257</f>
        <v>TOTAL MATCHES WON BY : Royal Perth</v>
      </c>
      <c r="C268" s="66"/>
      <c r="D268" s="66"/>
      <c r="E268" s="64"/>
      <c r="F268" s="20">
        <f>COUNTA(F261:F267)-0.5*COUNTIF(F261:F267,"Sq*")-COUNTIF(F261:F267,"TBA")</f>
        <v>2.5</v>
      </c>
      <c r="G268" s="92" t="str">
        <f>"TOTAL MATCHES WON BY : "&amp;H257</f>
        <v>TOTAL MATCHES WON BY : The Vines</v>
      </c>
      <c r="H268" s="66"/>
      <c r="I268" s="66"/>
      <c r="J268" s="64"/>
      <c r="K268" s="20">
        <f>COUNTA(K261:K267)-0.5*COUNTIF(K261:K267,"Sq*")-COUNTIF(K261:K267,"TBA")</f>
        <v>4.5</v>
      </c>
      <c r="L268" s="21"/>
      <c r="M268" s="21"/>
      <c r="N268" s="21" t="str">
        <f>IF(F268+K268=0,"",C257)</f>
        <v>Royal Perth</v>
      </c>
      <c r="O268" s="21">
        <f>F268</f>
        <v>2.5</v>
      </c>
      <c r="P268" s="21" t="str">
        <f>IF(F268+K268=0,"",H257)</f>
        <v>The Vines</v>
      </c>
      <c r="Q268" s="21">
        <f>K268</f>
        <v>4.5</v>
      </c>
      <c r="R268" s="21" t="str">
        <f>G269</f>
        <v>The Vines</v>
      </c>
      <c r="S268" s="21" t="str">
        <f>IF(R268="HALVED",C257,"")</f>
        <v/>
      </c>
      <c r="T268" s="21" t="str">
        <f>IF(R268="HALVED",H257,"")</f>
        <v/>
      </c>
      <c r="U268" s="21"/>
      <c r="V268" s="21"/>
      <c r="W268" s="21"/>
      <c r="X268" s="21"/>
      <c r="Y268" s="21"/>
    </row>
    <row r="269" spans="1:25" ht="14.25" customHeight="1">
      <c r="A269" s="22"/>
      <c r="B269" s="90" t="s">
        <v>42</v>
      </c>
      <c r="C269" s="66"/>
      <c r="D269" s="66"/>
      <c r="E269" s="66"/>
      <c r="F269" s="64"/>
      <c r="G269" s="91" t="str">
        <f>IF(F268+K268&lt;4,"",IF(F268=K268,"HALVED",IF(F268&gt;K268,C257,H257)))</f>
        <v>The Vines</v>
      </c>
      <c r="H269" s="66"/>
      <c r="I269" s="66"/>
      <c r="J269" s="66"/>
      <c r="K269" s="64"/>
      <c r="L269" s="23"/>
      <c r="M269" s="23"/>
      <c r="N269" s="23"/>
      <c r="O269" s="23"/>
      <c r="P269" s="23"/>
      <c r="Q269" s="23"/>
      <c r="R269" s="23"/>
      <c r="S269" s="23"/>
      <c r="T269" s="23"/>
      <c r="U269" s="23"/>
      <c r="V269" s="23"/>
      <c r="W269" s="23"/>
      <c r="X269" s="23"/>
      <c r="Y269" s="23"/>
    </row>
    <row r="270" spans="1:25" ht="14.25" customHeight="1">
      <c r="A270" s="22"/>
      <c r="B270" s="24"/>
      <c r="C270" s="24"/>
      <c r="D270" s="24"/>
      <c r="E270" s="24"/>
      <c r="F270" s="24"/>
      <c r="G270" s="25"/>
      <c r="H270" s="25"/>
      <c r="I270" s="25"/>
      <c r="J270" s="25"/>
      <c r="K270" s="25"/>
      <c r="L270" s="23"/>
      <c r="M270" s="23"/>
      <c r="N270" s="23"/>
      <c r="O270" s="23"/>
      <c r="P270" s="23"/>
      <c r="Q270" s="23"/>
      <c r="R270" s="23"/>
      <c r="S270" s="23"/>
      <c r="T270" s="23"/>
      <c r="U270" s="23"/>
      <c r="V270" s="23"/>
      <c r="W270" s="23"/>
      <c r="X270" s="23"/>
      <c r="Y270" s="23"/>
    </row>
    <row r="271" spans="1:25" ht="14.25" customHeight="1">
      <c r="A271" s="13"/>
      <c r="B271" s="15" t="s">
        <v>18</v>
      </c>
      <c r="C271" s="72" t="str">
        <f>[4]Sheet1!C21</f>
        <v>Mandurah</v>
      </c>
      <c r="D271" s="66"/>
      <c r="E271" s="66"/>
      <c r="F271" s="64"/>
      <c r="G271" s="16" t="s">
        <v>18</v>
      </c>
      <c r="H271" s="73" t="str">
        <f>[4]Sheet1!E21</f>
        <v>Melville Glades</v>
      </c>
      <c r="I271" s="66"/>
      <c r="J271" s="66"/>
      <c r="K271" s="64"/>
      <c r="L271" s="17"/>
      <c r="M271" s="17"/>
      <c r="N271" s="17"/>
      <c r="O271" s="17"/>
      <c r="P271" s="17"/>
      <c r="Q271" s="17"/>
      <c r="R271" s="17"/>
      <c r="S271" s="17"/>
      <c r="T271" s="17"/>
      <c r="U271" s="17"/>
      <c r="V271" s="17"/>
      <c r="W271" s="17"/>
      <c r="X271" s="17"/>
      <c r="Y271" s="17"/>
    </row>
    <row r="272" spans="1:25" ht="14.25" customHeight="1">
      <c r="A272" s="14"/>
      <c r="B272" s="85" t="s">
        <v>19</v>
      </c>
      <c r="C272" s="88" t="s">
        <v>20</v>
      </c>
      <c r="D272" s="75"/>
      <c r="E272" s="76"/>
      <c r="F272" s="85" t="s">
        <v>21</v>
      </c>
      <c r="G272" s="89" t="s">
        <v>19</v>
      </c>
      <c r="H272" s="74" t="s">
        <v>20</v>
      </c>
      <c r="I272" s="75"/>
      <c r="J272" s="76"/>
      <c r="K272" s="89" t="s">
        <v>21</v>
      </c>
      <c r="L272" s="17"/>
      <c r="M272" s="17"/>
      <c r="N272" s="17"/>
      <c r="O272" s="17"/>
      <c r="P272" s="17"/>
      <c r="Q272" s="17"/>
      <c r="R272" s="17"/>
      <c r="S272" s="17"/>
      <c r="T272" s="17"/>
      <c r="U272" s="17"/>
      <c r="V272" s="17"/>
      <c r="W272" s="17"/>
      <c r="X272" s="17"/>
      <c r="Y272" s="17"/>
    </row>
    <row r="273" spans="1:25" ht="14.25" customHeight="1">
      <c r="A273" s="14"/>
      <c r="B273" s="86"/>
      <c r="C273" s="77"/>
      <c r="D273" s="78"/>
      <c r="E273" s="79"/>
      <c r="F273" s="86"/>
      <c r="G273" s="86"/>
      <c r="H273" s="77"/>
      <c r="I273" s="78"/>
      <c r="J273" s="79"/>
      <c r="K273" s="86"/>
      <c r="L273" s="17"/>
      <c r="M273" s="17"/>
      <c r="N273" s="17"/>
      <c r="O273" s="17"/>
      <c r="P273" s="17"/>
      <c r="Q273" s="17"/>
      <c r="R273" s="17"/>
      <c r="S273" s="17"/>
      <c r="T273" s="17"/>
      <c r="U273" s="17"/>
      <c r="V273" s="17"/>
      <c r="W273" s="17"/>
      <c r="X273" s="17"/>
      <c r="Y273" s="17"/>
    </row>
    <row r="274" spans="1:25" ht="14.25" customHeight="1">
      <c r="A274" s="14"/>
      <c r="B274" s="87"/>
      <c r="C274" s="80"/>
      <c r="D274" s="81"/>
      <c r="E274" s="82"/>
      <c r="F274" s="87"/>
      <c r="G274" s="87"/>
      <c r="H274" s="80"/>
      <c r="I274" s="81"/>
      <c r="J274" s="82"/>
      <c r="K274" s="87"/>
      <c r="L274" s="17"/>
      <c r="M274" s="17"/>
      <c r="N274" s="17"/>
      <c r="O274" s="17"/>
      <c r="P274" s="17"/>
      <c r="Q274" s="17"/>
      <c r="R274" s="17"/>
      <c r="S274" s="17"/>
      <c r="T274" s="17"/>
      <c r="U274" s="17"/>
      <c r="V274" s="17"/>
      <c r="W274" s="17"/>
      <c r="X274" s="17"/>
      <c r="Y274" s="17"/>
    </row>
    <row r="275" spans="1:25" ht="14.25" customHeight="1">
      <c r="A275" s="14"/>
      <c r="B275" s="15">
        <v>1</v>
      </c>
      <c r="C275" s="83" t="s">
        <v>449</v>
      </c>
      <c r="D275" s="66"/>
      <c r="E275" s="64"/>
      <c r="F275" s="18"/>
      <c r="G275" s="16">
        <v>1</v>
      </c>
      <c r="H275" s="83" t="s">
        <v>499</v>
      </c>
      <c r="I275" s="66"/>
      <c r="J275" s="64"/>
      <c r="K275" s="18" t="s">
        <v>47</v>
      </c>
      <c r="L275" s="19"/>
      <c r="M275" s="19"/>
      <c r="N275" s="19"/>
      <c r="O275" s="19"/>
      <c r="P275" s="19"/>
      <c r="Q275" s="19"/>
      <c r="R275" s="19"/>
      <c r="S275" s="19"/>
      <c r="T275" s="19"/>
      <c r="U275" s="19"/>
      <c r="V275" s="19"/>
      <c r="W275" s="19"/>
      <c r="X275" s="19"/>
      <c r="Y275" s="19"/>
    </row>
    <row r="276" spans="1:25" ht="14.25" customHeight="1">
      <c r="A276" s="14"/>
      <c r="B276" s="15">
        <v>2</v>
      </c>
      <c r="C276" s="83" t="s">
        <v>498</v>
      </c>
      <c r="D276" s="66"/>
      <c r="E276" s="64"/>
      <c r="F276" s="18" t="s">
        <v>27</v>
      </c>
      <c r="G276" s="28">
        <v>2</v>
      </c>
      <c r="H276" s="83" t="s">
        <v>497</v>
      </c>
      <c r="I276" s="66"/>
      <c r="J276" s="64"/>
      <c r="K276" s="18"/>
      <c r="L276" s="19"/>
      <c r="M276" s="19"/>
      <c r="N276" s="19"/>
      <c r="O276" s="19"/>
      <c r="P276" s="19"/>
      <c r="Q276" s="19"/>
      <c r="R276" s="19"/>
      <c r="S276" s="19"/>
      <c r="T276" s="19"/>
      <c r="U276" s="19"/>
      <c r="V276" s="19"/>
      <c r="W276" s="19"/>
      <c r="X276" s="19"/>
      <c r="Y276" s="19"/>
    </row>
    <row r="277" spans="1:25" ht="14.25" customHeight="1">
      <c r="A277" s="14"/>
      <c r="B277" s="15">
        <v>3</v>
      </c>
      <c r="C277" s="83" t="s">
        <v>487</v>
      </c>
      <c r="D277" s="66"/>
      <c r="E277" s="64"/>
      <c r="F277" s="18"/>
      <c r="G277" s="28">
        <v>3</v>
      </c>
      <c r="H277" s="83" t="s">
        <v>430</v>
      </c>
      <c r="I277" s="66"/>
      <c r="J277" s="64"/>
      <c r="K277" s="18" t="s">
        <v>24</v>
      </c>
      <c r="L277" s="19"/>
      <c r="M277" s="19"/>
      <c r="N277" s="19"/>
      <c r="O277" s="19"/>
      <c r="P277" s="19"/>
      <c r="Q277" s="19"/>
      <c r="R277" s="19"/>
      <c r="S277" s="19"/>
      <c r="T277" s="19"/>
      <c r="U277" s="19"/>
      <c r="V277" s="19"/>
      <c r="W277" s="19"/>
      <c r="X277" s="19"/>
      <c r="Y277" s="19"/>
    </row>
    <row r="278" spans="1:25" ht="14.25" customHeight="1">
      <c r="A278" s="14"/>
      <c r="B278" s="15">
        <v>4</v>
      </c>
      <c r="C278" s="83" t="s">
        <v>485</v>
      </c>
      <c r="D278" s="66"/>
      <c r="E278" s="64"/>
      <c r="F278" s="18" t="s">
        <v>31</v>
      </c>
      <c r="G278" s="28">
        <v>4</v>
      </c>
      <c r="H278" s="83" t="s">
        <v>432</v>
      </c>
      <c r="I278" s="66"/>
      <c r="J278" s="64"/>
      <c r="K278" s="18" t="s">
        <v>31</v>
      </c>
      <c r="L278" s="19"/>
      <c r="M278" s="19"/>
      <c r="N278" s="19"/>
      <c r="O278" s="19"/>
      <c r="P278" s="19"/>
      <c r="Q278" s="19"/>
      <c r="R278" s="19"/>
      <c r="S278" s="19"/>
      <c r="T278" s="19"/>
      <c r="U278" s="19"/>
      <c r="V278" s="19"/>
      <c r="W278" s="19"/>
      <c r="X278" s="19"/>
      <c r="Y278" s="19"/>
    </row>
    <row r="279" spans="1:25" ht="14.25" customHeight="1">
      <c r="A279" s="14"/>
      <c r="B279" s="15">
        <v>5</v>
      </c>
      <c r="C279" s="83" t="s">
        <v>445</v>
      </c>
      <c r="D279" s="66"/>
      <c r="E279" s="64"/>
      <c r="F279" s="18" t="s">
        <v>113</v>
      </c>
      <c r="G279" s="28">
        <v>5</v>
      </c>
      <c r="H279" s="83" t="s">
        <v>428</v>
      </c>
      <c r="I279" s="66"/>
      <c r="J279" s="64"/>
      <c r="K279" s="18"/>
      <c r="L279" s="19"/>
      <c r="M279" s="19"/>
      <c r="N279" s="19"/>
      <c r="O279" s="19"/>
      <c r="P279" s="19"/>
      <c r="Q279" s="19"/>
      <c r="R279" s="19"/>
      <c r="S279" s="19"/>
      <c r="T279" s="19"/>
      <c r="U279" s="19"/>
      <c r="V279" s="19"/>
      <c r="W279" s="19"/>
      <c r="X279" s="19"/>
      <c r="Y279" s="19"/>
    </row>
    <row r="280" spans="1:25" ht="15">
      <c r="A280" s="14"/>
      <c r="B280" s="15">
        <v>6</v>
      </c>
      <c r="C280" s="83" t="s">
        <v>443</v>
      </c>
      <c r="D280" s="66"/>
      <c r="E280" s="64"/>
      <c r="F280" s="18"/>
      <c r="G280" s="28">
        <v>6</v>
      </c>
      <c r="H280" s="83" t="s">
        <v>496</v>
      </c>
      <c r="I280" s="66"/>
      <c r="J280" s="64"/>
      <c r="K280" s="18" t="s">
        <v>47</v>
      </c>
      <c r="L280" s="19"/>
      <c r="M280" s="19"/>
      <c r="N280" s="19"/>
      <c r="O280" s="19"/>
      <c r="P280" s="19"/>
      <c r="Q280" s="19"/>
      <c r="R280" s="19"/>
      <c r="S280" s="19"/>
      <c r="T280" s="19"/>
      <c r="U280" s="19"/>
      <c r="V280" s="19"/>
      <c r="W280" s="19"/>
      <c r="X280" s="19"/>
      <c r="Y280" s="19"/>
    </row>
    <row r="281" spans="1:25" ht="15">
      <c r="A281" s="14"/>
      <c r="B281" s="15">
        <v>7</v>
      </c>
      <c r="C281" s="83" t="s">
        <v>495</v>
      </c>
      <c r="D281" s="66"/>
      <c r="E281" s="64"/>
      <c r="F281" s="18"/>
      <c r="G281" s="28">
        <v>7</v>
      </c>
      <c r="H281" s="83" t="s">
        <v>494</v>
      </c>
      <c r="I281" s="66"/>
      <c r="J281" s="64"/>
      <c r="K281" s="18" t="s">
        <v>47</v>
      </c>
      <c r="L281" s="19"/>
      <c r="M281" s="19"/>
      <c r="N281" s="19"/>
      <c r="O281" s="19"/>
      <c r="P281" s="19"/>
      <c r="Q281" s="19"/>
      <c r="R281" s="19"/>
      <c r="S281" s="19"/>
      <c r="T281" s="19"/>
      <c r="U281" s="19"/>
      <c r="V281" s="19"/>
      <c r="W281" s="19"/>
      <c r="X281" s="19"/>
      <c r="Y281" s="19"/>
    </row>
    <row r="282" spans="1:25" ht="15">
      <c r="A282" s="14"/>
      <c r="B282" s="72" t="str">
        <f>"TOTAL MATCHES WON BY : "&amp;C271</f>
        <v>TOTAL MATCHES WON BY : Mandurah</v>
      </c>
      <c r="C282" s="66"/>
      <c r="D282" s="66"/>
      <c r="E282" s="64"/>
      <c r="F282" s="20">
        <f>COUNTA(F275:F281)-0.5*COUNTIF(F275:F281,"Sq*")-COUNTIF(F275:F281,"TBA")</f>
        <v>2.5</v>
      </c>
      <c r="G282" s="92" t="str">
        <f>"TOTAL MATCHES WON BY : "&amp;H271</f>
        <v>TOTAL MATCHES WON BY : Melville Glades</v>
      </c>
      <c r="H282" s="66"/>
      <c r="I282" s="66"/>
      <c r="J282" s="64"/>
      <c r="K282" s="20">
        <f>COUNTA(K275:K281)-0.5*COUNTIF(K275:K281,"Sq*")-COUNTIF(K275:K281,"TBA")</f>
        <v>4.5</v>
      </c>
      <c r="L282" s="21"/>
      <c r="M282" s="21"/>
      <c r="N282" s="21" t="str">
        <f>IF(F282+K282=0,"",C271)</f>
        <v>Mandurah</v>
      </c>
      <c r="O282" s="21">
        <f>F282</f>
        <v>2.5</v>
      </c>
      <c r="P282" s="21" t="str">
        <f>IF(F282+K282=0,"",H271)</f>
        <v>Melville Glades</v>
      </c>
      <c r="Q282" s="21">
        <f>K282</f>
        <v>4.5</v>
      </c>
      <c r="R282" s="21" t="str">
        <f>G283</f>
        <v>Melville Glades</v>
      </c>
      <c r="S282" s="21" t="str">
        <f>IF(R282="HALVED",C271,"")</f>
        <v/>
      </c>
      <c r="T282" s="21" t="str">
        <f>IF(R282="HALVED",H271,"")</f>
        <v/>
      </c>
      <c r="U282" s="21"/>
      <c r="V282" s="21"/>
      <c r="W282" s="21"/>
      <c r="X282" s="21"/>
      <c r="Y282" s="21"/>
    </row>
    <row r="283" spans="1:25" ht="15">
      <c r="A283" s="14"/>
      <c r="B283" s="90" t="s">
        <v>42</v>
      </c>
      <c r="C283" s="66"/>
      <c r="D283" s="66"/>
      <c r="E283" s="66"/>
      <c r="F283" s="64"/>
      <c r="G283" s="91" t="str">
        <f>IF(F282+K282&lt;4,"",IF(F282=K282,"HALVED",IF(F282&gt;K282,C271,H271)))</f>
        <v>Melville Glades</v>
      </c>
      <c r="H283" s="66"/>
      <c r="I283" s="66"/>
      <c r="J283" s="66"/>
      <c r="K283" s="64"/>
      <c r="L283" s="23"/>
      <c r="M283" s="23"/>
      <c r="N283" s="23"/>
      <c r="O283" s="23"/>
      <c r="P283" s="23"/>
      <c r="Q283" s="23"/>
      <c r="R283" s="23"/>
      <c r="S283" s="23"/>
      <c r="T283" s="23"/>
      <c r="U283" s="23"/>
      <c r="V283" s="23"/>
      <c r="W283" s="23"/>
      <c r="X283" s="23"/>
      <c r="Y283" s="23"/>
    </row>
    <row r="284" spans="1:25" ht="15">
      <c r="A284" s="22"/>
      <c r="B284" s="24"/>
      <c r="C284" s="24"/>
      <c r="D284" s="24"/>
      <c r="E284" s="24"/>
      <c r="F284" s="24"/>
      <c r="G284" s="25"/>
      <c r="H284" s="25"/>
      <c r="I284" s="25"/>
      <c r="J284" s="25"/>
      <c r="K284" s="25"/>
      <c r="L284" s="23"/>
      <c r="M284" s="23"/>
      <c r="N284" s="23"/>
      <c r="O284" s="23"/>
      <c r="P284" s="23"/>
      <c r="Q284" s="23"/>
      <c r="R284" s="23"/>
      <c r="S284" s="23"/>
      <c r="T284" s="23"/>
      <c r="U284" s="23"/>
      <c r="V284" s="23"/>
      <c r="W284" s="23"/>
      <c r="X284" s="23"/>
      <c r="Y284" s="23"/>
    </row>
    <row r="285" spans="1:25" ht="15">
      <c r="A285" s="22"/>
      <c r="B285" s="15" t="s">
        <v>18</v>
      </c>
      <c r="C285" s="72" t="str">
        <f>[4]Sheet1!C22</f>
        <v>Lakelands</v>
      </c>
      <c r="D285" s="66"/>
      <c r="E285" s="66"/>
      <c r="F285" s="64"/>
      <c r="G285" s="16" t="s">
        <v>18</v>
      </c>
      <c r="H285" s="73" t="str">
        <f>[4]Sheet1!E22</f>
        <v>WAGC</v>
      </c>
      <c r="I285" s="66"/>
      <c r="J285" s="66"/>
      <c r="K285" s="64"/>
      <c r="L285" s="17"/>
      <c r="M285" s="17"/>
      <c r="N285" s="17"/>
      <c r="O285" s="17"/>
      <c r="P285" s="17"/>
      <c r="Q285" s="17"/>
      <c r="R285" s="17"/>
      <c r="S285" s="17"/>
      <c r="T285" s="17"/>
      <c r="U285" s="17"/>
      <c r="V285" s="17"/>
      <c r="W285" s="17"/>
      <c r="X285" s="17"/>
      <c r="Y285" s="17"/>
    </row>
    <row r="286" spans="1:25" ht="15">
      <c r="A286" s="14"/>
      <c r="B286" s="85" t="s">
        <v>19</v>
      </c>
      <c r="C286" s="88" t="s">
        <v>20</v>
      </c>
      <c r="D286" s="75"/>
      <c r="E286" s="76"/>
      <c r="F286" s="85" t="s">
        <v>21</v>
      </c>
      <c r="G286" s="89" t="s">
        <v>19</v>
      </c>
      <c r="H286" s="74" t="s">
        <v>20</v>
      </c>
      <c r="I286" s="75"/>
      <c r="J286" s="76"/>
      <c r="K286" s="89" t="s">
        <v>21</v>
      </c>
      <c r="L286" s="17"/>
      <c r="M286" s="17"/>
      <c r="N286" s="17"/>
      <c r="O286" s="17"/>
      <c r="P286" s="17"/>
      <c r="Q286" s="17"/>
      <c r="R286" s="17"/>
      <c r="S286" s="17"/>
      <c r="T286" s="17"/>
      <c r="U286" s="17"/>
      <c r="V286" s="17"/>
      <c r="W286" s="17"/>
      <c r="X286" s="17"/>
      <c r="Y286" s="17"/>
    </row>
    <row r="287" spans="1:25" ht="15">
      <c r="A287" s="14"/>
      <c r="B287" s="86"/>
      <c r="C287" s="77"/>
      <c r="D287" s="78"/>
      <c r="E287" s="79"/>
      <c r="F287" s="86"/>
      <c r="G287" s="86"/>
      <c r="H287" s="77"/>
      <c r="I287" s="78"/>
      <c r="J287" s="79"/>
      <c r="K287" s="86"/>
      <c r="L287" s="17"/>
      <c r="M287" s="17"/>
      <c r="N287" s="17"/>
      <c r="O287" s="17"/>
      <c r="P287" s="17"/>
      <c r="Q287" s="17"/>
      <c r="R287" s="17"/>
      <c r="S287" s="17"/>
      <c r="T287" s="17"/>
      <c r="U287" s="17"/>
      <c r="V287" s="17"/>
      <c r="W287" s="17"/>
      <c r="X287" s="17"/>
      <c r="Y287" s="17"/>
    </row>
    <row r="288" spans="1:25" ht="15">
      <c r="A288" s="14"/>
      <c r="B288" s="87"/>
      <c r="C288" s="80"/>
      <c r="D288" s="81"/>
      <c r="E288" s="82"/>
      <c r="F288" s="87"/>
      <c r="G288" s="87"/>
      <c r="H288" s="80"/>
      <c r="I288" s="81"/>
      <c r="J288" s="82"/>
      <c r="K288" s="87"/>
      <c r="L288" s="17"/>
      <c r="M288" s="17"/>
      <c r="N288" s="17"/>
      <c r="O288" s="17"/>
      <c r="P288" s="17"/>
      <c r="Q288" s="17"/>
      <c r="R288" s="17"/>
      <c r="S288" s="17"/>
      <c r="T288" s="17"/>
      <c r="U288" s="17"/>
      <c r="V288" s="17"/>
      <c r="W288" s="17"/>
      <c r="X288" s="17"/>
      <c r="Y288" s="17"/>
    </row>
    <row r="289" spans="1:25" ht="15">
      <c r="A289" s="14"/>
      <c r="B289" s="15">
        <v>1</v>
      </c>
      <c r="C289" s="83" t="s">
        <v>450</v>
      </c>
      <c r="D289" s="66"/>
      <c r="E289" s="64"/>
      <c r="F289" s="18"/>
      <c r="G289" s="16">
        <v>1</v>
      </c>
      <c r="H289" s="83" t="s">
        <v>437</v>
      </c>
      <c r="I289" s="66"/>
      <c r="J289" s="64"/>
      <c r="K289" s="18" t="s">
        <v>27</v>
      </c>
      <c r="L289" s="19"/>
      <c r="M289" s="19"/>
      <c r="N289" s="19"/>
      <c r="O289" s="19"/>
      <c r="P289" s="19"/>
      <c r="Q289" s="19"/>
      <c r="R289" s="19"/>
      <c r="S289" s="19"/>
      <c r="T289" s="19"/>
      <c r="U289" s="19"/>
      <c r="V289" s="19"/>
      <c r="W289" s="19"/>
      <c r="X289" s="19"/>
      <c r="Y289" s="19"/>
    </row>
    <row r="290" spans="1:25" ht="15">
      <c r="A290" s="14"/>
      <c r="B290" s="15">
        <v>2</v>
      </c>
      <c r="C290" s="83" t="s">
        <v>448</v>
      </c>
      <c r="D290" s="66"/>
      <c r="E290" s="64"/>
      <c r="F290" s="18"/>
      <c r="G290" s="28">
        <v>2</v>
      </c>
      <c r="H290" s="83" t="s">
        <v>493</v>
      </c>
      <c r="I290" s="66"/>
      <c r="J290" s="64"/>
      <c r="K290" s="18" t="s">
        <v>125</v>
      </c>
      <c r="L290" s="19"/>
      <c r="M290" s="19"/>
      <c r="N290" s="19"/>
      <c r="O290" s="19"/>
      <c r="P290" s="19"/>
      <c r="Q290" s="19"/>
      <c r="R290" s="19"/>
      <c r="S290" s="19"/>
      <c r="T290" s="19"/>
      <c r="U290" s="19"/>
      <c r="V290" s="19"/>
      <c r="W290" s="19"/>
      <c r="X290" s="19"/>
      <c r="Y290" s="19"/>
    </row>
    <row r="291" spans="1:25" ht="15">
      <c r="A291" s="14"/>
      <c r="B291" s="15">
        <v>3</v>
      </c>
      <c r="C291" s="83" t="s">
        <v>446</v>
      </c>
      <c r="D291" s="66"/>
      <c r="E291" s="64"/>
      <c r="F291" s="18" t="s">
        <v>47</v>
      </c>
      <c r="G291" s="28">
        <v>3</v>
      </c>
      <c r="H291" s="83" t="s">
        <v>433</v>
      </c>
      <c r="I291" s="66"/>
      <c r="J291" s="64"/>
      <c r="K291" s="18"/>
      <c r="L291" s="19"/>
      <c r="M291" s="19"/>
      <c r="N291" s="19"/>
      <c r="O291" s="19"/>
      <c r="P291" s="19"/>
      <c r="Q291" s="19"/>
      <c r="R291" s="19"/>
      <c r="S291" s="19"/>
      <c r="T291" s="19"/>
      <c r="U291" s="19"/>
      <c r="V291" s="19"/>
      <c r="W291" s="19"/>
      <c r="X291" s="19"/>
      <c r="Y291" s="19"/>
    </row>
    <row r="292" spans="1:25" ht="15">
      <c r="A292" s="14"/>
      <c r="B292" s="15">
        <v>4</v>
      </c>
      <c r="C292" s="83" t="s">
        <v>444</v>
      </c>
      <c r="D292" s="66"/>
      <c r="E292" s="64"/>
      <c r="F292" s="18"/>
      <c r="G292" s="28">
        <v>4</v>
      </c>
      <c r="H292" s="83" t="s">
        <v>431</v>
      </c>
      <c r="I292" s="66"/>
      <c r="J292" s="64"/>
      <c r="K292" s="18" t="s">
        <v>113</v>
      </c>
      <c r="L292" s="19"/>
      <c r="M292" s="19"/>
      <c r="N292" s="19"/>
      <c r="O292" s="19"/>
      <c r="P292" s="19"/>
      <c r="Q292" s="19"/>
      <c r="R292" s="19"/>
      <c r="S292" s="19"/>
      <c r="T292" s="19"/>
      <c r="U292" s="19"/>
      <c r="V292" s="19"/>
      <c r="W292" s="19"/>
      <c r="X292" s="19"/>
      <c r="Y292" s="19"/>
    </row>
    <row r="293" spans="1:25" ht="15">
      <c r="A293" s="14"/>
      <c r="B293" s="15">
        <v>5</v>
      </c>
      <c r="C293" s="83" t="s">
        <v>442</v>
      </c>
      <c r="D293" s="66"/>
      <c r="E293" s="64"/>
      <c r="F293" s="18"/>
      <c r="G293" s="28">
        <v>5</v>
      </c>
      <c r="H293" s="83" t="s">
        <v>429</v>
      </c>
      <c r="I293" s="66"/>
      <c r="J293" s="64"/>
      <c r="K293" s="18" t="s">
        <v>24</v>
      </c>
      <c r="L293" s="19"/>
      <c r="M293" s="19"/>
      <c r="N293" s="19"/>
      <c r="O293" s="19"/>
      <c r="P293" s="19"/>
      <c r="Q293" s="19"/>
      <c r="R293" s="19"/>
      <c r="S293" s="19"/>
      <c r="T293" s="19"/>
      <c r="U293" s="19"/>
      <c r="V293" s="19"/>
      <c r="W293" s="19"/>
      <c r="X293" s="19"/>
      <c r="Y293" s="19"/>
    </row>
    <row r="294" spans="1:25" ht="15">
      <c r="A294" s="14"/>
      <c r="B294" s="15">
        <v>6</v>
      </c>
      <c r="C294" s="83" t="s">
        <v>441</v>
      </c>
      <c r="D294" s="66"/>
      <c r="E294" s="64"/>
      <c r="F294" s="18" t="s">
        <v>27</v>
      </c>
      <c r="G294" s="28">
        <v>6</v>
      </c>
      <c r="H294" s="83" t="s">
        <v>490</v>
      </c>
      <c r="I294" s="66"/>
      <c r="J294" s="64"/>
      <c r="K294" s="18"/>
      <c r="L294" s="19"/>
      <c r="M294" s="19"/>
      <c r="N294" s="19"/>
      <c r="O294" s="19"/>
      <c r="P294" s="19"/>
      <c r="Q294" s="19"/>
      <c r="R294" s="19"/>
      <c r="S294" s="19"/>
      <c r="T294" s="19"/>
      <c r="U294" s="19"/>
      <c r="V294" s="19"/>
      <c r="W294" s="19"/>
      <c r="X294" s="19"/>
      <c r="Y294" s="19"/>
    </row>
    <row r="295" spans="1:25" ht="13.5" customHeight="1">
      <c r="A295" s="14"/>
      <c r="B295" s="15">
        <v>7</v>
      </c>
      <c r="C295" s="83" t="s">
        <v>439</v>
      </c>
      <c r="D295" s="66"/>
      <c r="E295" s="64"/>
      <c r="F295" s="18" t="s">
        <v>47</v>
      </c>
      <c r="G295" s="28">
        <v>7</v>
      </c>
      <c r="H295" s="83" t="s">
        <v>425</v>
      </c>
      <c r="I295" s="66"/>
      <c r="J295" s="64"/>
      <c r="K295" s="18"/>
      <c r="L295" s="19"/>
      <c r="M295" s="19"/>
      <c r="N295" s="19"/>
      <c r="O295" s="19"/>
      <c r="P295" s="19"/>
      <c r="Q295" s="19"/>
      <c r="R295" s="19"/>
      <c r="S295" s="19"/>
      <c r="T295" s="19"/>
      <c r="U295" s="19"/>
      <c r="V295" s="19"/>
      <c r="W295" s="19"/>
      <c r="X295" s="19"/>
      <c r="Y295" s="19"/>
    </row>
    <row r="296" spans="1:25" ht="15">
      <c r="A296" s="14"/>
      <c r="B296" s="72" t="str">
        <f>"TOTAL MATCHES WON BY : "&amp;C285</f>
        <v>TOTAL MATCHES WON BY : Lakelands</v>
      </c>
      <c r="C296" s="66"/>
      <c r="D296" s="66"/>
      <c r="E296" s="64"/>
      <c r="F296" s="20">
        <f>COUNTA(F289:F295)-0.5*COUNTIF(F289:F295,"Sq*")-COUNTIF(F289:F295,"TBA")</f>
        <v>3</v>
      </c>
      <c r="G296" s="92" t="str">
        <f>"TOTAL MATCHES WON BY : "&amp;H285</f>
        <v>TOTAL MATCHES WON BY : WAGC</v>
      </c>
      <c r="H296" s="66"/>
      <c r="I296" s="66"/>
      <c r="J296" s="64"/>
      <c r="K296" s="20">
        <f>COUNTA(K289:K295)-0.5*COUNTIF(K289:K295,"Sq*")-COUNTIF(K289:K295,"TBA")</f>
        <v>4</v>
      </c>
      <c r="L296" s="21"/>
      <c r="M296" s="21"/>
      <c r="N296" s="21" t="str">
        <f>IF(F296+K296=0,"",C285)</f>
        <v>Lakelands</v>
      </c>
      <c r="O296" s="21">
        <f>F296</f>
        <v>3</v>
      </c>
      <c r="P296" s="21" t="str">
        <f>IF(F296+K296=0,"",H285)</f>
        <v>WAGC</v>
      </c>
      <c r="Q296" s="21">
        <f>K296</f>
        <v>4</v>
      </c>
      <c r="R296" s="21" t="str">
        <f>G297</f>
        <v>WAGC</v>
      </c>
      <c r="S296" s="21" t="str">
        <f>IF(R296="HALVED",C285,"")</f>
        <v/>
      </c>
      <c r="T296" s="21" t="str">
        <f>IF(R296="HALVED",H285,"")</f>
        <v/>
      </c>
      <c r="U296" s="21"/>
      <c r="V296" s="21"/>
      <c r="W296" s="21"/>
      <c r="X296" s="21"/>
      <c r="Y296" s="21"/>
    </row>
    <row r="297" spans="1:25" ht="15">
      <c r="A297" s="14"/>
      <c r="B297" s="90" t="s">
        <v>42</v>
      </c>
      <c r="C297" s="66"/>
      <c r="D297" s="66"/>
      <c r="E297" s="66"/>
      <c r="F297" s="64"/>
      <c r="G297" s="91" t="str">
        <f>IF(F296+K296&lt;4,"",IF(F296=K296,"HALVED",IF(F296&gt;K296,C285,H285)))</f>
        <v>WAGC</v>
      </c>
      <c r="H297" s="66"/>
      <c r="I297" s="66"/>
      <c r="J297" s="66"/>
      <c r="K297" s="64"/>
      <c r="L297" s="23"/>
      <c r="M297" s="23"/>
      <c r="N297" s="23"/>
      <c r="O297" s="23"/>
      <c r="P297" s="23"/>
      <c r="Q297" s="23"/>
      <c r="R297" s="23"/>
      <c r="S297" s="23"/>
      <c r="T297" s="23"/>
      <c r="U297" s="23"/>
      <c r="V297" s="23"/>
      <c r="W297" s="23"/>
      <c r="X297" s="23"/>
      <c r="Y297" s="23"/>
    </row>
    <row r="298" spans="1:25" ht="15">
      <c r="A298" s="22"/>
      <c r="B298" s="22"/>
      <c r="C298" s="22"/>
      <c r="D298" s="22"/>
      <c r="E298" s="22"/>
      <c r="F298" s="22"/>
      <c r="G298" s="23"/>
      <c r="H298" s="23"/>
      <c r="I298" s="23"/>
      <c r="J298" s="23"/>
      <c r="K298" s="23"/>
      <c r="L298" s="23"/>
      <c r="M298" s="23"/>
      <c r="N298" s="23"/>
      <c r="O298" s="23"/>
      <c r="P298" s="23"/>
      <c r="Q298" s="23"/>
      <c r="R298" s="23"/>
      <c r="S298" s="23"/>
      <c r="T298" s="23"/>
      <c r="U298" s="23"/>
      <c r="V298" s="23"/>
      <c r="W298" s="23"/>
      <c r="X298" s="23"/>
      <c r="Y298" s="23"/>
    </row>
    <row r="299" spans="1:25" ht="22.5" customHeight="1">
      <c r="A299" s="14"/>
      <c r="B299" s="84" t="str">
        <f>[4]Sheet1!A12</f>
        <v>ROUND TWO</v>
      </c>
      <c r="C299" s="66"/>
      <c r="D299" s="70" t="str">
        <f>[4]Sheet1!B12</f>
        <v>MONDAY 5 MAY</v>
      </c>
      <c r="E299" s="66"/>
      <c r="F299" s="66"/>
      <c r="G299" s="71" t="str">
        <f>[4]Sheet1!C12</f>
        <v>Lake Karrinyup CC</v>
      </c>
      <c r="H299" s="66"/>
      <c r="I299" s="66"/>
      <c r="J299" s="66"/>
      <c r="K299" s="64"/>
      <c r="L299" s="13"/>
      <c r="M299" s="13"/>
      <c r="N299" s="13"/>
      <c r="O299" s="13"/>
      <c r="P299" s="13"/>
      <c r="Q299" s="13"/>
      <c r="R299" s="13"/>
      <c r="S299" s="13"/>
      <c r="T299" s="13"/>
      <c r="U299" s="13"/>
      <c r="V299" s="13"/>
      <c r="W299" s="13"/>
      <c r="X299" s="13"/>
      <c r="Y299" s="13"/>
    </row>
    <row r="300" spans="1:25" ht="15">
      <c r="A300" s="14"/>
      <c r="B300" s="15" t="s">
        <v>18</v>
      </c>
      <c r="C300" s="72" t="str">
        <f>[4]Sheet1!C13</f>
        <v>Wanneroo</v>
      </c>
      <c r="D300" s="66"/>
      <c r="E300" s="66"/>
      <c r="F300" s="64"/>
      <c r="G300" s="16" t="s">
        <v>18</v>
      </c>
      <c r="H300" s="73" t="str">
        <f>[4]Sheet1!E13</f>
        <v>WAGC</v>
      </c>
      <c r="I300" s="66"/>
      <c r="J300" s="66"/>
      <c r="K300" s="64"/>
      <c r="L300" s="17"/>
      <c r="M300" s="17"/>
      <c r="N300" s="17"/>
      <c r="O300" s="17"/>
      <c r="P300" s="17"/>
      <c r="Q300" s="17"/>
      <c r="R300" s="17"/>
      <c r="S300" s="17"/>
      <c r="T300" s="17"/>
      <c r="U300" s="17"/>
      <c r="V300" s="17"/>
      <c r="W300" s="17"/>
      <c r="X300" s="17"/>
      <c r="Y300" s="17"/>
    </row>
    <row r="301" spans="1:25" ht="15">
      <c r="A301" s="14"/>
      <c r="B301" s="85" t="s">
        <v>19</v>
      </c>
      <c r="C301" s="88" t="s">
        <v>20</v>
      </c>
      <c r="D301" s="75"/>
      <c r="E301" s="76"/>
      <c r="F301" s="85" t="s">
        <v>21</v>
      </c>
      <c r="G301" s="89" t="s">
        <v>19</v>
      </c>
      <c r="H301" s="74" t="s">
        <v>20</v>
      </c>
      <c r="I301" s="75"/>
      <c r="J301" s="76"/>
      <c r="K301" s="89" t="s">
        <v>21</v>
      </c>
      <c r="L301" s="17"/>
      <c r="M301" s="17"/>
      <c r="N301" s="17"/>
      <c r="O301" s="17"/>
      <c r="P301" s="17"/>
      <c r="Q301" s="17"/>
      <c r="R301" s="17"/>
      <c r="S301" s="17"/>
      <c r="T301" s="17"/>
      <c r="U301" s="17"/>
      <c r="V301" s="17"/>
      <c r="W301" s="17"/>
      <c r="X301" s="17"/>
      <c r="Y301" s="17"/>
    </row>
    <row r="302" spans="1:25" ht="15">
      <c r="A302" s="14"/>
      <c r="B302" s="86"/>
      <c r="C302" s="77"/>
      <c r="D302" s="78"/>
      <c r="E302" s="79"/>
      <c r="F302" s="86"/>
      <c r="G302" s="86"/>
      <c r="H302" s="77"/>
      <c r="I302" s="78"/>
      <c r="J302" s="79"/>
      <c r="K302" s="86"/>
      <c r="L302" s="17"/>
      <c r="M302" s="17"/>
      <c r="N302" s="17"/>
      <c r="O302" s="17"/>
      <c r="P302" s="17"/>
      <c r="Q302" s="17"/>
      <c r="R302" s="17"/>
      <c r="S302" s="17"/>
      <c r="T302" s="17"/>
      <c r="U302" s="17"/>
      <c r="V302" s="17"/>
      <c r="W302" s="17"/>
      <c r="X302" s="17"/>
      <c r="Y302" s="17"/>
    </row>
    <row r="303" spans="1:25" ht="15">
      <c r="A303" s="14"/>
      <c r="B303" s="87"/>
      <c r="C303" s="80"/>
      <c r="D303" s="81"/>
      <c r="E303" s="82"/>
      <c r="F303" s="87"/>
      <c r="G303" s="87"/>
      <c r="H303" s="80"/>
      <c r="I303" s="81"/>
      <c r="J303" s="82"/>
      <c r="K303" s="87"/>
      <c r="L303" s="17"/>
      <c r="M303" s="17"/>
      <c r="N303" s="17"/>
      <c r="O303" s="17"/>
      <c r="P303" s="17"/>
      <c r="Q303" s="17"/>
      <c r="R303" s="17"/>
      <c r="S303" s="17"/>
      <c r="T303" s="17"/>
      <c r="U303" s="17"/>
      <c r="V303" s="17"/>
      <c r="W303" s="17"/>
      <c r="X303" s="17"/>
      <c r="Y303" s="17"/>
    </row>
    <row r="304" spans="1:25" ht="15">
      <c r="A304" s="14"/>
      <c r="B304" s="15">
        <v>1</v>
      </c>
      <c r="C304" s="83" t="s">
        <v>478</v>
      </c>
      <c r="D304" s="66"/>
      <c r="E304" s="64"/>
      <c r="F304" s="18"/>
      <c r="G304" s="16">
        <v>1</v>
      </c>
      <c r="H304" s="83" t="s">
        <v>492</v>
      </c>
      <c r="I304" s="66"/>
      <c r="J304" s="64"/>
      <c r="K304" s="18" t="s">
        <v>113</v>
      </c>
      <c r="L304" s="19"/>
      <c r="M304" s="19"/>
      <c r="N304" s="19"/>
      <c r="O304" s="19"/>
      <c r="P304" s="19"/>
      <c r="Q304" s="19"/>
      <c r="R304" s="19"/>
      <c r="S304" s="19"/>
      <c r="T304" s="19"/>
      <c r="U304" s="19"/>
      <c r="V304" s="19"/>
      <c r="W304" s="19"/>
      <c r="X304" s="19"/>
      <c r="Y304" s="19"/>
    </row>
    <row r="305" spans="1:25" ht="15">
      <c r="A305" s="14"/>
      <c r="B305" s="15">
        <v>2</v>
      </c>
      <c r="C305" s="83" t="s">
        <v>476</v>
      </c>
      <c r="D305" s="66"/>
      <c r="E305" s="64"/>
      <c r="F305" s="18" t="s">
        <v>47</v>
      </c>
      <c r="G305" s="28">
        <v>2</v>
      </c>
      <c r="H305" s="83" t="s">
        <v>433</v>
      </c>
      <c r="I305" s="66"/>
      <c r="J305" s="64"/>
      <c r="K305" s="18"/>
      <c r="L305" s="19"/>
      <c r="M305" s="19"/>
      <c r="N305" s="19"/>
      <c r="O305" s="19"/>
      <c r="P305" s="19"/>
      <c r="Q305" s="19"/>
      <c r="R305" s="19"/>
      <c r="S305" s="19"/>
      <c r="T305" s="19"/>
      <c r="U305" s="19"/>
      <c r="V305" s="19"/>
      <c r="W305" s="19"/>
      <c r="X305" s="19"/>
      <c r="Y305" s="19"/>
    </row>
    <row r="306" spans="1:25" ht="15">
      <c r="A306" s="14"/>
      <c r="B306" s="15">
        <v>3</v>
      </c>
      <c r="C306" s="83" t="s">
        <v>491</v>
      </c>
      <c r="D306" s="66"/>
      <c r="E306" s="64"/>
      <c r="F306" s="18"/>
      <c r="G306" s="28">
        <v>3</v>
      </c>
      <c r="H306" s="83" t="s">
        <v>431</v>
      </c>
      <c r="I306" s="66"/>
      <c r="J306" s="64"/>
      <c r="K306" s="18" t="s">
        <v>57</v>
      </c>
      <c r="L306" s="19"/>
      <c r="M306" s="19"/>
      <c r="N306" s="19"/>
      <c r="O306" s="19"/>
      <c r="P306" s="19"/>
      <c r="Q306" s="19"/>
      <c r="R306" s="19"/>
      <c r="S306" s="19"/>
      <c r="T306" s="19"/>
      <c r="U306" s="19"/>
      <c r="V306" s="19"/>
      <c r="W306" s="19"/>
      <c r="X306" s="19"/>
      <c r="Y306" s="19"/>
    </row>
    <row r="307" spans="1:25" ht="15">
      <c r="A307" s="14"/>
      <c r="B307" s="15">
        <v>4</v>
      </c>
      <c r="C307" s="83" t="s">
        <v>474</v>
      </c>
      <c r="D307" s="66"/>
      <c r="E307" s="64"/>
      <c r="F307" s="18" t="s">
        <v>113</v>
      </c>
      <c r="G307" s="28">
        <v>4</v>
      </c>
      <c r="H307" s="83" t="s">
        <v>429</v>
      </c>
      <c r="I307" s="66"/>
      <c r="J307" s="64"/>
      <c r="K307" s="18"/>
      <c r="L307" s="19"/>
      <c r="M307" s="19"/>
      <c r="N307" s="19"/>
      <c r="O307" s="19"/>
      <c r="P307" s="19"/>
      <c r="Q307" s="19"/>
      <c r="R307" s="19"/>
      <c r="S307" s="19"/>
      <c r="T307" s="19"/>
      <c r="U307" s="19"/>
      <c r="V307" s="19"/>
      <c r="W307" s="19"/>
      <c r="X307" s="19"/>
      <c r="Y307" s="19"/>
    </row>
    <row r="308" spans="1:25" ht="15">
      <c r="A308" s="14"/>
      <c r="B308" s="15">
        <v>5</v>
      </c>
      <c r="C308" s="83" t="s">
        <v>472</v>
      </c>
      <c r="D308" s="66"/>
      <c r="E308" s="64"/>
      <c r="F308" s="18" t="s">
        <v>113</v>
      </c>
      <c r="G308" s="28">
        <v>5</v>
      </c>
      <c r="H308" s="83" t="s">
        <v>490</v>
      </c>
      <c r="I308" s="66"/>
      <c r="J308" s="64"/>
      <c r="K308" s="18"/>
      <c r="L308" s="19"/>
      <c r="M308" s="19"/>
      <c r="N308" s="19"/>
      <c r="O308" s="19"/>
      <c r="P308" s="19"/>
      <c r="Q308" s="19"/>
      <c r="R308" s="19"/>
      <c r="S308" s="19"/>
      <c r="T308" s="19"/>
      <c r="U308" s="19"/>
      <c r="V308" s="19"/>
      <c r="W308" s="19"/>
      <c r="X308" s="19"/>
      <c r="Y308" s="19"/>
    </row>
    <row r="309" spans="1:25" ht="15">
      <c r="A309" s="14"/>
      <c r="B309" s="15">
        <v>6</v>
      </c>
      <c r="C309" s="83" t="s">
        <v>468</v>
      </c>
      <c r="D309" s="66"/>
      <c r="E309" s="64"/>
      <c r="F309" s="18" t="s">
        <v>31</v>
      </c>
      <c r="G309" s="28">
        <v>6</v>
      </c>
      <c r="H309" s="83" t="s">
        <v>489</v>
      </c>
      <c r="I309" s="66"/>
      <c r="J309" s="64"/>
      <c r="K309" s="18" t="s">
        <v>31</v>
      </c>
      <c r="L309" s="19"/>
      <c r="M309" s="19"/>
      <c r="N309" s="19"/>
      <c r="O309" s="19"/>
      <c r="P309" s="19"/>
      <c r="Q309" s="19"/>
      <c r="R309" s="19"/>
      <c r="S309" s="19"/>
      <c r="T309" s="19"/>
      <c r="U309" s="19"/>
      <c r="V309" s="19"/>
      <c r="W309" s="19"/>
      <c r="X309" s="19"/>
      <c r="Y309" s="19"/>
    </row>
    <row r="310" spans="1:25" ht="15">
      <c r="A310" s="14"/>
      <c r="B310" s="15">
        <v>7</v>
      </c>
      <c r="C310" s="83" t="s">
        <v>470</v>
      </c>
      <c r="D310" s="66"/>
      <c r="E310" s="64"/>
      <c r="F310" s="18" t="s">
        <v>78</v>
      </c>
      <c r="G310" s="28">
        <v>7</v>
      </c>
      <c r="H310" s="83" t="s">
        <v>425</v>
      </c>
      <c r="I310" s="66"/>
      <c r="J310" s="64"/>
      <c r="K310" s="18"/>
      <c r="L310" s="19"/>
      <c r="M310" s="19"/>
      <c r="N310" s="19"/>
      <c r="O310" s="19"/>
      <c r="P310" s="19"/>
      <c r="Q310" s="19"/>
      <c r="R310" s="19"/>
      <c r="S310" s="19"/>
      <c r="T310" s="19"/>
      <c r="U310" s="19"/>
      <c r="V310" s="19"/>
      <c r="W310" s="19"/>
      <c r="X310" s="19"/>
      <c r="Y310" s="19"/>
    </row>
    <row r="311" spans="1:25" ht="15">
      <c r="A311" s="22"/>
      <c r="B311" s="72" t="str">
        <f>"TOTAL MATCHES WON BY : "&amp;C300</f>
        <v>TOTAL MATCHES WON BY : Wanneroo</v>
      </c>
      <c r="C311" s="66"/>
      <c r="D311" s="66"/>
      <c r="E311" s="64"/>
      <c r="F311" s="20">
        <v>4.5</v>
      </c>
      <c r="G311" s="92" t="str">
        <f>"TOTAL MATCHES WON BY : "&amp;H300</f>
        <v>TOTAL MATCHES WON BY : WAGC</v>
      </c>
      <c r="H311" s="66"/>
      <c r="I311" s="66"/>
      <c r="J311" s="64"/>
      <c r="K311" s="20">
        <v>2.5</v>
      </c>
      <c r="L311" s="21"/>
      <c r="M311" s="21"/>
      <c r="N311" s="21" t="str">
        <f>IF(F311+K311=0,"",C300)</f>
        <v>Wanneroo</v>
      </c>
      <c r="O311" s="21">
        <f>F311</f>
        <v>4.5</v>
      </c>
      <c r="P311" s="21" t="str">
        <f>IF(F311+K311=0,"",H300)</f>
        <v>WAGC</v>
      </c>
      <c r="Q311" s="21">
        <f>K311</f>
        <v>2.5</v>
      </c>
      <c r="R311" s="21" t="str">
        <f>G312</f>
        <v>Wanneroo</v>
      </c>
      <c r="S311" s="21" t="str">
        <f>IF(R311="HALVED",C300,"")</f>
        <v/>
      </c>
      <c r="T311" s="21" t="str">
        <f>IF(R311="HALVED",H300,"")</f>
        <v/>
      </c>
      <c r="U311" s="21"/>
      <c r="V311" s="21"/>
      <c r="W311" s="21"/>
      <c r="X311" s="21"/>
      <c r="Y311" s="21"/>
    </row>
    <row r="312" spans="1:25" ht="15">
      <c r="A312" s="22"/>
      <c r="B312" s="90" t="s">
        <v>42</v>
      </c>
      <c r="C312" s="66"/>
      <c r="D312" s="66"/>
      <c r="E312" s="66"/>
      <c r="F312" s="64"/>
      <c r="G312" s="91" t="str">
        <f>IF(F311+K311&lt;4,"",IF(F311=K311,"HALVED",IF(F311&gt;K311,C300,H300)))</f>
        <v>Wanneroo</v>
      </c>
      <c r="H312" s="66"/>
      <c r="I312" s="66"/>
      <c r="J312" s="66"/>
      <c r="K312" s="64"/>
      <c r="L312" s="23"/>
      <c r="M312" s="23"/>
      <c r="N312" s="23"/>
      <c r="O312" s="23"/>
      <c r="P312" s="23"/>
      <c r="Q312" s="23"/>
      <c r="R312" s="23"/>
      <c r="S312" s="23"/>
      <c r="T312" s="23"/>
      <c r="U312" s="23"/>
      <c r="V312" s="23"/>
      <c r="W312" s="23"/>
      <c r="X312" s="23"/>
      <c r="Y312" s="23"/>
    </row>
    <row r="313" spans="1:25" ht="15">
      <c r="A313" s="22"/>
      <c r="B313" s="24"/>
      <c r="C313" s="24"/>
      <c r="D313" s="24"/>
      <c r="E313" s="24"/>
      <c r="F313" s="24"/>
      <c r="G313" s="25"/>
      <c r="H313" s="25"/>
      <c r="I313" s="25"/>
      <c r="J313" s="25"/>
      <c r="K313" s="25"/>
      <c r="L313" s="23"/>
      <c r="M313" s="23"/>
      <c r="N313" s="23"/>
      <c r="O313" s="23"/>
      <c r="P313" s="23"/>
      <c r="Q313" s="23"/>
      <c r="R313" s="23"/>
      <c r="S313" s="23"/>
      <c r="T313" s="23"/>
      <c r="U313" s="23"/>
      <c r="V313" s="23"/>
      <c r="W313" s="23"/>
      <c r="X313" s="23"/>
      <c r="Y313" s="23"/>
    </row>
    <row r="314" spans="1:25" ht="15">
      <c r="A314" s="22"/>
      <c r="B314" s="15" t="s">
        <v>18</v>
      </c>
      <c r="C314" s="72" t="str">
        <f>[4]Sheet1!C14</f>
        <v>Royal Perth</v>
      </c>
      <c r="D314" s="66"/>
      <c r="E314" s="66"/>
      <c r="F314" s="64"/>
      <c r="G314" s="16" t="s">
        <v>18</v>
      </c>
      <c r="H314" s="73" t="str">
        <f>[4]Sheet1!E14</f>
        <v>Mandurah</v>
      </c>
      <c r="I314" s="66"/>
      <c r="J314" s="66"/>
      <c r="K314" s="64"/>
      <c r="L314" s="17"/>
      <c r="M314" s="17"/>
      <c r="N314" s="17"/>
      <c r="O314" s="17"/>
      <c r="P314" s="17"/>
      <c r="Q314" s="17"/>
      <c r="R314" s="17"/>
      <c r="S314" s="17"/>
      <c r="T314" s="17"/>
      <c r="U314" s="17"/>
      <c r="V314" s="17"/>
      <c r="W314" s="17"/>
      <c r="X314" s="17"/>
      <c r="Y314" s="17"/>
    </row>
    <row r="315" spans="1:25" ht="15">
      <c r="A315" s="22"/>
      <c r="B315" s="85" t="s">
        <v>19</v>
      </c>
      <c r="C315" s="88" t="s">
        <v>20</v>
      </c>
      <c r="D315" s="75"/>
      <c r="E315" s="76"/>
      <c r="F315" s="85" t="s">
        <v>21</v>
      </c>
      <c r="G315" s="89" t="s">
        <v>19</v>
      </c>
      <c r="H315" s="74" t="s">
        <v>20</v>
      </c>
      <c r="I315" s="75"/>
      <c r="J315" s="76"/>
      <c r="K315" s="89" t="s">
        <v>21</v>
      </c>
      <c r="L315" s="17"/>
      <c r="M315" s="17"/>
      <c r="N315" s="17"/>
      <c r="O315" s="17"/>
      <c r="P315" s="17"/>
      <c r="Q315" s="17"/>
      <c r="R315" s="17"/>
      <c r="S315" s="17"/>
      <c r="T315" s="17"/>
      <c r="U315" s="17"/>
      <c r="V315" s="17"/>
      <c r="W315" s="17"/>
      <c r="X315" s="17"/>
      <c r="Y315" s="17"/>
    </row>
    <row r="316" spans="1:25" ht="15">
      <c r="A316" s="22"/>
      <c r="B316" s="86"/>
      <c r="C316" s="77"/>
      <c r="D316" s="78"/>
      <c r="E316" s="79"/>
      <c r="F316" s="86"/>
      <c r="G316" s="86"/>
      <c r="H316" s="77"/>
      <c r="I316" s="78"/>
      <c r="J316" s="79"/>
      <c r="K316" s="86"/>
      <c r="L316" s="17"/>
      <c r="M316" s="17"/>
      <c r="N316" s="17"/>
      <c r="O316" s="17"/>
      <c r="P316" s="17"/>
      <c r="Q316" s="17"/>
      <c r="R316" s="17"/>
      <c r="S316" s="17"/>
      <c r="T316" s="17"/>
      <c r="U316" s="17"/>
      <c r="V316" s="17"/>
      <c r="W316" s="17"/>
      <c r="X316" s="17"/>
      <c r="Y316" s="17"/>
    </row>
    <row r="317" spans="1:25" ht="15">
      <c r="A317" s="22"/>
      <c r="B317" s="87"/>
      <c r="C317" s="80"/>
      <c r="D317" s="81"/>
      <c r="E317" s="82"/>
      <c r="F317" s="87"/>
      <c r="G317" s="87"/>
      <c r="H317" s="80"/>
      <c r="I317" s="81"/>
      <c r="J317" s="82"/>
      <c r="K317" s="87"/>
      <c r="L317" s="17"/>
      <c r="M317" s="17"/>
      <c r="N317" s="17"/>
      <c r="O317" s="17"/>
      <c r="P317" s="17"/>
      <c r="Q317" s="17"/>
      <c r="R317" s="17"/>
      <c r="S317" s="17"/>
      <c r="T317" s="17"/>
      <c r="U317" s="17"/>
      <c r="V317" s="17"/>
      <c r="W317" s="17"/>
      <c r="X317" s="17"/>
      <c r="Y317" s="17"/>
    </row>
    <row r="318" spans="1:25" ht="15">
      <c r="A318" s="22"/>
      <c r="B318" s="15">
        <v>1</v>
      </c>
      <c r="C318" s="83" t="s">
        <v>464</v>
      </c>
      <c r="D318" s="66"/>
      <c r="E318" s="64"/>
      <c r="F318" s="18"/>
      <c r="G318" s="16">
        <v>1</v>
      </c>
      <c r="H318" s="83" t="s">
        <v>488</v>
      </c>
      <c r="I318" s="66"/>
      <c r="J318" s="64"/>
      <c r="K318" s="18" t="s">
        <v>27</v>
      </c>
      <c r="L318" s="19"/>
      <c r="M318" s="19"/>
      <c r="N318" s="19"/>
      <c r="O318" s="19"/>
      <c r="P318" s="19"/>
      <c r="Q318" s="19"/>
      <c r="R318" s="19"/>
      <c r="S318" s="19"/>
      <c r="T318" s="19"/>
      <c r="U318" s="19"/>
      <c r="V318" s="19"/>
      <c r="W318" s="19"/>
      <c r="X318" s="19"/>
      <c r="Y318" s="19"/>
    </row>
    <row r="319" spans="1:25" ht="15">
      <c r="A319" s="22"/>
      <c r="B319" s="15">
        <v>2</v>
      </c>
      <c r="C319" s="83" t="s">
        <v>462</v>
      </c>
      <c r="D319" s="66"/>
      <c r="E319" s="64"/>
      <c r="F319" s="18"/>
      <c r="G319" s="28">
        <v>2</v>
      </c>
      <c r="H319" s="83" t="s">
        <v>487</v>
      </c>
      <c r="I319" s="66"/>
      <c r="J319" s="64"/>
      <c r="K319" s="18" t="s">
        <v>47</v>
      </c>
      <c r="L319" s="19"/>
      <c r="M319" s="19"/>
      <c r="N319" s="19"/>
      <c r="O319" s="19"/>
      <c r="P319" s="19"/>
      <c r="Q319" s="19"/>
      <c r="R319" s="19"/>
      <c r="S319" s="19"/>
      <c r="T319" s="19"/>
      <c r="U319" s="19"/>
      <c r="V319" s="19"/>
      <c r="W319" s="19"/>
      <c r="X319" s="19"/>
      <c r="Y319" s="19"/>
    </row>
    <row r="320" spans="1:25" ht="15">
      <c r="A320" s="22"/>
      <c r="B320" s="15">
        <v>3</v>
      </c>
      <c r="C320" s="83" t="s">
        <v>454</v>
      </c>
      <c r="D320" s="66"/>
      <c r="E320" s="64"/>
      <c r="F320" s="18"/>
      <c r="G320" s="28">
        <v>3</v>
      </c>
      <c r="H320" s="83" t="s">
        <v>486</v>
      </c>
      <c r="I320" s="66"/>
      <c r="J320" s="64"/>
      <c r="K320" s="18" t="s">
        <v>47</v>
      </c>
      <c r="L320" s="19"/>
      <c r="M320" s="19"/>
      <c r="N320" s="19"/>
      <c r="O320" s="19"/>
      <c r="P320" s="19"/>
      <c r="Q320" s="19"/>
      <c r="R320" s="19"/>
      <c r="S320" s="19"/>
      <c r="T320" s="19"/>
      <c r="U320" s="19"/>
      <c r="V320" s="19"/>
      <c r="W320" s="19"/>
      <c r="X320" s="19"/>
      <c r="Y320" s="19"/>
    </row>
    <row r="321" spans="1:25" ht="15">
      <c r="A321" s="22"/>
      <c r="B321" s="15">
        <v>4</v>
      </c>
      <c r="C321" s="83" t="s">
        <v>458</v>
      </c>
      <c r="D321" s="66"/>
      <c r="E321" s="64"/>
      <c r="F321" s="18" t="s">
        <v>27</v>
      </c>
      <c r="G321" s="28">
        <v>4</v>
      </c>
      <c r="H321" s="83" t="s">
        <v>485</v>
      </c>
      <c r="I321" s="66"/>
      <c r="J321" s="64"/>
      <c r="K321" s="18"/>
      <c r="L321" s="19"/>
      <c r="M321" s="19"/>
      <c r="N321" s="19"/>
      <c r="O321" s="19"/>
      <c r="P321" s="19"/>
      <c r="Q321" s="19"/>
      <c r="R321" s="19"/>
      <c r="S321" s="19"/>
      <c r="T321" s="19"/>
      <c r="U321" s="19"/>
      <c r="V321" s="19"/>
      <c r="W321" s="19"/>
      <c r="X321" s="19"/>
      <c r="Y321" s="19"/>
    </row>
    <row r="322" spans="1:25" ht="15">
      <c r="A322" s="22"/>
      <c r="B322" s="15">
        <v>5</v>
      </c>
      <c r="C322" s="83" t="s">
        <v>456</v>
      </c>
      <c r="D322" s="66"/>
      <c r="E322" s="64"/>
      <c r="F322" s="18" t="s">
        <v>38</v>
      </c>
      <c r="G322" s="28">
        <v>5</v>
      </c>
      <c r="H322" s="83" t="s">
        <v>445</v>
      </c>
      <c r="I322" s="66"/>
      <c r="J322" s="64"/>
      <c r="K322" s="18"/>
      <c r="L322" s="19"/>
      <c r="M322" s="19"/>
      <c r="N322" s="19"/>
      <c r="O322" s="19"/>
      <c r="P322" s="19"/>
      <c r="Q322" s="19"/>
      <c r="R322" s="19"/>
      <c r="S322" s="19"/>
      <c r="T322" s="19"/>
      <c r="U322" s="19"/>
      <c r="V322" s="19"/>
      <c r="W322" s="19"/>
      <c r="X322" s="19"/>
      <c r="Y322" s="19"/>
    </row>
    <row r="323" spans="1:25" ht="15">
      <c r="A323" s="22"/>
      <c r="B323" s="15">
        <v>6</v>
      </c>
      <c r="C323" s="83" t="s">
        <v>452</v>
      </c>
      <c r="D323" s="66"/>
      <c r="E323" s="64"/>
      <c r="F323" s="18" t="s">
        <v>34</v>
      </c>
      <c r="G323" s="28">
        <v>6</v>
      </c>
      <c r="H323" s="83" t="s">
        <v>443</v>
      </c>
      <c r="I323" s="66"/>
      <c r="J323" s="64"/>
      <c r="K323" s="18"/>
      <c r="L323" s="19"/>
      <c r="M323" s="19"/>
      <c r="N323" s="19"/>
      <c r="O323" s="19"/>
      <c r="P323" s="19"/>
      <c r="Q323" s="19"/>
      <c r="R323" s="19"/>
      <c r="S323" s="19"/>
      <c r="T323" s="19"/>
      <c r="U323" s="19"/>
      <c r="V323" s="19"/>
      <c r="W323" s="19"/>
      <c r="X323" s="19"/>
      <c r="Y323" s="19"/>
    </row>
    <row r="324" spans="1:25" ht="15">
      <c r="A324" s="22"/>
      <c r="B324" s="15">
        <v>7</v>
      </c>
      <c r="C324" s="83" t="s">
        <v>484</v>
      </c>
      <c r="D324" s="66"/>
      <c r="E324" s="64"/>
      <c r="F324" s="18" t="s">
        <v>24</v>
      </c>
      <c r="G324" s="28">
        <v>7</v>
      </c>
      <c r="H324" s="83" t="s">
        <v>483</v>
      </c>
      <c r="I324" s="66"/>
      <c r="J324" s="64"/>
      <c r="K324" s="18"/>
      <c r="L324" s="19"/>
      <c r="M324" s="19"/>
      <c r="N324" s="19"/>
      <c r="O324" s="19"/>
      <c r="P324" s="19"/>
      <c r="Q324" s="19"/>
      <c r="R324" s="19"/>
      <c r="S324" s="19"/>
      <c r="T324" s="19"/>
      <c r="U324" s="19"/>
      <c r="V324" s="19"/>
      <c r="W324" s="19"/>
      <c r="X324" s="19"/>
      <c r="Y324" s="19"/>
    </row>
    <row r="325" spans="1:25" ht="15">
      <c r="A325" s="22"/>
      <c r="B325" s="72" t="str">
        <f>"TOTAL MATCHES WON BY : "&amp;C314</f>
        <v>TOTAL MATCHES WON BY : Royal Perth</v>
      </c>
      <c r="C325" s="66"/>
      <c r="D325" s="66"/>
      <c r="E325" s="64"/>
      <c r="F325" s="20">
        <v>4</v>
      </c>
      <c r="G325" s="92" t="str">
        <f>"TOTAL MATCHES WON BY : "&amp;H314</f>
        <v>TOTAL MATCHES WON BY : Mandurah</v>
      </c>
      <c r="H325" s="66"/>
      <c r="I325" s="66"/>
      <c r="J325" s="64"/>
      <c r="K325" s="20">
        <v>3</v>
      </c>
      <c r="L325" s="21"/>
      <c r="M325" s="21"/>
      <c r="N325" s="21" t="str">
        <f>IF(F325+K325=0,"",C314)</f>
        <v>Royal Perth</v>
      </c>
      <c r="O325" s="21">
        <f>F325</f>
        <v>4</v>
      </c>
      <c r="P325" s="21" t="str">
        <f>IF(F325+K325=0,"",H314)</f>
        <v>Mandurah</v>
      </c>
      <c r="Q325" s="21">
        <f>K325</f>
        <v>3</v>
      </c>
      <c r="R325" s="21" t="str">
        <f>G326</f>
        <v>Royal Perth</v>
      </c>
      <c r="S325" s="21" t="str">
        <f>IF(R325="HALVED",C314,"")</f>
        <v/>
      </c>
      <c r="T325" s="21" t="str">
        <f>IF(R325="HALVED",H314,"")</f>
        <v/>
      </c>
      <c r="U325" s="21"/>
      <c r="V325" s="21"/>
      <c r="W325" s="21"/>
      <c r="X325" s="21"/>
      <c r="Y325" s="21"/>
    </row>
    <row r="326" spans="1:25" ht="15">
      <c r="A326" s="22"/>
      <c r="B326" s="90" t="s">
        <v>42</v>
      </c>
      <c r="C326" s="66"/>
      <c r="D326" s="66"/>
      <c r="E326" s="66"/>
      <c r="F326" s="64"/>
      <c r="G326" s="91" t="str">
        <f>IF(F325+K325&lt;4,"",IF(F325=K325,"HALVED",IF(F325&gt;K325,C314,H314)))</f>
        <v>Royal Perth</v>
      </c>
      <c r="H326" s="66"/>
      <c r="I326" s="66"/>
      <c r="J326" s="66"/>
      <c r="K326" s="64"/>
      <c r="L326" s="23"/>
      <c r="M326" s="23"/>
      <c r="N326" s="23"/>
      <c r="O326" s="23"/>
      <c r="P326" s="23"/>
      <c r="Q326" s="23"/>
      <c r="R326" s="23"/>
      <c r="S326" s="23"/>
      <c r="T326" s="23"/>
      <c r="U326" s="23"/>
      <c r="V326" s="23"/>
      <c r="W326" s="23"/>
      <c r="X326" s="23"/>
      <c r="Y326" s="23"/>
    </row>
    <row r="327" spans="1:25" ht="15">
      <c r="A327" s="22"/>
      <c r="B327" s="24"/>
      <c r="C327" s="24"/>
      <c r="D327" s="24"/>
      <c r="E327" s="24"/>
      <c r="F327" s="24"/>
      <c r="G327" s="25"/>
      <c r="H327" s="25"/>
      <c r="I327" s="25"/>
      <c r="J327" s="25"/>
      <c r="K327" s="25"/>
      <c r="L327" s="23"/>
      <c r="M327" s="23"/>
      <c r="N327" s="23"/>
      <c r="O327" s="23"/>
      <c r="P327" s="23"/>
      <c r="Q327" s="23"/>
      <c r="R327" s="23"/>
      <c r="S327" s="23"/>
      <c r="T327" s="23"/>
      <c r="U327" s="23"/>
      <c r="V327" s="23"/>
      <c r="W327" s="23"/>
      <c r="X327" s="23"/>
      <c r="Y327" s="23"/>
    </row>
    <row r="328" spans="1:25" ht="15">
      <c r="A328" s="22"/>
      <c r="B328" s="15" t="s">
        <v>18</v>
      </c>
      <c r="C328" s="72" t="str">
        <f>[4]Sheet1!C15</f>
        <v>Lake Karrinyup</v>
      </c>
      <c r="D328" s="66"/>
      <c r="E328" s="66"/>
      <c r="F328" s="64"/>
      <c r="G328" s="16" t="s">
        <v>18</v>
      </c>
      <c r="H328" s="73" t="str">
        <f>[4]Sheet1!E15</f>
        <v>Lakelands</v>
      </c>
      <c r="I328" s="66"/>
      <c r="J328" s="66"/>
      <c r="K328" s="64"/>
      <c r="L328" s="17"/>
      <c r="M328" s="17"/>
      <c r="N328" s="17"/>
      <c r="O328" s="17"/>
      <c r="P328" s="17"/>
      <c r="Q328" s="17"/>
      <c r="R328" s="17"/>
      <c r="S328" s="17"/>
      <c r="T328" s="17"/>
      <c r="U328" s="17"/>
      <c r="V328" s="17"/>
      <c r="W328" s="17"/>
      <c r="X328" s="17"/>
      <c r="Y328" s="17"/>
    </row>
    <row r="329" spans="1:25" ht="15">
      <c r="A329" s="22"/>
      <c r="B329" s="85" t="s">
        <v>19</v>
      </c>
      <c r="C329" s="88" t="s">
        <v>20</v>
      </c>
      <c r="D329" s="75"/>
      <c r="E329" s="76"/>
      <c r="F329" s="85" t="s">
        <v>21</v>
      </c>
      <c r="G329" s="89" t="s">
        <v>19</v>
      </c>
      <c r="H329" s="74" t="s">
        <v>20</v>
      </c>
      <c r="I329" s="75"/>
      <c r="J329" s="76"/>
      <c r="K329" s="89" t="s">
        <v>21</v>
      </c>
      <c r="L329" s="17"/>
      <c r="M329" s="17"/>
      <c r="N329" s="17"/>
      <c r="O329" s="17"/>
      <c r="P329" s="17"/>
      <c r="Q329" s="17"/>
      <c r="R329" s="17"/>
      <c r="S329" s="17"/>
      <c r="T329" s="17"/>
      <c r="U329" s="17"/>
      <c r="V329" s="17"/>
      <c r="W329" s="17"/>
      <c r="X329" s="17"/>
      <c r="Y329" s="17"/>
    </row>
    <row r="330" spans="1:25" ht="15">
      <c r="A330" s="22"/>
      <c r="B330" s="86"/>
      <c r="C330" s="77"/>
      <c r="D330" s="78"/>
      <c r="E330" s="79"/>
      <c r="F330" s="86"/>
      <c r="G330" s="86"/>
      <c r="H330" s="77"/>
      <c r="I330" s="78"/>
      <c r="J330" s="79"/>
      <c r="K330" s="86"/>
      <c r="L330" s="17"/>
      <c r="M330" s="17"/>
      <c r="N330" s="17"/>
      <c r="O330" s="17"/>
      <c r="P330" s="17"/>
      <c r="Q330" s="17"/>
      <c r="R330" s="17"/>
      <c r="S330" s="17"/>
      <c r="T330" s="17"/>
      <c r="U330" s="17"/>
      <c r="V330" s="17"/>
      <c r="W330" s="17"/>
      <c r="X330" s="17"/>
      <c r="Y330" s="17"/>
    </row>
    <row r="331" spans="1:25" ht="15">
      <c r="A331" s="22"/>
      <c r="B331" s="87"/>
      <c r="C331" s="80"/>
      <c r="D331" s="81"/>
      <c r="E331" s="82"/>
      <c r="F331" s="87"/>
      <c r="G331" s="87"/>
      <c r="H331" s="80"/>
      <c r="I331" s="81"/>
      <c r="J331" s="82"/>
      <c r="K331" s="87"/>
      <c r="L331" s="17"/>
      <c r="M331" s="17"/>
      <c r="N331" s="17"/>
      <c r="O331" s="17"/>
      <c r="P331" s="17"/>
      <c r="Q331" s="17"/>
      <c r="R331" s="17"/>
      <c r="S331" s="17"/>
      <c r="T331" s="17"/>
      <c r="U331" s="17"/>
      <c r="V331" s="17"/>
      <c r="W331" s="17"/>
      <c r="X331" s="17"/>
      <c r="Y331" s="17"/>
    </row>
    <row r="332" spans="1:25" ht="15">
      <c r="A332" s="22"/>
      <c r="B332" s="15">
        <v>1</v>
      </c>
      <c r="C332" s="83" t="s">
        <v>463</v>
      </c>
      <c r="D332" s="66"/>
      <c r="E332" s="64"/>
      <c r="F332" s="18" t="s">
        <v>38</v>
      </c>
      <c r="G332" s="16">
        <v>1</v>
      </c>
      <c r="H332" s="83" t="s">
        <v>450</v>
      </c>
      <c r="I332" s="66"/>
      <c r="J332" s="64"/>
      <c r="K332" s="18"/>
      <c r="L332" s="19"/>
      <c r="M332" s="19"/>
      <c r="N332" s="19"/>
      <c r="O332" s="19"/>
      <c r="P332" s="19"/>
      <c r="Q332" s="19"/>
      <c r="R332" s="19"/>
      <c r="S332" s="19"/>
      <c r="T332" s="19"/>
      <c r="U332" s="19"/>
      <c r="V332" s="19"/>
      <c r="W332" s="19"/>
      <c r="X332" s="19"/>
      <c r="Y332" s="19"/>
    </row>
    <row r="333" spans="1:25" ht="15">
      <c r="A333" s="22"/>
      <c r="B333" s="15">
        <v>2</v>
      </c>
      <c r="C333" s="83" t="s">
        <v>459</v>
      </c>
      <c r="D333" s="66"/>
      <c r="E333" s="64"/>
      <c r="F333" s="18" t="s">
        <v>93</v>
      </c>
      <c r="G333" s="28">
        <v>2</v>
      </c>
      <c r="H333" s="83" t="s">
        <v>448</v>
      </c>
      <c r="I333" s="66"/>
      <c r="J333" s="64"/>
      <c r="K333" s="18"/>
      <c r="L333" s="19"/>
      <c r="M333" s="19"/>
      <c r="N333" s="19"/>
      <c r="O333" s="19"/>
      <c r="P333" s="19"/>
      <c r="Q333" s="19"/>
      <c r="R333" s="19"/>
      <c r="S333" s="19"/>
      <c r="T333" s="19"/>
      <c r="U333" s="19"/>
      <c r="V333" s="19"/>
      <c r="W333" s="19"/>
      <c r="X333" s="19"/>
      <c r="Y333" s="19"/>
    </row>
    <row r="334" spans="1:25" ht="15">
      <c r="A334" s="22"/>
      <c r="B334" s="15">
        <v>3</v>
      </c>
      <c r="C334" s="83" t="s">
        <v>457</v>
      </c>
      <c r="D334" s="66"/>
      <c r="E334" s="64"/>
      <c r="F334" s="18" t="s">
        <v>47</v>
      </c>
      <c r="G334" s="28">
        <v>3</v>
      </c>
      <c r="H334" s="83" t="s">
        <v>446</v>
      </c>
      <c r="I334" s="66"/>
      <c r="J334" s="64"/>
      <c r="K334" s="18"/>
      <c r="L334" s="19"/>
      <c r="M334" s="19"/>
      <c r="N334" s="19"/>
      <c r="O334" s="19"/>
      <c r="P334" s="19"/>
      <c r="Q334" s="19"/>
      <c r="R334" s="19"/>
      <c r="S334" s="19"/>
      <c r="T334" s="19"/>
      <c r="U334" s="19"/>
      <c r="V334" s="19"/>
      <c r="W334" s="19"/>
      <c r="X334" s="19"/>
      <c r="Y334" s="19"/>
    </row>
    <row r="335" spans="1:25" ht="15">
      <c r="A335" s="22"/>
      <c r="B335" s="15">
        <v>4</v>
      </c>
      <c r="C335" s="83" t="s">
        <v>455</v>
      </c>
      <c r="D335" s="66"/>
      <c r="E335" s="64"/>
      <c r="F335" s="18" t="s">
        <v>113</v>
      </c>
      <c r="G335" s="28">
        <v>4</v>
      </c>
      <c r="H335" s="83" t="s">
        <v>444</v>
      </c>
      <c r="I335" s="66"/>
      <c r="J335" s="64"/>
      <c r="K335" s="18"/>
      <c r="L335" s="19"/>
      <c r="M335" s="19"/>
      <c r="N335" s="19"/>
      <c r="O335" s="19"/>
      <c r="P335" s="19"/>
      <c r="Q335" s="19"/>
      <c r="R335" s="19"/>
      <c r="S335" s="19"/>
      <c r="T335" s="19"/>
      <c r="U335" s="19"/>
      <c r="V335" s="19"/>
      <c r="W335" s="19"/>
      <c r="X335" s="19"/>
      <c r="Y335" s="19"/>
    </row>
    <row r="336" spans="1:25" ht="15">
      <c r="A336" s="22"/>
      <c r="B336" s="15">
        <v>5</v>
      </c>
      <c r="C336" s="83" t="s">
        <v>451</v>
      </c>
      <c r="D336" s="66"/>
      <c r="E336" s="64"/>
      <c r="F336" s="18" t="s">
        <v>78</v>
      </c>
      <c r="G336" s="28">
        <v>5</v>
      </c>
      <c r="H336" s="83" t="s">
        <v>442</v>
      </c>
      <c r="I336" s="66"/>
      <c r="J336" s="64"/>
      <c r="K336" s="18"/>
      <c r="L336" s="19"/>
      <c r="M336" s="19"/>
      <c r="N336" s="19"/>
      <c r="O336" s="19"/>
      <c r="P336" s="19"/>
      <c r="Q336" s="19"/>
      <c r="R336" s="19"/>
      <c r="S336" s="19"/>
      <c r="T336" s="19"/>
      <c r="U336" s="19"/>
      <c r="V336" s="19"/>
      <c r="W336" s="19"/>
      <c r="X336" s="19"/>
      <c r="Y336" s="19"/>
    </row>
    <row r="337" spans="1:25" ht="15">
      <c r="A337" s="22"/>
      <c r="B337" s="15">
        <v>6</v>
      </c>
      <c r="C337" s="83" t="s">
        <v>482</v>
      </c>
      <c r="D337" s="66"/>
      <c r="E337" s="64"/>
      <c r="F337" s="18"/>
      <c r="G337" s="28">
        <v>6</v>
      </c>
      <c r="H337" s="83" t="s">
        <v>441</v>
      </c>
      <c r="I337" s="66"/>
      <c r="J337" s="64"/>
      <c r="K337" s="18" t="s">
        <v>27</v>
      </c>
      <c r="L337" s="19"/>
      <c r="M337" s="19"/>
      <c r="N337" s="19"/>
      <c r="O337" s="19"/>
      <c r="P337" s="19"/>
      <c r="Q337" s="19"/>
      <c r="R337" s="19"/>
      <c r="S337" s="19"/>
      <c r="T337" s="19"/>
      <c r="U337" s="19"/>
      <c r="V337" s="19"/>
      <c r="W337" s="19"/>
      <c r="X337" s="19"/>
      <c r="Y337" s="19"/>
    </row>
    <row r="338" spans="1:25" ht="15">
      <c r="A338" s="22"/>
      <c r="B338" s="15">
        <v>7</v>
      </c>
      <c r="C338" s="83" t="s">
        <v>481</v>
      </c>
      <c r="D338" s="66"/>
      <c r="E338" s="64"/>
      <c r="F338" s="18" t="s">
        <v>78</v>
      </c>
      <c r="G338" s="28">
        <v>7</v>
      </c>
      <c r="H338" s="83" t="s">
        <v>439</v>
      </c>
      <c r="I338" s="66"/>
      <c r="J338" s="64"/>
      <c r="K338" s="18"/>
      <c r="L338" s="19"/>
      <c r="M338" s="19"/>
      <c r="N338" s="19"/>
      <c r="O338" s="19"/>
      <c r="P338" s="19"/>
      <c r="Q338" s="19"/>
      <c r="R338" s="19"/>
      <c r="S338" s="19"/>
      <c r="T338" s="19"/>
      <c r="U338" s="19"/>
      <c r="V338" s="19"/>
      <c r="W338" s="19"/>
      <c r="X338" s="19"/>
      <c r="Y338" s="19"/>
    </row>
    <row r="339" spans="1:25" ht="15">
      <c r="A339" s="22"/>
      <c r="B339" s="72" t="str">
        <f>"TOTAL MATCHES WON BY : "&amp;C328</f>
        <v>TOTAL MATCHES WON BY : Lake Karrinyup</v>
      </c>
      <c r="C339" s="66"/>
      <c r="D339" s="66"/>
      <c r="E339" s="64"/>
      <c r="F339" s="20">
        <v>6</v>
      </c>
      <c r="G339" s="92" t="str">
        <f>"TOTAL MATCHES WON BY : "&amp;H328</f>
        <v>TOTAL MATCHES WON BY : Lakelands</v>
      </c>
      <c r="H339" s="66"/>
      <c r="I339" s="66"/>
      <c r="J339" s="64"/>
      <c r="K339" s="20">
        <v>1</v>
      </c>
      <c r="L339" s="21"/>
      <c r="M339" s="21"/>
      <c r="N339" s="21" t="str">
        <f>IF(F339+K339=0,"",C328)</f>
        <v>Lake Karrinyup</v>
      </c>
      <c r="O339" s="21">
        <f>F339</f>
        <v>6</v>
      </c>
      <c r="P339" s="21" t="str">
        <f>IF(F339+K339=0,"",H328)</f>
        <v>Lakelands</v>
      </c>
      <c r="Q339" s="21">
        <f>K339</f>
        <v>1</v>
      </c>
      <c r="R339" s="21" t="str">
        <f>G340</f>
        <v>Lake Karrinyup</v>
      </c>
      <c r="S339" s="21" t="str">
        <f>IF(R339="HALVED",C328,"")</f>
        <v/>
      </c>
      <c r="T339" s="21" t="str">
        <f>IF(R339="HALVED",H328,"")</f>
        <v/>
      </c>
      <c r="U339" s="21"/>
      <c r="V339" s="21"/>
      <c r="W339" s="21"/>
      <c r="X339" s="21"/>
      <c r="Y339" s="21"/>
    </row>
    <row r="340" spans="1:25" ht="15">
      <c r="A340" s="22"/>
      <c r="B340" s="90" t="s">
        <v>42</v>
      </c>
      <c r="C340" s="66"/>
      <c r="D340" s="66"/>
      <c r="E340" s="66"/>
      <c r="F340" s="64"/>
      <c r="G340" s="91" t="str">
        <f>IF(F339+K339&lt;4,"",IF(F339=K339,"HALVED",IF(F339&gt;K339,C328,H328)))</f>
        <v>Lake Karrinyup</v>
      </c>
      <c r="H340" s="66"/>
      <c r="I340" s="66"/>
      <c r="J340" s="66"/>
      <c r="K340" s="64"/>
      <c r="L340" s="23"/>
      <c r="M340" s="23"/>
      <c r="N340" s="23"/>
      <c r="O340" s="23"/>
      <c r="P340" s="23"/>
      <c r="Q340" s="23"/>
      <c r="R340" s="23"/>
      <c r="S340" s="23"/>
      <c r="T340" s="23"/>
      <c r="U340" s="23"/>
      <c r="V340" s="23"/>
      <c r="W340" s="23"/>
      <c r="X340" s="23"/>
      <c r="Y340" s="23"/>
    </row>
    <row r="341" spans="1:25" ht="15">
      <c r="A341" s="22"/>
      <c r="B341" s="24"/>
      <c r="C341" s="24"/>
      <c r="D341" s="24"/>
      <c r="E341" s="24"/>
      <c r="F341" s="24"/>
      <c r="G341" s="25"/>
      <c r="H341" s="25"/>
      <c r="I341" s="25"/>
      <c r="J341" s="25"/>
      <c r="K341" s="25"/>
      <c r="L341" s="23"/>
      <c r="M341" s="23"/>
      <c r="N341" s="23"/>
      <c r="O341" s="23"/>
      <c r="P341" s="23"/>
      <c r="Q341" s="23"/>
      <c r="R341" s="23"/>
      <c r="S341" s="23"/>
      <c r="T341" s="23"/>
      <c r="U341" s="23"/>
      <c r="V341" s="23"/>
      <c r="W341" s="23"/>
      <c r="X341" s="23"/>
      <c r="Y341" s="23"/>
    </row>
    <row r="342" spans="1:25" ht="15">
      <c r="A342" s="22"/>
      <c r="B342" s="15" t="s">
        <v>18</v>
      </c>
      <c r="C342" s="72" t="str">
        <f>[4]Sheet1!C16</f>
        <v>Melville Glades</v>
      </c>
      <c r="D342" s="66"/>
      <c r="E342" s="66"/>
      <c r="F342" s="64"/>
      <c r="G342" s="16" t="s">
        <v>18</v>
      </c>
      <c r="H342" s="73" t="str">
        <f>[4]Sheet1!E16</f>
        <v>The Vines</v>
      </c>
      <c r="I342" s="66"/>
      <c r="J342" s="66"/>
      <c r="K342" s="64"/>
      <c r="L342" s="17"/>
      <c r="M342" s="17"/>
      <c r="N342" s="17"/>
      <c r="O342" s="17"/>
      <c r="P342" s="17"/>
      <c r="Q342" s="17"/>
      <c r="R342" s="17"/>
      <c r="S342" s="17"/>
      <c r="T342" s="17"/>
      <c r="U342" s="17"/>
      <c r="V342" s="17"/>
      <c r="W342" s="17"/>
      <c r="X342" s="17"/>
      <c r="Y342" s="17"/>
    </row>
    <row r="343" spans="1:25" ht="15">
      <c r="A343" s="22"/>
      <c r="B343" s="85" t="s">
        <v>19</v>
      </c>
      <c r="C343" s="88" t="s">
        <v>20</v>
      </c>
      <c r="D343" s="75"/>
      <c r="E343" s="76"/>
      <c r="F343" s="85" t="s">
        <v>21</v>
      </c>
      <c r="G343" s="89" t="s">
        <v>19</v>
      </c>
      <c r="H343" s="74" t="s">
        <v>20</v>
      </c>
      <c r="I343" s="75"/>
      <c r="J343" s="76"/>
      <c r="K343" s="89" t="s">
        <v>21</v>
      </c>
      <c r="L343" s="17"/>
      <c r="M343" s="17"/>
      <c r="N343" s="17"/>
      <c r="O343" s="17"/>
      <c r="P343" s="17"/>
      <c r="Q343" s="17"/>
      <c r="R343" s="17"/>
      <c r="S343" s="17"/>
      <c r="T343" s="17"/>
      <c r="U343" s="17"/>
      <c r="V343" s="17"/>
      <c r="W343" s="17"/>
      <c r="X343" s="17"/>
      <c r="Y343" s="17"/>
    </row>
    <row r="344" spans="1:25" ht="15">
      <c r="A344" s="22"/>
      <c r="B344" s="86"/>
      <c r="C344" s="77"/>
      <c r="D344" s="78"/>
      <c r="E344" s="79"/>
      <c r="F344" s="86"/>
      <c r="G344" s="86"/>
      <c r="H344" s="77"/>
      <c r="I344" s="78"/>
      <c r="J344" s="79"/>
      <c r="K344" s="86"/>
      <c r="L344" s="17"/>
      <c r="M344" s="17"/>
      <c r="N344" s="17"/>
      <c r="O344" s="17"/>
      <c r="P344" s="17"/>
      <c r="Q344" s="17"/>
      <c r="R344" s="17"/>
      <c r="S344" s="17"/>
      <c r="T344" s="17"/>
      <c r="U344" s="17"/>
      <c r="V344" s="17"/>
      <c r="W344" s="17"/>
      <c r="X344" s="17"/>
      <c r="Y344" s="17"/>
    </row>
    <row r="345" spans="1:25" ht="15">
      <c r="A345" s="22"/>
      <c r="B345" s="87"/>
      <c r="C345" s="80"/>
      <c r="D345" s="81"/>
      <c r="E345" s="82"/>
      <c r="F345" s="87"/>
      <c r="G345" s="87"/>
      <c r="H345" s="80"/>
      <c r="I345" s="81"/>
      <c r="J345" s="82"/>
      <c r="K345" s="87"/>
      <c r="L345" s="17"/>
      <c r="M345" s="17"/>
      <c r="N345" s="17"/>
      <c r="O345" s="17"/>
      <c r="P345" s="17"/>
      <c r="Q345" s="17"/>
      <c r="R345" s="17"/>
      <c r="S345" s="17"/>
      <c r="T345" s="17"/>
      <c r="U345" s="17"/>
      <c r="V345" s="17"/>
      <c r="W345" s="17"/>
      <c r="X345" s="17"/>
      <c r="Y345" s="17"/>
    </row>
    <row r="346" spans="1:25" ht="15">
      <c r="A346" s="22"/>
      <c r="B346" s="15">
        <v>1</v>
      </c>
      <c r="C346" s="83" t="s">
        <v>436</v>
      </c>
      <c r="D346" s="66"/>
      <c r="E346" s="64"/>
      <c r="F346" s="18" t="s">
        <v>31</v>
      </c>
      <c r="G346" s="16">
        <v>1</v>
      </c>
      <c r="H346" s="83" t="s">
        <v>477</v>
      </c>
      <c r="I346" s="66"/>
      <c r="J346" s="64"/>
      <c r="K346" s="18" t="s">
        <v>31</v>
      </c>
      <c r="L346" s="19"/>
      <c r="M346" s="19"/>
      <c r="N346" s="19"/>
      <c r="O346" s="19"/>
      <c r="P346" s="19"/>
      <c r="Q346" s="19"/>
      <c r="R346" s="19"/>
      <c r="S346" s="19"/>
      <c r="T346" s="19"/>
      <c r="U346" s="19"/>
      <c r="V346" s="19"/>
      <c r="W346" s="19"/>
      <c r="X346" s="19"/>
      <c r="Y346" s="19"/>
    </row>
    <row r="347" spans="1:25" ht="15">
      <c r="A347" s="22"/>
      <c r="B347" s="15">
        <v>2</v>
      </c>
      <c r="C347" s="83" t="s">
        <v>434</v>
      </c>
      <c r="D347" s="66"/>
      <c r="E347" s="64"/>
      <c r="F347" s="18"/>
      <c r="G347" s="28">
        <v>2</v>
      </c>
      <c r="H347" s="83" t="s">
        <v>475</v>
      </c>
      <c r="I347" s="66"/>
      <c r="J347" s="64"/>
      <c r="K347" s="18" t="s">
        <v>27</v>
      </c>
      <c r="L347" s="19"/>
      <c r="M347" s="19"/>
      <c r="N347" s="19"/>
      <c r="O347" s="19"/>
      <c r="P347" s="19"/>
      <c r="Q347" s="19"/>
      <c r="R347" s="19"/>
      <c r="S347" s="19"/>
      <c r="T347" s="19"/>
      <c r="U347" s="19"/>
      <c r="V347" s="19"/>
      <c r="W347" s="19"/>
      <c r="X347" s="19"/>
      <c r="Y347" s="19"/>
    </row>
    <row r="348" spans="1:25" ht="15">
      <c r="A348" s="22"/>
      <c r="B348" s="15">
        <v>3</v>
      </c>
      <c r="C348" s="83" t="s">
        <v>432</v>
      </c>
      <c r="D348" s="66"/>
      <c r="E348" s="64"/>
      <c r="F348" s="18" t="s">
        <v>38</v>
      </c>
      <c r="G348" s="28">
        <v>3</v>
      </c>
      <c r="H348" s="83" t="s">
        <v>473</v>
      </c>
      <c r="I348" s="66"/>
      <c r="J348" s="64"/>
      <c r="K348" s="18"/>
      <c r="L348" s="19"/>
      <c r="M348" s="19"/>
      <c r="N348" s="19"/>
      <c r="O348" s="19"/>
      <c r="P348" s="19"/>
      <c r="Q348" s="19"/>
      <c r="R348" s="19"/>
      <c r="S348" s="19"/>
      <c r="T348" s="19"/>
      <c r="U348" s="19"/>
      <c r="V348" s="19"/>
      <c r="W348" s="19"/>
      <c r="X348" s="19"/>
      <c r="Y348" s="19"/>
    </row>
    <row r="349" spans="1:25" ht="15">
      <c r="A349" s="22"/>
      <c r="B349" s="15">
        <v>4</v>
      </c>
      <c r="C349" s="83" t="s">
        <v>428</v>
      </c>
      <c r="D349" s="66"/>
      <c r="E349" s="64"/>
      <c r="F349" s="18"/>
      <c r="G349" s="28">
        <v>4</v>
      </c>
      <c r="H349" s="83" t="s">
        <v>469</v>
      </c>
      <c r="I349" s="66"/>
      <c r="J349" s="64"/>
      <c r="K349" s="18" t="s">
        <v>52</v>
      </c>
      <c r="L349" s="19"/>
      <c r="M349" s="19"/>
      <c r="N349" s="19"/>
      <c r="O349" s="19"/>
      <c r="P349" s="19"/>
      <c r="Q349" s="19"/>
      <c r="R349" s="19"/>
      <c r="S349" s="19"/>
      <c r="T349" s="19"/>
      <c r="U349" s="19"/>
      <c r="V349" s="19"/>
      <c r="W349" s="19"/>
      <c r="X349" s="19"/>
      <c r="Y349" s="19"/>
    </row>
    <row r="350" spans="1:25" ht="15">
      <c r="A350" s="22"/>
      <c r="B350" s="15">
        <v>5</v>
      </c>
      <c r="C350" s="83" t="s">
        <v>480</v>
      </c>
      <c r="D350" s="66"/>
      <c r="E350" s="64"/>
      <c r="F350" s="18"/>
      <c r="G350" s="28">
        <v>5</v>
      </c>
      <c r="H350" s="83" t="s">
        <v>471</v>
      </c>
      <c r="I350" s="66"/>
      <c r="J350" s="64"/>
      <c r="K350" s="18" t="s">
        <v>41</v>
      </c>
      <c r="L350" s="19"/>
      <c r="M350" s="19"/>
      <c r="N350" s="19"/>
      <c r="O350" s="19"/>
      <c r="P350" s="19"/>
      <c r="Q350" s="19"/>
      <c r="R350" s="19"/>
      <c r="S350" s="19"/>
      <c r="T350" s="19"/>
      <c r="U350" s="19"/>
      <c r="V350" s="19"/>
      <c r="W350" s="19"/>
      <c r="X350" s="19"/>
      <c r="Y350" s="19"/>
    </row>
    <row r="351" spans="1:25" ht="15">
      <c r="A351" s="22"/>
      <c r="B351" s="15">
        <v>6</v>
      </c>
      <c r="C351" s="83" t="s">
        <v>424</v>
      </c>
      <c r="D351" s="66"/>
      <c r="E351" s="64"/>
      <c r="F351" s="18"/>
      <c r="G351" s="28">
        <v>6</v>
      </c>
      <c r="H351" s="83" t="s">
        <v>467</v>
      </c>
      <c r="I351" s="66"/>
      <c r="J351" s="64"/>
      <c r="K351" s="18" t="s">
        <v>78</v>
      </c>
      <c r="L351" s="19"/>
      <c r="M351" s="19"/>
      <c r="N351" s="19"/>
      <c r="O351" s="19"/>
      <c r="P351" s="19"/>
      <c r="Q351" s="19"/>
      <c r="R351" s="19"/>
      <c r="S351" s="19"/>
      <c r="T351" s="19"/>
      <c r="U351" s="19"/>
      <c r="V351" s="19"/>
      <c r="W351" s="19"/>
      <c r="X351" s="19"/>
      <c r="Y351" s="19"/>
    </row>
    <row r="352" spans="1:25" ht="15">
      <c r="A352" s="22"/>
      <c r="B352" s="15">
        <v>7</v>
      </c>
      <c r="C352" s="83" t="s">
        <v>479</v>
      </c>
      <c r="D352" s="66"/>
      <c r="E352" s="64"/>
      <c r="F352" s="18" t="s">
        <v>31</v>
      </c>
      <c r="G352" s="28">
        <v>7</v>
      </c>
      <c r="H352" s="94" t="s">
        <v>465</v>
      </c>
      <c r="I352" s="78"/>
      <c r="J352" s="78"/>
      <c r="K352" s="18" t="s">
        <v>31</v>
      </c>
      <c r="L352" s="19"/>
      <c r="M352" s="19"/>
      <c r="N352" s="19"/>
      <c r="O352" s="19"/>
      <c r="P352" s="19"/>
      <c r="Q352" s="19"/>
      <c r="R352" s="19"/>
      <c r="S352" s="19"/>
      <c r="T352" s="19"/>
      <c r="U352" s="19"/>
      <c r="V352" s="19"/>
      <c r="W352" s="19"/>
      <c r="X352" s="19"/>
      <c r="Y352" s="19"/>
    </row>
    <row r="353" spans="1:25" ht="15">
      <c r="A353" s="22"/>
      <c r="B353" s="72" t="str">
        <f>"TOTAL MATCHES WON BY : "&amp;C342</f>
        <v>TOTAL MATCHES WON BY : Melville Glades</v>
      </c>
      <c r="C353" s="66"/>
      <c r="D353" s="66"/>
      <c r="E353" s="64"/>
      <c r="F353" s="20">
        <v>2</v>
      </c>
      <c r="G353" s="92" t="str">
        <f>"TOTAL MATCHES WON BY : "&amp;H342</f>
        <v>TOTAL MATCHES WON BY : The Vines</v>
      </c>
      <c r="H353" s="66"/>
      <c r="I353" s="66"/>
      <c r="J353" s="64"/>
      <c r="K353" s="20">
        <v>5</v>
      </c>
      <c r="L353" s="21"/>
      <c r="M353" s="21"/>
      <c r="N353" s="21" t="str">
        <f>IF(F353+K353=0,"",C342)</f>
        <v>Melville Glades</v>
      </c>
      <c r="O353" s="21">
        <f>F353</f>
        <v>2</v>
      </c>
      <c r="P353" s="21" t="str">
        <f>IF(F353+K353=0,"",H342)</f>
        <v>The Vines</v>
      </c>
      <c r="Q353" s="21">
        <f>K353</f>
        <v>5</v>
      </c>
      <c r="R353" s="21" t="str">
        <f>G354</f>
        <v>The Vines</v>
      </c>
      <c r="S353" s="21" t="str">
        <f>IF(R353="HALVED",C342,"")</f>
        <v/>
      </c>
      <c r="T353" s="21" t="str">
        <f>IF(R353="HALVED",H342,"")</f>
        <v/>
      </c>
      <c r="U353" s="21"/>
      <c r="V353" s="21"/>
      <c r="W353" s="21"/>
      <c r="X353" s="21"/>
      <c r="Y353" s="21"/>
    </row>
    <row r="354" spans="1:25" ht="15">
      <c r="A354" s="22"/>
      <c r="B354" s="90" t="s">
        <v>42</v>
      </c>
      <c r="C354" s="66"/>
      <c r="D354" s="66"/>
      <c r="E354" s="66"/>
      <c r="F354" s="64"/>
      <c r="G354" s="91" t="str">
        <f>IF(F353+K353&lt;4,"",IF(F353=K353,"HALVED",IF(F353&gt;K353,C342,H342)))</f>
        <v>The Vines</v>
      </c>
      <c r="H354" s="66"/>
      <c r="I354" s="66"/>
      <c r="J354" s="66"/>
      <c r="K354" s="64"/>
      <c r="L354" s="23"/>
      <c r="M354" s="23"/>
      <c r="N354" s="23"/>
      <c r="O354" s="23"/>
      <c r="P354" s="23"/>
      <c r="Q354" s="23"/>
      <c r="R354" s="23"/>
      <c r="S354" s="23"/>
      <c r="T354" s="23"/>
      <c r="U354" s="23"/>
      <c r="V354" s="23"/>
      <c r="W354" s="23"/>
      <c r="X354" s="23"/>
      <c r="Y354" s="23"/>
    </row>
    <row r="355" spans="1:25" ht="15">
      <c r="A355" s="22"/>
      <c r="B355" s="22"/>
      <c r="C355" s="22"/>
      <c r="D355" s="22"/>
      <c r="E355" s="22"/>
      <c r="F355" s="22"/>
      <c r="G355" s="23"/>
      <c r="H355" s="23"/>
      <c r="I355" s="23"/>
      <c r="J355" s="23"/>
      <c r="K355" s="23"/>
      <c r="L355" s="23"/>
      <c r="M355" s="23"/>
      <c r="N355" s="23"/>
      <c r="O355" s="23"/>
      <c r="P355" s="23"/>
      <c r="Q355" s="23"/>
      <c r="R355" s="23"/>
      <c r="S355" s="23"/>
      <c r="T355" s="23"/>
      <c r="U355" s="23"/>
      <c r="V355" s="23"/>
      <c r="W355" s="23"/>
      <c r="X355" s="23"/>
      <c r="Y355" s="23"/>
    </row>
    <row r="356" spans="1:25" ht="19.5" customHeight="1">
      <c r="A356" s="22"/>
      <c r="B356" s="84" t="str">
        <f>[4]Sheet1!A6</f>
        <v>ROUND ONE</v>
      </c>
      <c r="C356" s="66"/>
      <c r="D356" s="70" t="str">
        <f>[4]Sheet1!B6</f>
        <v>MONDAY 28 APRIL</v>
      </c>
      <c r="E356" s="66"/>
      <c r="F356" s="66"/>
      <c r="G356" s="71" t="str">
        <f>[4]Sheet1!C6</f>
        <v>Lakelands CC</v>
      </c>
      <c r="H356" s="66"/>
      <c r="I356" s="66"/>
      <c r="J356" s="66"/>
      <c r="K356" s="64"/>
      <c r="L356" s="13"/>
      <c r="M356" s="13"/>
      <c r="N356" s="13"/>
      <c r="O356" s="13"/>
      <c r="P356" s="13"/>
      <c r="Q356" s="13"/>
      <c r="R356" s="13"/>
      <c r="S356" s="13"/>
      <c r="T356" s="13"/>
      <c r="U356" s="13"/>
      <c r="V356" s="13"/>
      <c r="W356" s="13"/>
      <c r="X356" s="13"/>
      <c r="Y356" s="13"/>
    </row>
    <row r="357" spans="1:25" ht="15">
      <c r="A357" s="22"/>
      <c r="B357" s="15" t="s">
        <v>18</v>
      </c>
      <c r="C357" s="72" t="str">
        <f>[4]Sheet1!C7</f>
        <v>Wanneroo</v>
      </c>
      <c r="D357" s="66"/>
      <c r="E357" s="66"/>
      <c r="F357" s="64"/>
      <c r="G357" s="16" t="s">
        <v>18</v>
      </c>
      <c r="H357" s="73" t="str">
        <f>[4]Sheet1!E7</f>
        <v>The Vines</v>
      </c>
      <c r="I357" s="66"/>
      <c r="J357" s="66"/>
      <c r="K357" s="64"/>
      <c r="L357" s="17"/>
      <c r="M357" s="17"/>
      <c r="N357" s="17"/>
      <c r="O357" s="17"/>
      <c r="P357" s="17"/>
      <c r="Q357" s="17"/>
      <c r="R357" s="17"/>
      <c r="S357" s="17"/>
      <c r="T357" s="17"/>
      <c r="U357" s="17"/>
      <c r="V357" s="17"/>
      <c r="W357" s="17"/>
      <c r="X357" s="17"/>
      <c r="Y357" s="17"/>
    </row>
    <row r="358" spans="1:25" ht="15">
      <c r="A358" s="22"/>
      <c r="B358" s="85" t="s">
        <v>19</v>
      </c>
      <c r="C358" s="88" t="s">
        <v>20</v>
      </c>
      <c r="D358" s="75"/>
      <c r="E358" s="76"/>
      <c r="F358" s="85" t="s">
        <v>21</v>
      </c>
      <c r="G358" s="89" t="s">
        <v>19</v>
      </c>
      <c r="H358" s="74" t="s">
        <v>20</v>
      </c>
      <c r="I358" s="75"/>
      <c r="J358" s="76"/>
      <c r="K358" s="89" t="s">
        <v>21</v>
      </c>
      <c r="L358" s="17"/>
      <c r="M358" s="17"/>
      <c r="N358" s="17"/>
      <c r="O358" s="17"/>
      <c r="P358" s="17"/>
      <c r="Q358" s="17"/>
      <c r="R358" s="17"/>
      <c r="S358" s="17"/>
      <c r="T358" s="17"/>
      <c r="U358" s="17"/>
      <c r="V358" s="17"/>
      <c r="W358" s="17"/>
      <c r="X358" s="17"/>
      <c r="Y358" s="17"/>
    </row>
    <row r="359" spans="1:25" ht="15">
      <c r="A359" s="22"/>
      <c r="B359" s="86"/>
      <c r="C359" s="77"/>
      <c r="D359" s="78"/>
      <c r="E359" s="79"/>
      <c r="F359" s="86"/>
      <c r="G359" s="86"/>
      <c r="H359" s="77"/>
      <c r="I359" s="78"/>
      <c r="J359" s="79"/>
      <c r="K359" s="86"/>
      <c r="L359" s="17"/>
      <c r="M359" s="17"/>
      <c r="N359" s="17"/>
      <c r="O359" s="17"/>
      <c r="P359" s="17"/>
      <c r="Q359" s="17"/>
      <c r="R359" s="17"/>
      <c r="S359" s="17"/>
      <c r="T359" s="17"/>
      <c r="U359" s="17"/>
      <c r="V359" s="17"/>
      <c r="W359" s="17"/>
      <c r="X359" s="17"/>
      <c r="Y359" s="17"/>
    </row>
    <row r="360" spans="1:25" ht="15">
      <c r="A360" s="22"/>
      <c r="B360" s="87"/>
      <c r="C360" s="80"/>
      <c r="D360" s="81"/>
      <c r="E360" s="82"/>
      <c r="F360" s="87"/>
      <c r="G360" s="87"/>
      <c r="H360" s="80"/>
      <c r="I360" s="81"/>
      <c r="J360" s="82"/>
      <c r="K360" s="87"/>
      <c r="L360" s="17"/>
      <c r="M360" s="17"/>
      <c r="N360" s="17"/>
      <c r="O360" s="17"/>
      <c r="P360" s="17"/>
      <c r="Q360" s="17"/>
      <c r="R360" s="17"/>
      <c r="S360" s="17"/>
      <c r="T360" s="17"/>
      <c r="U360" s="17"/>
      <c r="V360" s="17"/>
      <c r="W360" s="17"/>
      <c r="X360" s="17"/>
      <c r="Y360" s="17"/>
    </row>
    <row r="361" spans="1:25" ht="15">
      <c r="A361" s="22"/>
      <c r="B361" s="15">
        <v>1</v>
      </c>
      <c r="C361" s="83" t="s">
        <v>478</v>
      </c>
      <c r="D361" s="66"/>
      <c r="E361" s="64"/>
      <c r="F361" s="18"/>
      <c r="G361" s="16">
        <v>1</v>
      </c>
      <c r="H361" s="83" t="s">
        <v>477</v>
      </c>
      <c r="I361" s="66"/>
      <c r="J361" s="64"/>
      <c r="K361" s="18" t="s">
        <v>47</v>
      </c>
      <c r="L361" s="19"/>
      <c r="M361" s="19"/>
      <c r="N361" s="19"/>
      <c r="O361" s="19"/>
      <c r="P361" s="19"/>
      <c r="Q361" s="19"/>
      <c r="R361" s="19"/>
      <c r="S361" s="19"/>
      <c r="T361" s="19"/>
      <c r="U361" s="19"/>
      <c r="V361" s="19"/>
      <c r="W361" s="19"/>
      <c r="X361" s="19"/>
      <c r="Y361" s="19"/>
    </row>
    <row r="362" spans="1:25" ht="15">
      <c r="A362" s="22"/>
      <c r="B362" s="15">
        <v>2</v>
      </c>
      <c r="C362" s="83" t="s">
        <v>476</v>
      </c>
      <c r="D362" s="66"/>
      <c r="E362" s="64"/>
      <c r="F362" s="18" t="s">
        <v>47</v>
      </c>
      <c r="G362" s="28">
        <v>2</v>
      </c>
      <c r="H362" s="83" t="s">
        <v>475</v>
      </c>
      <c r="I362" s="66"/>
      <c r="J362" s="64"/>
      <c r="K362" s="18"/>
      <c r="L362" s="19"/>
      <c r="M362" s="19"/>
      <c r="N362" s="19"/>
      <c r="O362" s="19"/>
      <c r="P362" s="19"/>
      <c r="Q362" s="19"/>
      <c r="R362" s="19"/>
      <c r="S362" s="19"/>
      <c r="T362" s="19"/>
      <c r="U362" s="19"/>
      <c r="V362" s="19"/>
      <c r="W362" s="19"/>
      <c r="X362" s="19"/>
      <c r="Y362" s="19"/>
    </row>
    <row r="363" spans="1:25" ht="15">
      <c r="A363" s="22"/>
      <c r="B363" s="15">
        <v>3</v>
      </c>
      <c r="C363" s="83" t="s">
        <v>474</v>
      </c>
      <c r="D363" s="66"/>
      <c r="E363" s="64"/>
      <c r="F363" s="18"/>
      <c r="G363" s="28">
        <v>3</v>
      </c>
      <c r="H363" s="83" t="s">
        <v>473</v>
      </c>
      <c r="I363" s="66"/>
      <c r="J363" s="64"/>
      <c r="K363" s="18" t="s">
        <v>52</v>
      </c>
      <c r="L363" s="19"/>
      <c r="M363" s="19"/>
      <c r="N363" s="19"/>
      <c r="O363" s="19"/>
      <c r="P363" s="19"/>
      <c r="Q363" s="19"/>
      <c r="R363" s="19"/>
      <c r="S363" s="19"/>
      <c r="T363" s="19"/>
      <c r="U363" s="19"/>
      <c r="V363" s="19"/>
      <c r="W363" s="19"/>
      <c r="X363" s="19"/>
      <c r="Y363" s="19"/>
    </row>
    <row r="364" spans="1:25" ht="15">
      <c r="A364" s="22"/>
      <c r="B364" s="15">
        <v>4</v>
      </c>
      <c r="C364" s="83" t="s">
        <v>472</v>
      </c>
      <c r="D364" s="66"/>
      <c r="E364" s="64"/>
      <c r="F364" s="18"/>
      <c r="G364" s="28">
        <v>4</v>
      </c>
      <c r="H364" s="83" t="s">
        <v>471</v>
      </c>
      <c r="I364" s="66"/>
      <c r="J364" s="64"/>
      <c r="K364" s="18" t="s">
        <v>27</v>
      </c>
      <c r="L364" s="19"/>
      <c r="M364" s="19"/>
      <c r="N364" s="19"/>
      <c r="O364" s="19"/>
      <c r="P364" s="19"/>
      <c r="Q364" s="19"/>
      <c r="R364" s="19"/>
      <c r="S364" s="19"/>
      <c r="T364" s="19"/>
      <c r="U364" s="19"/>
      <c r="V364" s="19"/>
      <c r="W364" s="19"/>
      <c r="X364" s="19"/>
      <c r="Y364" s="19"/>
    </row>
    <row r="365" spans="1:25" ht="15">
      <c r="A365" s="22"/>
      <c r="B365" s="15">
        <v>5</v>
      </c>
      <c r="C365" s="83" t="s">
        <v>470</v>
      </c>
      <c r="D365" s="66"/>
      <c r="E365" s="64"/>
      <c r="F365" s="18"/>
      <c r="G365" s="28">
        <v>5</v>
      </c>
      <c r="H365" s="83" t="s">
        <v>469</v>
      </c>
      <c r="I365" s="66"/>
      <c r="J365" s="64"/>
      <c r="K365" s="18" t="s">
        <v>34</v>
      </c>
      <c r="L365" s="19"/>
      <c r="M365" s="19"/>
      <c r="N365" s="19"/>
      <c r="O365" s="19"/>
      <c r="P365" s="19"/>
      <c r="Q365" s="19"/>
      <c r="R365" s="19"/>
      <c r="S365" s="19"/>
      <c r="T365" s="19"/>
      <c r="U365" s="19"/>
      <c r="V365" s="19"/>
      <c r="W365" s="19"/>
      <c r="X365" s="19"/>
      <c r="Y365" s="19"/>
    </row>
    <row r="366" spans="1:25" ht="15">
      <c r="A366" s="22"/>
      <c r="B366" s="15">
        <v>6</v>
      </c>
      <c r="C366" s="83" t="s">
        <v>468</v>
      </c>
      <c r="D366" s="66"/>
      <c r="E366" s="64"/>
      <c r="F366" s="18" t="s">
        <v>47</v>
      </c>
      <c r="G366" s="28">
        <v>6</v>
      </c>
      <c r="H366" s="83" t="s">
        <v>467</v>
      </c>
      <c r="I366" s="66"/>
      <c r="J366" s="64"/>
      <c r="K366" s="18"/>
      <c r="L366" s="19"/>
      <c r="M366" s="19"/>
      <c r="N366" s="19"/>
      <c r="O366" s="19"/>
      <c r="P366" s="19"/>
      <c r="Q366" s="19"/>
      <c r="R366" s="19"/>
      <c r="S366" s="19"/>
      <c r="T366" s="19"/>
      <c r="U366" s="19"/>
      <c r="V366" s="19"/>
      <c r="W366" s="19"/>
      <c r="X366" s="19"/>
      <c r="Y366" s="19"/>
    </row>
    <row r="367" spans="1:25" ht="15">
      <c r="A367" s="22"/>
      <c r="B367" s="15">
        <v>7</v>
      </c>
      <c r="C367" s="83" t="s">
        <v>466</v>
      </c>
      <c r="D367" s="66"/>
      <c r="E367" s="64"/>
      <c r="F367" s="18"/>
      <c r="G367" s="28">
        <v>7</v>
      </c>
      <c r="H367" s="94" t="s">
        <v>465</v>
      </c>
      <c r="I367" s="78"/>
      <c r="J367" s="78"/>
      <c r="K367" s="18" t="s">
        <v>41</v>
      </c>
      <c r="L367" s="19"/>
      <c r="M367" s="19"/>
      <c r="N367" s="19"/>
      <c r="O367" s="19"/>
      <c r="P367" s="19"/>
      <c r="Q367" s="19"/>
      <c r="R367" s="19"/>
      <c r="S367" s="19"/>
      <c r="T367" s="19"/>
      <c r="U367" s="19"/>
      <c r="V367" s="19"/>
      <c r="W367" s="19"/>
      <c r="X367" s="19"/>
      <c r="Y367" s="19"/>
    </row>
    <row r="368" spans="1:25" ht="15">
      <c r="A368" s="22"/>
      <c r="B368" s="72" t="str">
        <f>"TOTAL MATCHES WON BY : "&amp;C357</f>
        <v>TOTAL MATCHES WON BY : Wanneroo</v>
      </c>
      <c r="C368" s="66"/>
      <c r="D368" s="66"/>
      <c r="E368" s="64"/>
      <c r="F368" s="20">
        <f>COUNTA(F361:F367)-0.5*COUNTIF(F361:F367,"Sq*")-COUNTIF(F361:F367,"TBA")</f>
        <v>2</v>
      </c>
      <c r="G368" s="92" t="str">
        <f>"TOTAL MATCHES WON BY : "&amp;H357</f>
        <v>TOTAL MATCHES WON BY : The Vines</v>
      </c>
      <c r="H368" s="66"/>
      <c r="I368" s="66"/>
      <c r="J368" s="64"/>
      <c r="K368" s="20">
        <f>COUNTA(K361:K367)-0.5*COUNTIF(K361:K367,"Sq*")-COUNTIF(K361:K367,"TBA")</f>
        <v>5</v>
      </c>
      <c r="L368" s="21"/>
      <c r="M368" s="21"/>
      <c r="N368" s="21" t="str">
        <f>IF(F368+K368=0,"",C357)</f>
        <v>Wanneroo</v>
      </c>
      <c r="O368" s="21">
        <f>F368</f>
        <v>2</v>
      </c>
      <c r="P368" s="21" t="str">
        <f>IF(F368+K368=0,"",H357)</f>
        <v>The Vines</v>
      </c>
      <c r="Q368" s="21">
        <f>K368</f>
        <v>5</v>
      </c>
      <c r="R368" s="21" t="str">
        <f>G369</f>
        <v>The Vines</v>
      </c>
      <c r="S368" s="21" t="str">
        <f>IF(R368="HALVED",C357,"")</f>
        <v/>
      </c>
      <c r="T368" s="21" t="str">
        <f>IF(R368="HALVED",H357,"")</f>
        <v/>
      </c>
      <c r="U368" s="21"/>
      <c r="V368" s="21"/>
      <c r="W368" s="21"/>
      <c r="X368" s="21"/>
      <c r="Y368" s="21"/>
    </row>
    <row r="369" spans="1:25" ht="15">
      <c r="A369" s="22"/>
      <c r="B369" s="90" t="s">
        <v>42</v>
      </c>
      <c r="C369" s="66"/>
      <c r="D369" s="66"/>
      <c r="E369" s="66"/>
      <c r="F369" s="64"/>
      <c r="G369" s="91" t="str">
        <f>IF(F368+K368&lt;4,"",IF(F368=K368,"HALVED",IF(F368&gt;K368,C357,H357)))</f>
        <v>The Vines</v>
      </c>
      <c r="H369" s="66"/>
      <c r="I369" s="66"/>
      <c r="J369" s="66"/>
      <c r="K369" s="64"/>
      <c r="L369" s="23"/>
      <c r="M369" s="23"/>
      <c r="N369" s="23"/>
      <c r="O369" s="23"/>
      <c r="P369" s="23"/>
      <c r="Q369" s="23"/>
      <c r="R369" s="23"/>
      <c r="S369" s="23"/>
      <c r="T369" s="23"/>
      <c r="U369" s="23"/>
      <c r="V369" s="23"/>
      <c r="W369" s="23"/>
      <c r="X369" s="23"/>
      <c r="Y369" s="23"/>
    </row>
    <row r="370" spans="1:25" ht="15">
      <c r="A370" s="22"/>
      <c r="B370" s="24"/>
      <c r="C370" s="24"/>
      <c r="D370" s="24"/>
      <c r="E370" s="24"/>
      <c r="F370" s="24"/>
      <c r="G370" s="25"/>
      <c r="H370" s="25"/>
      <c r="I370" s="25"/>
      <c r="J370" s="25"/>
      <c r="K370" s="25"/>
      <c r="L370" s="23"/>
      <c r="M370" s="23"/>
      <c r="N370" s="23"/>
      <c r="O370" s="23"/>
      <c r="P370" s="23"/>
      <c r="Q370" s="23"/>
      <c r="R370" s="23"/>
      <c r="S370" s="23"/>
      <c r="T370" s="23"/>
      <c r="U370" s="23"/>
      <c r="V370" s="23"/>
      <c r="W370" s="23"/>
      <c r="X370" s="23"/>
      <c r="Y370" s="23"/>
    </row>
    <row r="371" spans="1:25" ht="15">
      <c r="A371" s="22"/>
      <c r="B371" s="15" t="s">
        <v>18</v>
      </c>
      <c r="C371" s="72" t="str">
        <f>[4]Sheet1!C8</f>
        <v>Royal Perth</v>
      </c>
      <c r="D371" s="66"/>
      <c r="E371" s="66"/>
      <c r="F371" s="64"/>
      <c r="G371" s="16" t="s">
        <v>18</v>
      </c>
      <c r="H371" s="73" t="str">
        <f>[4]Sheet1!E8</f>
        <v>Lake Karrinyup</v>
      </c>
      <c r="I371" s="66"/>
      <c r="J371" s="66"/>
      <c r="K371" s="64"/>
      <c r="L371" s="17"/>
      <c r="M371" s="17"/>
      <c r="N371" s="17"/>
      <c r="O371" s="17"/>
      <c r="P371" s="17"/>
      <c r="Q371" s="17"/>
      <c r="R371" s="17"/>
      <c r="S371" s="17"/>
      <c r="T371" s="17"/>
      <c r="U371" s="17"/>
      <c r="V371" s="17"/>
      <c r="W371" s="17"/>
      <c r="X371" s="17"/>
      <c r="Y371" s="17"/>
    </row>
    <row r="372" spans="1:25" ht="15">
      <c r="A372" s="22"/>
      <c r="B372" s="85" t="s">
        <v>19</v>
      </c>
      <c r="C372" s="88" t="s">
        <v>20</v>
      </c>
      <c r="D372" s="75"/>
      <c r="E372" s="76"/>
      <c r="F372" s="85" t="s">
        <v>21</v>
      </c>
      <c r="G372" s="89" t="s">
        <v>19</v>
      </c>
      <c r="H372" s="74" t="s">
        <v>20</v>
      </c>
      <c r="I372" s="75"/>
      <c r="J372" s="76"/>
      <c r="K372" s="89" t="s">
        <v>21</v>
      </c>
      <c r="L372" s="17"/>
      <c r="M372" s="17"/>
      <c r="N372" s="17"/>
      <c r="O372" s="17"/>
      <c r="P372" s="17"/>
      <c r="Q372" s="17"/>
      <c r="R372" s="17"/>
      <c r="S372" s="17"/>
      <c r="T372" s="17"/>
      <c r="U372" s="17"/>
      <c r="V372" s="17"/>
      <c r="W372" s="17"/>
      <c r="X372" s="17"/>
      <c r="Y372" s="17"/>
    </row>
    <row r="373" spans="1:25" ht="15">
      <c r="A373" s="22"/>
      <c r="B373" s="86"/>
      <c r="C373" s="77"/>
      <c r="D373" s="78"/>
      <c r="E373" s="79"/>
      <c r="F373" s="86"/>
      <c r="G373" s="86"/>
      <c r="H373" s="77"/>
      <c r="I373" s="78"/>
      <c r="J373" s="79"/>
      <c r="K373" s="86"/>
      <c r="L373" s="17"/>
      <c r="M373" s="17"/>
      <c r="N373" s="17"/>
      <c r="O373" s="17"/>
      <c r="P373" s="17"/>
      <c r="Q373" s="17"/>
      <c r="R373" s="17"/>
      <c r="S373" s="17"/>
      <c r="T373" s="17"/>
      <c r="U373" s="17"/>
      <c r="V373" s="17"/>
      <c r="W373" s="17"/>
      <c r="X373" s="17"/>
      <c r="Y373" s="17"/>
    </row>
    <row r="374" spans="1:25" ht="15">
      <c r="A374" s="22"/>
      <c r="B374" s="87"/>
      <c r="C374" s="80"/>
      <c r="D374" s="81"/>
      <c r="E374" s="82"/>
      <c r="F374" s="87"/>
      <c r="G374" s="87"/>
      <c r="H374" s="80"/>
      <c r="I374" s="81"/>
      <c r="J374" s="82"/>
      <c r="K374" s="87"/>
      <c r="L374" s="17"/>
      <c r="M374" s="17"/>
      <c r="N374" s="17"/>
      <c r="O374" s="17"/>
      <c r="P374" s="17"/>
      <c r="Q374" s="17"/>
      <c r="R374" s="17"/>
      <c r="S374" s="17"/>
      <c r="T374" s="17"/>
      <c r="U374" s="17"/>
      <c r="V374" s="17"/>
      <c r="W374" s="17"/>
      <c r="X374" s="17"/>
      <c r="Y374" s="17"/>
    </row>
    <row r="375" spans="1:25" ht="15">
      <c r="A375" s="22"/>
      <c r="B375" s="15">
        <v>1</v>
      </c>
      <c r="C375" s="83" t="s">
        <v>464</v>
      </c>
      <c r="D375" s="66"/>
      <c r="E375" s="64"/>
      <c r="F375" s="18"/>
      <c r="G375" s="16">
        <v>1</v>
      </c>
      <c r="H375" s="83" t="s">
        <v>463</v>
      </c>
      <c r="I375" s="66"/>
      <c r="J375" s="64"/>
      <c r="K375" s="18" t="s">
        <v>47</v>
      </c>
      <c r="L375" s="19"/>
      <c r="M375" s="19"/>
      <c r="N375" s="19"/>
      <c r="O375" s="19"/>
      <c r="P375" s="19"/>
      <c r="Q375" s="19"/>
      <c r="R375" s="19"/>
      <c r="S375" s="19"/>
      <c r="T375" s="19"/>
      <c r="U375" s="19"/>
      <c r="V375" s="19"/>
      <c r="W375" s="19"/>
      <c r="X375" s="19"/>
      <c r="Y375" s="19"/>
    </row>
    <row r="376" spans="1:25" ht="15">
      <c r="A376" s="22"/>
      <c r="B376" s="15">
        <v>2</v>
      </c>
      <c r="C376" s="83" t="s">
        <v>462</v>
      </c>
      <c r="D376" s="66"/>
      <c r="E376" s="64"/>
      <c r="F376" s="18" t="s">
        <v>93</v>
      </c>
      <c r="G376" s="28">
        <v>2</v>
      </c>
      <c r="H376" s="83" t="s">
        <v>461</v>
      </c>
      <c r="I376" s="66"/>
      <c r="J376" s="64"/>
      <c r="K376" s="18"/>
      <c r="L376" s="19"/>
      <c r="M376" s="19"/>
      <c r="N376" s="19"/>
      <c r="O376" s="19"/>
      <c r="P376" s="19"/>
      <c r="Q376" s="19"/>
      <c r="R376" s="19"/>
      <c r="S376" s="19"/>
      <c r="T376" s="19"/>
      <c r="U376" s="19"/>
      <c r="V376" s="19"/>
      <c r="W376" s="19"/>
      <c r="X376" s="19"/>
      <c r="Y376" s="19"/>
    </row>
    <row r="377" spans="1:25" ht="15">
      <c r="A377" s="22"/>
      <c r="B377" s="15">
        <v>3</v>
      </c>
      <c r="C377" s="83" t="s">
        <v>460</v>
      </c>
      <c r="D377" s="66"/>
      <c r="E377" s="64"/>
      <c r="F377" s="18"/>
      <c r="G377" s="28">
        <v>3</v>
      </c>
      <c r="H377" s="83" t="s">
        <v>459</v>
      </c>
      <c r="I377" s="66"/>
      <c r="J377" s="64"/>
      <c r="K377" s="18" t="s">
        <v>24</v>
      </c>
      <c r="L377" s="19"/>
      <c r="M377" s="19"/>
      <c r="N377" s="19"/>
      <c r="O377" s="19"/>
      <c r="P377" s="19"/>
      <c r="Q377" s="19"/>
      <c r="R377" s="19"/>
      <c r="S377" s="19"/>
      <c r="T377" s="19"/>
      <c r="U377" s="19"/>
      <c r="V377" s="19"/>
      <c r="W377" s="19"/>
      <c r="X377" s="19"/>
      <c r="Y377" s="19"/>
    </row>
    <row r="378" spans="1:25" ht="15">
      <c r="A378" s="22"/>
      <c r="B378" s="15">
        <v>4</v>
      </c>
      <c r="C378" s="83" t="s">
        <v>458</v>
      </c>
      <c r="D378" s="66"/>
      <c r="E378" s="64"/>
      <c r="F378" s="18" t="s">
        <v>52</v>
      </c>
      <c r="G378" s="28">
        <v>4</v>
      </c>
      <c r="H378" s="83" t="s">
        <v>457</v>
      </c>
      <c r="I378" s="66"/>
      <c r="J378" s="64"/>
      <c r="K378" s="18"/>
      <c r="L378" s="19"/>
      <c r="M378" s="19"/>
      <c r="N378" s="19"/>
      <c r="O378" s="19"/>
      <c r="P378" s="19"/>
      <c r="Q378" s="19"/>
      <c r="R378" s="19"/>
      <c r="S378" s="19"/>
      <c r="T378" s="19"/>
      <c r="U378" s="19"/>
      <c r="V378" s="19"/>
      <c r="W378" s="19"/>
      <c r="X378" s="19"/>
      <c r="Y378" s="19"/>
    </row>
    <row r="379" spans="1:25" ht="15">
      <c r="A379" s="22"/>
      <c r="B379" s="15">
        <v>5</v>
      </c>
      <c r="C379" s="83" t="s">
        <v>456</v>
      </c>
      <c r="D379" s="66"/>
      <c r="E379" s="64"/>
      <c r="F379" s="18"/>
      <c r="G379" s="28">
        <v>5</v>
      </c>
      <c r="H379" s="83" t="s">
        <v>455</v>
      </c>
      <c r="I379" s="66"/>
      <c r="J379" s="64"/>
      <c r="K379" s="18" t="s">
        <v>24</v>
      </c>
      <c r="L379" s="19"/>
      <c r="M379" s="19"/>
      <c r="N379" s="19"/>
      <c r="O379" s="19"/>
      <c r="P379" s="19"/>
      <c r="Q379" s="19"/>
      <c r="R379" s="19"/>
      <c r="S379" s="19"/>
      <c r="T379" s="19"/>
      <c r="U379" s="19"/>
      <c r="V379" s="19"/>
      <c r="W379" s="19"/>
      <c r="X379" s="19"/>
      <c r="Y379" s="19"/>
    </row>
    <row r="380" spans="1:25" ht="15">
      <c r="A380" s="22"/>
      <c r="B380" s="15">
        <v>6</v>
      </c>
      <c r="C380" s="83" t="s">
        <v>454</v>
      </c>
      <c r="D380" s="66"/>
      <c r="E380" s="64"/>
      <c r="F380" s="18"/>
      <c r="G380" s="28">
        <v>6</v>
      </c>
      <c r="H380" s="83" t="s">
        <v>453</v>
      </c>
      <c r="I380" s="66"/>
      <c r="J380" s="64"/>
      <c r="K380" s="18" t="s">
        <v>41</v>
      </c>
      <c r="L380" s="19"/>
      <c r="M380" s="19"/>
      <c r="N380" s="19"/>
      <c r="O380" s="19"/>
      <c r="P380" s="19"/>
      <c r="Q380" s="19"/>
      <c r="R380" s="19"/>
      <c r="S380" s="19"/>
      <c r="T380" s="19"/>
      <c r="U380" s="19"/>
      <c r="V380" s="19"/>
      <c r="W380" s="19"/>
      <c r="X380" s="19"/>
      <c r="Y380" s="19"/>
    </row>
    <row r="381" spans="1:25" ht="15">
      <c r="A381" s="22"/>
      <c r="B381" s="15">
        <v>7</v>
      </c>
      <c r="C381" s="83" t="s">
        <v>452</v>
      </c>
      <c r="D381" s="66"/>
      <c r="E381" s="64"/>
      <c r="F381" s="18" t="s">
        <v>24</v>
      </c>
      <c r="G381" s="28">
        <v>7</v>
      </c>
      <c r="H381" s="83" t="s">
        <v>451</v>
      </c>
      <c r="I381" s="66"/>
      <c r="J381" s="64"/>
      <c r="K381" s="18"/>
      <c r="L381" s="19"/>
      <c r="M381" s="19"/>
      <c r="N381" s="19"/>
      <c r="O381" s="19"/>
      <c r="P381" s="19"/>
      <c r="Q381" s="19"/>
      <c r="R381" s="19"/>
      <c r="S381" s="19"/>
      <c r="T381" s="19"/>
      <c r="U381" s="19"/>
      <c r="V381" s="19"/>
      <c r="W381" s="19"/>
      <c r="X381" s="19"/>
      <c r="Y381" s="19"/>
    </row>
    <row r="382" spans="1:25" ht="15">
      <c r="A382" s="22"/>
      <c r="B382" s="72" t="str">
        <f>"TOTAL MATCHES WON BY : "&amp;C371</f>
        <v>TOTAL MATCHES WON BY : Royal Perth</v>
      </c>
      <c r="C382" s="66"/>
      <c r="D382" s="66"/>
      <c r="E382" s="64"/>
      <c r="F382" s="20">
        <f>COUNTA(F375:F381)-0.5*COUNTIF(F375:F381,"Sq*")-COUNTIF(F375:F381,"TBA")</f>
        <v>3</v>
      </c>
      <c r="G382" s="92" t="str">
        <f>"TOTAL MATCHES WON BY : "&amp;H371</f>
        <v>TOTAL MATCHES WON BY : Lake Karrinyup</v>
      </c>
      <c r="H382" s="66"/>
      <c r="I382" s="66"/>
      <c r="J382" s="64"/>
      <c r="K382" s="20">
        <f>COUNTA(K375:K381)-0.5*COUNTIF(K375:K381,"Sq*")-COUNTIF(K375:K381,"TBA")</f>
        <v>4</v>
      </c>
      <c r="L382" s="21"/>
      <c r="M382" s="21"/>
      <c r="N382" s="21" t="str">
        <f>IF(F382+K382=0,"",C371)</f>
        <v>Royal Perth</v>
      </c>
      <c r="O382" s="21">
        <f>F382</f>
        <v>3</v>
      </c>
      <c r="P382" s="21" t="str">
        <f>IF(F382+K382=0,"",H371)</f>
        <v>Lake Karrinyup</v>
      </c>
      <c r="Q382" s="21">
        <f>K382</f>
        <v>4</v>
      </c>
      <c r="R382" s="21" t="str">
        <f>G383</f>
        <v>Lake Karrinyup</v>
      </c>
      <c r="S382" s="21" t="str">
        <f>IF(R382="HALVED",C371,"")</f>
        <v/>
      </c>
      <c r="T382" s="21" t="str">
        <f>IF(R382="HALVED",H371,"")</f>
        <v/>
      </c>
      <c r="U382" s="21"/>
      <c r="V382" s="21"/>
      <c r="W382" s="21"/>
      <c r="X382" s="21"/>
      <c r="Y382" s="21"/>
    </row>
    <row r="383" spans="1:25" ht="15">
      <c r="A383" s="22"/>
      <c r="B383" s="90" t="s">
        <v>42</v>
      </c>
      <c r="C383" s="66"/>
      <c r="D383" s="66"/>
      <c r="E383" s="66"/>
      <c r="F383" s="64"/>
      <c r="G383" s="91" t="str">
        <f>IF(F382+K382&lt;4,"",IF(F382=K382,"HALVED",IF(F382&gt;K382,C371,H371)))</f>
        <v>Lake Karrinyup</v>
      </c>
      <c r="H383" s="66"/>
      <c r="I383" s="66"/>
      <c r="J383" s="66"/>
      <c r="K383" s="64"/>
      <c r="L383" s="23"/>
      <c r="M383" s="23"/>
      <c r="N383" s="23"/>
      <c r="O383" s="23"/>
      <c r="P383" s="23"/>
      <c r="Q383" s="23"/>
      <c r="R383" s="23"/>
      <c r="S383" s="23"/>
      <c r="T383" s="23"/>
      <c r="U383" s="23"/>
      <c r="V383" s="23"/>
      <c r="W383" s="23"/>
      <c r="X383" s="23"/>
      <c r="Y383" s="23"/>
    </row>
    <row r="384" spans="1:25" ht="15">
      <c r="A384" s="22"/>
      <c r="B384" s="24"/>
      <c r="C384" s="24"/>
      <c r="D384" s="24"/>
      <c r="E384" s="24"/>
      <c r="F384" s="24"/>
      <c r="G384" s="25"/>
      <c r="H384" s="25"/>
      <c r="I384" s="25"/>
      <c r="J384" s="25"/>
      <c r="K384" s="25"/>
      <c r="L384" s="23"/>
      <c r="M384" s="23"/>
      <c r="N384" s="23"/>
      <c r="O384" s="23"/>
      <c r="P384" s="23"/>
      <c r="Q384" s="23"/>
      <c r="R384" s="23"/>
      <c r="S384" s="23"/>
      <c r="T384" s="23"/>
      <c r="U384" s="23"/>
      <c r="V384" s="23"/>
      <c r="W384" s="23"/>
      <c r="X384" s="23"/>
      <c r="Y384" s="23"/>
    </row>
    <row r="385" spans="1:25" ht="15">
      <c r="A385" s="22"/>
      <c r="B385" s="15" t="s">
        <v>18</v>
      </c>
      <c r="C385" s="72" t="str">
        <f>[4]Sheet1!C9</f>
        <v>Lakelands</v>
      </c>
      <c r="D385" s="66"/>
      <c r="E385" s="66"/>
      <c r="F385" s="64"/>
      <c r="G385" s="16" t="s">
        <v>18</v>
      </c>
      <c r="H385" s="73" t="str">
        <f>[4]Sheet1!E9</f>
        <v>Mandurah</v>
      </c>
      <c r="I385" s="66"/>
      <c r="J385" s="66"/>
      <c r="K385" s="64"/>
      <c r="L385" s="17"/>
      <c r="M385" s="17"/>
      <c r="N385" s="17"/>
      <c r="O385" s="17"/>
      <c r="P385" s="17"/>
      <c r="Q385" s="17"/>
      <c r="R385" s="17"/>
      <c r="S385" s="17"/>
      <c r="T385" s="17"/>
      <c r="U385" s="17"/>
      <c r="V385" s="17"/>
      <c r="W385" s="17"/>
      <c r="X385" s="17"/>
      <c r="Y385" s="17"/>
    </row>
    <row r="386" spans="1:25" ht="15">
      <c r="A386" s="22"/>
      <c r="B386" s="85" t="s">
        <v>19</v>
      </c>
      <c r="C386" s="88" t="s">
        <v>20</v>
      </c>
      <c r="D386" s="75"/>
      <c r="E386" s="76"/>
      <c r="F386" s="85" t="s">
        <v>21</v>
      </c>
      <c r="G386" s="89" t="s">
        <v>19</v>
      </c>
      <c r="H386" s="74" t="s">
        <v>20</v>
      </c>
      <c r="I386" s="75"/>
      <c r="J386" s="76"/>
      <c r="K386" s="89" t="s">
        <v>21</v>
      </c>
      <c r="L386" s="17"/>
      <c r="M386" s="17"/>
      <c r="N386" s="17"/>
      <c r="O386" s="17"/>
      <c r="P386" s="17"/>
      <c r="Q386" s="17"/>
      <c r="R386" s="17"/>
      <c r="S386" s="17"/>
      <c r="T386" s="17"/>
      <c r="U386" s="17"/>
      <c r="V386" s="17"/>
      <c r="W386" s="17"/>
      <c r="X386" s="17"/>
      <c r="Y386" s="17"/>
    </row>
    <row r="387" spans="1:25" ht="15">
      <c r="A387" s="22"/>
      <c r="B387" s="86"/>
      <c r="C387" s="77"/>
      <c r="D387" s="78"/>
      <c r="E387" s="79"/>
      <c r="F387" s="86"/>
      <c r="G387" s="86"/>
      <c r="H387" s="77"/>
      <c r="I387" s="78"/>
      <c r="J387" s="79"/>
      <c r="K387" s="86"/>
      <c r="L387" s="17"/>
      <c r="M387" s="17"/>
      <c r="N387" s="17"/>
      <c r="O387" s="17"/>
      <c r="P387" s="17"/>
      <c r="Q387" s="17"/>
      <c r="R387" s="17"/>
      <c r="S387" s="17"/>
      <c r="T387" s="17"/>
      <c r="U387" s="17"/>
      <c r="V387" s="17"/>
      <c r="W387" s="17"/>
      <c r="X387" s="17"/>
      <c r="Y387" s="17"/>
    </row>
    <row r="388" spans="1:25" ht="15">
      <c r="A388" s="22"/>
      <c r="B388" s="87"/>
      <c r="C388" s="80"/>
      <c r="D388" s="81"/>
      <c r="E388" s="82"/>
      <c r="F388" s="87"/>
      <c r="G388" s="87"/>
      <c r="H388" s="80"/>
      <c r="I388" s="81"/>
      <c r="J388" s="82"/>
      <c r="K388" s="87"/>
      <c r="L388" s="17"/>
      <c r="M388" s="17"/>
      <c r="N388" s="17"/>
      <c r="O388" s="17"/>
      <c r="P388" s="17"/>
      <c r="Q388" s="17"/>
      <c r="R388" s="17"/>
      <c r="S388" s="17"/>
      <c r="T388" s="17"/>
      <c r="U388" s="17"/>
      <c r="V388" s="17"/>
      <c r="W388" s="17"/>
      <c r="X388" s="17"/>
      <c r="Y388" s="17"/>
    </row>
    <row r="389" spans="1:25" ht="15">
      <c r="A389" s="22"/>
      <c r="B389" s="15">
        <v>1</v>
      </c>
      <c r="C389" s="83" t="s">
        <v>450</v>
      </c>
      <c r="D389" s="66"/>
      <c r="E389" s="64"/>
      <c r="F389" s="18" t="s">
        <v>27</v>
      </c>
      <c r="G389" s="16">
        <v>1</v>
      </c>
      <c r="H389" s="83" t="s">
        <v>449</v>
      </c>
      <c r="I389" s="66"/>
      <c r="J389" s="64"/>
      <c r="K389" s="18"/>
      <c r="L389" s="19"/>
      <c r="M389" s="19"/>
      <c r="N389" s="19"/>
      <c r="O389" s="19"/>
      <c r="P389" s="19"/>
      <c r="Q389" s="19"/>
      <c r="R389" s="19"/>
      <c r="S389" s="19"/>
      <c r="T389" s="19"/>
      <c r="U389" s="19"/>
      <c r="V389" s="19"/>
      <c r="W389" s="19"/>
      <c r="X389" s="19"/>
      <c r="Y389" s="19"/>
    </row>
    <row r="390" spans="1:25" ht="15">
      <c r="A390" s="22"/>
      <c r="B390" s="15">
        <v>2</v>
      </c>
      <c r="C390" s="83" t="s">
        <v>448</v>
      </c>
      <c r="D390" s="66"/>
      <c r="E390" s="64"/>
      <c r="F390" s="18" t="s">
        <v>31</v>
      </c>
      <c r="G390" s="28">
        <v>2</v>
      </c>
      <c r="H390" s="83" t="s">
        <v>447</v>
      </c>
      <c r="I390" s="66"/>
      <c r="J390" s="64"/>
      <c r="K390" s="18" t="s">
        <v>31</v>
      </c>
      <c r="L390" s="19"/>
      <c r="M390" s="19"/>
      <c r="N390" s="19"/>
      <c r="O390" s="19"/>
      <c r="P390" s="19"/>
      <c r="Q390" s="19"/>
      <c r="R390" s="19"/>
      <c r="S390" s="19"/>
      <c r="T390" s="19"/>
      <c r="U390" s="19"/>
      <c r="V390" s="19"/>
      <c r="W390" s="19"/>
      <c r="X390" s="19"/>
      <c r="Y390" s="19"/>
    </row>
    <row r="391" spans="1:25" ht="15">
      <c r="A391" s="22"/>
      <c r="B391" s="15">
        <v>3</v>
      </c>
      <c r="C391" s="83" t="s">
        <v>446</v>
      </c>
      <c r="D391" s="66"/>
      <c r="E391" s="64"/>
      <c r="F391" s="18"/>
      <c r="G391" s="28">
        <v>3</v>
      </c>
      <c r="H391" s="83" t="s">
        <v>445</v>
      </c>
      <c r="I391" s="66"/>
      <c r="J391" s="64"/>
      <c r="K391" s="18" t="s">
        <v>52</v>
      </c>
      <c r="L391" s="19"/>
      <c r="M391" s="19"/>
      <c r="N391" s="19"/>
      <c r="O391" s="19"/>
      <c r="P391" s="19"/>
      <c r="Q391" s="19"/>
      <c r="R391" s="19"/>
      <c r="S391" s="19"/>
      <c r="T391" s="19"/>
      <c r="U391" s="19"/>
      <c r="V391" s="19"/>
      <c r="W391" s="19"/>
      <c r="X391" s="19"/>
      <c r="Y391" s="19"/>
    </row>
    <row r="392" spans="1:25" ht="15">
      <c r="A392" s="22"/>
      <c r="B392" s="15">
        <v>4</v>
      </c>
      <c r="C392" s="83" t="s">
        <v>444</v>
      </c>
      <c r="D392" s="66"/>
      <c r="E392" s="64"/>
      <c r="F392" s="18" t="s">
        <v>24</v>
      </c>
      <c r="G392" s="28">
        <v>4</v>
      </c>
      <c r="H392" s="83" t="s">
        <v>443</v>
      </c>
      <c r="I392" s="66"/>
      <c r="J392" s="64"/>
      <c r="K392" s="18"/>
      <c r="L392" s="19"/>
      <c r="M392" s="19"/>
      <c r="N392" s="19"/>
      <c r="O392" s="19"/>
      <c r="P392" s="19"/>
      <c r="Q392" s="19"/>
      <c r="R392" s="19"/>
      <c r="S392" s="19"/>
      <c r="T392" s="19"/>
      <c r="U392" s="19"/>
      <c r="V392" s="19"/>
      <c r="W392" s="19"/>
      <c r="X392" s="19"/>
      <c r="Y392" s="19"/>
    </row>
    <row r="393" spans="1:25" ht="15">
      <c r="A393" s="22"/>
      <c r="B393" s="15">
        <v>5</v>
      </c>
      <c r="C393" s="83" t="s">
        <v>442</v>
      </c>
      <c r="D393" s="66"/>
      <c r="E393" s="64"/>
      <c r="F393" s="18" t="s">
        <v>125</v>
      </c>
      <c r="G393" s="28">
        <v>5</v>
      </c>
      <c r="H393" s="83" t="s">
        <v>316</v>
      </c>
      <c r="I393" s="66"/>
      <c r="J393" s="64"/>
      <c r="K393" s="18"/>
      <c r="L393" s="19"/>
      <c r="M393" s="19"/>
      <c r="N393" s="19"/>
      <c r="O393" s="19"/>
      <c r="P393" s="19"/>
      <c r="Q393" s="19"/>
      <c r="R393" s="19"/>
      <c r="S393" s="19"/>
      <c r="T393" s="19"/>
      <c r="U393" s="19"/>
      <c r="V393" s="19"/>
      <c r="W393" s="19"/>
      <c r="X393" s="19"/>
      <c r="Y393" s="19"/>
    </row>
    <row r="394" spans="1:25" ht="15">
      <c r="A394" s="22"/>
      <c r="B394" s="15">
        <v>6</v>
      </c>
      <c r="C394" s="83" t="s">
        <v>441</v>
      </c>
      <c r="D394" s="66"/>
      <c r="E394" s="64"/>
      <c r="F394" s="18" t="s">
        <v>52</v>
      </c>
      <c r="G394" s="28">
        <v>6</v>
      </c>
      <c r="H394" s="83" t="s">
        <v>440</v>
      </c>
      <c r="I394" s="66"/>
      <c r="J394" s="64"/>
      <c r="K394" s="18"/>
      <c r="L394" s="19"/>
      <c r="M394" s="19"/>
      <c r="N394" s="19"/>
      <c r="O394" s="19"/>
      <c r="P394" s="19"/>
      <c r="Q394" s="19"/>
      <c r="R394" s="19"/>
      <c r="S394" s="19"/>
      <c r="T394" s="19"/>
      <c r="U394" s="19"/>
      <c r="V394" s="19"/>
      <c r="W394" s="19"/>
      <c r="X394" s="19"/>
      <c r="Y394" s="19"/>
    </row>
    <row r="395" spans="1:25" ht="15">
      <c r="A395" s="22"/>
      <c r="B395" s="15">
        <v>7</v>
      </c>
      <c r="C395" s="83" t="s">
        <v>439</v>
      </c>
      <c r="D395" s="66"/>
      <c r="E395" s="64"/>
      <c r="F395" s="18" t="s">
        <v>125</v>
      </c>
      <c r="G395" s="28">
        <v>7</v>
      </c>
      <c r="H395" s="83" t="s">
        <v>438</v>
      </c>
      <c r="I395" s="66"/>
      <c r="J395" s="64"/>
      <c r="K395" s="18"/>
      <c r="L395" s="19"/>
      <c r="M395" s="19"/>
      <c r="N395" s="19"/>
      <c r="O395" s="19"/>
      <c r="P395" s="19"/>
      <c r="Q395" s="19"/>
      <c r="R395" s="19"/>
      <c r="S395" s="19"/>
      <c r="T395" s="19"/>
      <c r="U395" s="19"/>
      <c r="V395" s="19"/>
      <c r="W395" s="19"/>
      <c r="X395" s="19"/>
      <c r="Y395" s="19"/>
    </row>
    <row r="396" spans="1:25" ht="15">
      <c r="A396" s="22"/>
      <c r="B396" s="72" t="str">
        <f>"TOTAL MATCHES WON BY : "&amp;C385</f>
        <v>TOTAL MATCHES WON BY : Lakelands</v>
      </c>
      <c r="C396" s="66"/>
      <c r="D396" s="66"/>
      <c r="E396" s="64"/>
      <c r="F396" s="20">
        <f>COUNTA(F389:F395)-0.5*COUNTIF(F389:F395,"Sq*")-COUNTIF(F389:F395,"TBA")</f>
        <v>5.5</v>
      </c>
      <c r="G396" s="92" t="str">
        <f>"TOTAL MATCHES WON BY : "&amp;H385</f>
        <v>TOTAL MATCHES WON BY : Mandurah</v>
      </c>
      <c r="H396" s="66"/>
      <c r="I396" s="66"/>
      <c r="J396" s="64"/>
      <c r="K396" s="20">
        <f>COUNTA(K389:K395)-0.5*COUNTIF(K389:K395,"Sq*")-COUNTIF(K389:K395,"TBA")</f>
        <v>1.5</v>
      </c>
      <c r="L396" s="21"/>
      <c r="M396" s="21"/>
      <c r="N396" s="21" t="str">
        <f>IF(F396+K396=0,"",C385)</f>
        <v>Lakelands</v>
      </c>
      <c r="O396" s="21">
        <f>F396</f>
        <v>5.5</v>
      </c>
      <c r="P396" s="21" t="str">
        <f>IF(F396+K396=0,"",H385)</f>
        <v>Mandurah</v>
      </c>
      <c r="Q396" s="21">
        <f>K396</f>
        <v>1.5</v>
      </c>
      <c r="R396" s="21" t="str">
        <f>G397</f>
        <v>Lakelands</v>
      </c>
      <c r="S396" s="21" t="str">
        <f>IF(R396="HALVED",C385,"")</f>
        <v/>
      </c>
      <c r="T396" s="21" t="str">
        <f>IF(R396="HALVED",H385,"")</f>
        <v/>
      </c>
      <c r="U396" s="21"/>
      <c r="V396" s="21"/>
      <c r="W396" s="21"/>
      <c r="X396" s="21"/>
      <c r="Y396" s="21"/>
    </row>
    <row r="397" spans="1:25" ht="15">
      <c r="A397" s="22"/>
      <c r="B397" s="90" t="s">
        <v>42</v>
      </c>
      <c r="C397" s="66"/>
      <c r="D397" s="66"/>
      <c r="E397" s="66"/>
      <c r="F397" s="64"/>
      <c r="G397" s="91" t="str">
        <f>IF(F396+K396&lt;4,"",IF(F396=K396,"HALVED",IF(F396&gt;K396,C385,H385)))</f>
        <v>Lakelands</v>
      </c>
      <c r="H397" s="66"/>
      <c r="I397" s="66"/>
      <c r="J397" s="66"/>
      <c r="K397" s="64"/>
      <c r="L397" s="23"/>
      <c r="M397" s="23"/>
      <c r="N397" s="23"/>
      <c r="O397" s="23"/>
      <c r="P397" s="23"/>
      <c r="Q397" s="23"/>
      <c r="R397" s="23"/>
      <c r="S397" s="23"/>
      <c r="T397" s="23"/>
      <c r="U397" s="23"/>
      <c r="V397" s="23"/>
      <c r="W397" s="23"/>
      <c r="X397" s="23"/>
      <c r="Y397" s="23"/>
    </row>
    <row r="398" spans="1:25" ht="15">
      <c r="A398" s="22"/>
      <c r="B398" s="24"/>
      <c r="C398" s="24"/>
      <c r="D398" s="24"/>
      <c r="E398" s="24"/>
      <c r="F398" s="24"/>
      <c r="G398" s="25"/>
      <c r="H398" s="25"/>
      <c r="I398" s="25"/>
      <c r="J398" s="25"/>
      <c r="K398" s="25"/>
      <c r="L398" s="23"/>
      <c r="M398" s="23"/>
      <c r="N398" s="23"/>
      <c r="O398" s="23"/>
      <c r="P398" s="23"/>
      <c r="Q398" s="23"/>
      <c r="R398" s="23"/>
      <c r="S398" s="23"/>
      <c r="T398" s="23"/>
      <c r="U398" s="23"/>
      <c r="V398" s="23"/>
      <c r="W398" s="23"/>
      <c r="X398" s="23"/>
      <c r="Y398" s="23"/>
    </row>
    <row r="399" spans="1:25" ht="15">
      <c r="A399" s="22"/>
      <c r="B399" s="15" t="s">
        <v>18</v>
      </c>
      <c r="C399" s="72" t="str">
        <f>[4]Sheet1!C10</f>
        <v>WAGC</v>
      </c>
      <c r="D399" s="66"/>
      <c r="E399" s="66"/>
      <c r="F399" s="64"/>
      <c r="G399" s="16" t="s">
        <v>18</v>
      </c>
      <c r="H399" s="73" t="str">
        <f>[4]Sheet1!E10</f>
        <v>Melville Glades</v>
      </c>
      <c r="I399" s="66"/>
      <c r="J399" s="66"/>
      <c r="K399" s="64"/>
      <c r="L399" s="17"/>
      <c r="M399" s="17"/>
      <c r="N399" s="17"/>
      <c r="O399" s="17"/>
      <c r="P399" s="17"/>
      <c r="Q399" s="17"/>
      <c r="R399" s="17"/>
      <c r="S399" s="17"/>
      <c r="T399" s="17"/>
      <c r="U399" s="17"/>
      <c r="V399" s="17"/>
      <c r="W399" s="17"/>
      <c r="X399" s="17"/>
      <c r="Y399" s="17"/>
    </row>
    <row r="400" spans="1:25" ht="15">
      <c r="A400" s="22"/>
      <c r="B400" s="85" t="s">
        <v>19</v>
      </c>
      <c r="C400" s="88" t="s">
        <v>20</v>
      </c>
      <c r="D400" s="75"/>
      <c r="E400" s="76"/>
      <c r="F400" s="85" t="s">
        <v>21</v>
      </c>
      <c r="G400" s="89" t="s">
        <v>19</v>
      </c>
      <c r="H400" s="74" t="s">
        <v>20</v>
      </c>
      <c r="I400" s="75"/>
      <c r="J400" s="76"/>
      <c r="K400" s="89" t="s">
        <v>21</v>
      </c>
      <c r="L400" s="17"/>
      <c r="M400" s="17"/>
      <c r="N400" s="17"/>
      <c r="O400" s="17"/>
      <c r="P400" s="17"/>
      <c r="Q400" s="17"/>
      <c r="R400" s="17"/>
      <c r="S400" s="17"/>
      <c r="T400" s="17"/>
      <c r="U400" s="17"/>
      <c r="V400" s="17"/>
      <c r="W400" s="17"/>
      <c r="X400" s="17"/>
      <c r="Y400" s="17"/>
    </row>
    <row r="401" spans="1:25" ht="15">
      <c r="A401" s="22"/>
      <c r="B401" s="86"/>
      <c r="C401" s="77"/>
      <c r="D401" s="78"/>
      <c r="E401" s="79"/>
      <c r="F401" s="86"/>
      <c r="G401" s="86"/>
      <c r="H401" s="77"/>
      <c r="I401" s="78"/>
      <c r="J401" s="79"/>
      <c r="K401" s="86"/>
      <c r="L401" s="17"/>
      <c r="M401" s="17"/>
      <c r="N401" s="17"/>
      <c r="O401" s="17"/>
      <c r="P401" s="17"/>
      <c r="Q401" s="17"/>
      <c r="R401" s="17"/>
      <c r="S401" s="17"/>
      <c r="T401" s="17"/>
      <c r="U401" s="17"/>
      <c r="V401" s="17"/>
      <c r="W401" s="17"/>
      <c r="X401" s="17"/>
      <c r="Y401" s="17"/>
    </row>
    <row r="402" spans="1:25" ht="15">
      <c r="A402" s="22"/>
      <c r="B402" s="87"/>
      <c r="C402" s="80"/>
      <c r="D402" s="81"/>
      <c r="E402" s="82"/>
      <c r="F402" s="87"/>
      <c r="G402" s="87"/>
      <c r="H402" s="80"/>
      <c r="I402" s="81"/>
      <c r="J402" s="82"/>
      <c r="K402" s="87"/>
      <c r="L402" s="17"/>
      <c r="M402" s="17"/>
      <c r="N402" s="17"/>
      <c r="O402" s="17"/>
      <c r="P402" s="17"/>
      <c r="Q402" s="17"/>
      <c r="R402" s="17"/>
      <c r="S402" s="17"/>
      <c r="T402" s="17"/>
      <c r="U402" s="17"/>
      <c r="V402" s="17"/>
      <c r="W402" s="17"/>
      <c r="X402" s="17"/>
      <c r="Y402" s="17"/>
    </row>
    <row r="403" spans="1:25" ht="15">
      <c r="A403" s="22"/>
      <c r="B403" s="15">
        <v>1</v>
      </c>
      <c r="C403" s="83" t="s">
        <v>437</v>
      </c>
      <c r="D403" s="66"/>
      <c r="E403" s="64"/>
      <c r="F403" s="18" t="s">
        <v>31</v>
      </c>
      <c r="G403" s="16">
        <v>1</v>
      </c>
      <c r="H403" s="83" t="s">
        <v>436</v>
      </c>
      <c r="I403" s="66"/>
      <c r="J403" s="64"/>
      <c r="K403" s="18" t="s">
        <v>31</v>
      </c>
      <c r="L403" s="19"/>
      <c r="M403" s="19"/>
      <c r="N403" s="19"/>
      <c r="O403" s="19"/>
      <c r="P403" s="19"/>
      <c r="Q403" s="19"/>
      <c r="R403" s="19"/>
      <c r="S403" s="19"/>
      <c r="T403" s="19"/>
      <c r="U403" s="19"/>
      <c r="V403" s="19"/>
      <c r="W403" s="19"/>
      <c r="X403" s="19"/>
      <c r="Y403" s="19"/>
    </row>
    <row r="404" spans="1:25" ht="15">
      <c r="A404" s="22"/>
      <c r="B404" s="15">
        <v>2</v>
      </c>
      <c r="C404" s="83" t="s">
        <v>435</v>
      </c>
      <c r="D404" s="66"/>
      <c r="E404" s="64"/>
      <c r="F404" s="18" t="s">
        <v>41</v>
      </c>
      <c r="G404" s="28">
        <v>2</v>
      </c>
      <c r="H404" s="83" t="s">
        <v>434</v>
      </c>
      <c r="I404" s="66"/>
      <c r="J404" s="64"/>
      <c r="K404" s="18"/>
      <c r="L404" s="19"/>
      <c r="M404" s="19"/>
      <c r="N404" s="19"/>
      <c r="O404" s="19"/>
      <c r="P404" s="19"/>
      <c r="Q404" s="19"/>
      <c r="R404" s="19"/>
      <c r="S404" s="19"/>
      <c r="T404" s="19"/>
      <c r="U404" s="19"/>
      <c r="V404" s="19"/>
      <c r="W404" s="19"/>
      <c r="X404" s="19"/>
      <c r="Y404" s="19"/>
    </row>
    <row r="405" spans="1:25" ht="15">
      <c r="A405" s="22"/>
      <c r="B405" s="15">
        <v>3</v>
      </c>
      <c r="C405" s="83" t="s">
        <v>433</v>
      </c>
      <c r="D405" s="66"/>
      <c r="E405" s="64"/>
      <c r="F405" s="18"/>
      <c r="G405" s="28">
        <v>3</v>
      </c>
      <c r="H405" s="83" t="s">
        <v>432</v>
      </c>
      <c r="I405" s="66"/>
      <c r="J405" s="64"/>
      <c r="K405" s="18" t="s">
        <v>66</v>
      </c>
      <c r="L405" s="19"/>
      <c r="M405" s="19"/>
      <c r="N405" s="19"/>
      <c r="O405" s="19"/>
      <c r="P405" s="19"/>
      <c r="Q405" s="19"/>
      <c r="R405" s="19"/>
      <c r="S405" s="19"/>
      <c r="T405" s="19"/>
      <c r="U405" s="19"/>
      <c r="V405" s="19"/>
      <c r="W405" s="19"/>
      <c r="X405" s="19"/>
      <c r="Y405" s="19"/>
    </row>
    <row r="406" spans="1:25" ht="15">
      <c r="A406" s="22"/>
      <c r="B406" s="15">
        <v>4</v>
      </c>
      <c r="C406" s="83" t="s">
        <v>431</v>
      </c>
      <c r="D406" s="66"/>
      <c r="E406" s="64"/>
      <c r="F406" s="18" t="s">
        <v>27</v>
      </c>
      <c r="G406" s="28">
        <v>4</v>
      </c>
      <c r="H406" s="83" t="s">
        <v>430</v>
      </c>
      <c r="I406" s="66"/>
      <c r="J406" s="64"/>
      <c r="K406" s="18"/>
      <c r="L406" s="19"/>
      <c r="M406" s="19"/>
      <c r="N406" s="19"/>
      <c r="O406" s="19"/>
      <c r="P406" s="19"/>
      <c r="Q406" s="19"/>
      <c r="R406" s="19"/>
      <c r="S406" s="19"/>
      <c r="T406" s="19"/>
      <c r="U406" s="19"/>
      <c r="V406" s="19"/>
      <c r="W406" s="19"/>
      <c r="X406" s="19"/>
      <c r="Y406" s="19"/>
    </row>
    <row r="407" spans="1:25" ht="15">
      <c r="A407" s="22"/>
      <c r="B407" s="15">
        <v>5</v>
      </c>
      <c r="C407" s="83" t="s">
        <v>429</v>
      </c>
      <c r="D407" s="66"/>
      <c r="E407" s="64"/>
      <c r="F407" s="18" t="s">
        <v>31</v>
      </c>
      <c r="G407" s="28">
        <v>5</v>
      </c>
      <c r="H407" s="83" t="s">
        <v>428</v>
      </c>
      <c r="I407" s="66"/>
      <c r="J407" s="64"/>
      <c r="K407" s="18" t="s">
        <v>31</v>
      </c>
      <c r="L407" s="19"/>
      <c r="M407" s="19"/>
      <c r="N407" s="19"/>
      <c r="O407" s="19"/>
      <c r="P407" s="19"/>
      <c r="Q407" s="19"/>
      <c r="R407" s="19"/>
      <c r="S407" s="19"/>
      <c r="T407" s="19"/>
      <c r="U407" s="19"/>
      <c r="V407" s="19"/>
      <c r="W407" s="19"/>
      <c r="X407" s="19"/>
      <c r="Y407" s="19"/>
    </row>
    <row r="408" spans="1:25" ht="15">
      <c r="A408" s="22"/>
      <c r="B408" s="15">
        <v>6</v>
      </c>
      <c r="C408" s="83" t="s">
        <v>427</v>
      </c>
      <c r="D408" s="66"/>
      <c r="E408" s="64"/>
      <c r="F408" s="18" t="s">
        <v>38</v>
      </c>
      <c r="G408" s="28">
        <v>6</v>
      </c>
      <c r="H408" s="83" t="s">
        <v>426</v>
      </c>
      <c r="I408" s="66"/>
      <c r="J408" s="64"/>
      <c r="K408" s="18"/>
      <c r="L408" s="19"/>
      <c r="M408" s="19"/>
      <c r="N408" s="19"/>
      <c r="O408" s="19"/>
      <c r="P408" s="19"/>
      <c r="Q408" s="19"/>
      <c r="R408" s="19"/>
      <c r="S408" s="19"/>
      <c r="T408" s="19"/>
      <c r="U408" s="19"/>
      <c r="V408" s="19"/>
      <c r="W408" s="19"/>
      <c r="X408" s="19"/>
      <c r="Y408" s="19"/>
    </row>
    <row r="409" spans="1:25" ht="15">
      <c r="A409" s="22"/>
      <c r="B409" s="15">
        <v>7</v>
      </c>
      <c r="C409" s="83" t="s">
        <v>425</v>
      </c>
      <c r="D409" s="66"/>
      <c r="E409" s="64"/>
      <c r="F409" s="18" t="s">
        <v>47</v>
      </c>
      <c r="G409" s="28">
        <v>7</v>
      </c>
      <c r="H409" s="83" t="s">
        <v>424</v>
      </c>
      <c r="I409" s="66"/>
      <c r="J409" s="64"/>
      <c r="K409" s="18"/>
      <c r="L409" s="19"/>
      <c r="M409" s="19"/>
      <c r="N409" s="19"/>
      <c r="O409" s="19"/>
      <c r="P409" s="19"/>
      <c r="Q409" s="19"/>
      <c r="R409" s="19"/>
      <c r="S409" s="19"/>
      <c r="T409" s="19"/>
      <c r="U409" s="19"/>
      <c r="V409" s="19"/>
      <c r="W409" s="19"/>
      <c r="X409" s="19"/>
      <c r="Y409" s="19"/>
    </row>
    <row r="410" spans="1:25" ht="15">
      <c r="A410" s="22"/>
      <c r="B410" s="72" t="str">
        <f>"TOTAL MATCHES WON BY : "&amp;C399</f>
        <v>TOTAL MATCHES WON BY : WAGC</v>
      </c>
      <c r="C410" s="66"/>
      <c r="D410" s="66"/>
      <c r="E410" s="64"/>
      <c r="F410" s="20">
        <f>COUNTA(F403:F409)-0.5*COUNTIF(F403:F409,"Sq*")-COUNTIF(F403:F409,"TBA")</f>
        <v>5</v>
      </c>
      <c r="G410" s="92" t="str">
        <f>"TOTAL MATCHES WON BY : "&amp;H399</f>
        <v>TOTAL MATCHES WON BY : Melville Glades</v>
      </c>
      <c r="H410" s="66"/>
      <c r="I410" s="66"/>
      <c r="J410" s="64"/>
      <c r="K410" s="20">
        <f>COUNTA(K403:K409)-0.5*COUNTIF(K403:K409,"Sq*")-COUNTIF(K403:K409,"TBA")</f>
        <v>2</v>
      </c>
      <c r="L410" s="21"/>
      <c r="M410" s="21"/>
      <c r="N410" s="21" t="str">
        <f>IF(F410+K410=0,"",C399)</f>
        <v>WAGC</v>
      </c>
      <c r="O410" s="21">
        <f>F410</f>
        <v>5</v>
      </c>
      <c r="P410" s="21" t="str">
        <f>IF(F410+K410=0,"",H399)</f>
        <v>Melville Glades</v>
      </c>
      <c r="Q410" s="21">
        <f>K410</f>
        <v>2</v>
      </c>
      <c r="R410" s="21" t="str">
        <f>G411</f>
        <v>WAGC</v>
      </c>
      <c r="S410" s="21" t="str">
        <f>IF(R410="HALVED",C399,"")</f>
        <v/>
      </c>
      <c r="T410" s="21" t="str">
        <f>IF(R410="HALVED",H399,"")</f>
        <v/>
      </c>
      <c r="U410" s="21"/>
      <c r="V410" s="21"/>
      <c r="W410" s="21"/>
      <c r="X410" s="21"/>
      <c r="Y410" s="21"/>
    </row>
    <row r="411" spans="1:25" ht="15">
      <c r="A411" s="22"/>
      <c r="B411" s="90" t="s">
        <v>42</v>
      </c>
      <c r="C411" s="66"/>
      <c r="D411" s="66"/>
      <c r="E411" s="66"/>
      <c r="F411" s="64"/>
      <c r="G411" s="91" t="str">
        <f>IF(F410+K410&lt;4,"",IF(F410=K410,"HALVED",IF(F410&gt;K410,C399,H399)))</f>
        <v>WAGC</v>
      </c>
      <c r="H411" s="66"/>
      <c r="I411" s="66"/>
      <c r="J411" s="66"/>
      <c r="K411" s="64"/>
      <c r="L411" s="23"/>
      <c r="M411" s="23"/>
      <c r="N411" s="23"/>
      <c r="O411" s="23"/>
      <c r="P411" s="23"/>
      <c r="Q411" s="23"/>
      <c r="R411" s="23"/>
      <c r="S411" s="23"/>
      <c r="T411" s="23"/>
      <c r="U411" s="23"/>
      <c r="V411" s="23"/>
      <c r="W411" s="23"/>
      <c r="X411" s="23"/>
      <c r="Y411" s="23"/>
    </row>
    <row r="412" spans="1:25" ht="15">
      <c r="A412" s="22"/>
      <c r="B412" s="22"/>
      <c r="C412" s="22"/>
      <c r="D412" s="22"/>
      <c r="E412" s="22"/>
      <c r="F412" s="22"/>
      <c r="G412" s="23"/>
      <c r="H412" s="23"/>
      <c r="I412" s="23"/>
      <c r="J412" s="23"/>
      <c r="K412" s="23"/>
      <c r="L412" s="23"/>
      <c r="M412" s="23"/>
      <c r="N412" s="23"/>
      <c r="O412" s="23"/>
      <c r="P412" s="23"/>
      <c r="Q412" s="23"/>
      <c r="R412" s="23"/>
      <c r="S412" s="23"/>
      <c r="T412" s="23"/>
      <c r="U412" s="23"/>
      <c r="V412" s="23"/>
      <c r="W412" s="23"/>
      <c r="X412" s="23"/>
      <c r="Y412" s="23"/>
    </row>
    <row r="413" spans="1:25" ht="15">
      <c r="A413" s="22"/>
      <c r="B413" s="22"/>
      <c r="C413" s="22"/>
      <c r="D413" s="22"/>
      <c r="E413" s="22"/>
      <c r="F413" s="22"/>
      <c r="G413" s="23"/>
      <c r="H413" s="23"/>
      <c r="I413" s="23"/>
      <c r="J413" s="23"/>
      <c r="K413" s="23"/>
      <c r="L413" s="23"/>
      <c r="M413" s="23"/>
      <c r="N413" s="23"/>
      <c r="O413" s="23"/>
      <c r="P413" s="23"/>
      <c r="Q413" s="23"/>
      <c r="R413" s="23"/>
      <c r="S413" s="23"/>
      <c r="T413" s="23"/>
      <c r="U413" s="23"/>
      <c r="V413" s="23"/>
      <c r="W413" s="23"/>
      <c r="X413" s="23"/>
      <c r="Y413" s="23"/>
    </row>
    <row r="414" spans="1:25" ht="15">
      <c r="A414" s="22"/>
      <c r="B414" s="22"/>
      <c r="C414" s="22"/>
      <c r="D414" s="22"/>
      <c r="E414" s="22"/>
      <c r="F414" s="22"/>
      <c r="G414" s="23"/>
      <c r="H414" s="23"/>
      <c r="I414" s="23"/>
      <c r="J414" s="23"/>
      <c r="K414" s="23"/>
      <c r="L414" s="23"/>
      <c r="M414" s="23"/>
      <c r="N414" s="23"/>
      <c r="O414" s="23"/>
      <c r="P414" s="23"/>
      <c r="Q414" s="23"/>
      <c r="R414" s="23"/>
      <c r="S414" s="23"/>
      <c r="T414" s="23"/>
      <c r="U414" s="23"/>
      <c r="V414" s="23"/>
      <c r="W414" s="23"/>
      <c r="X414" s="23"/>
      <c r="Y414" s="23"/>
    </row>
    <row r="415" spans="1:25" ht="15">
      <c r="A415" s="22"/>
      <c r="B415" s="22"/>
      <c r="C415" s="22"/>
      <c r="D415" s="22"/>
      <c r="E415" s="22"/>
      <c r="F415" s="22"/>
      <c r="G415" s="23"/>
      <c r="H415" s="23"/>
      <c r="I415" s="23"/>
      <c r="J415" s="23"/>
      <c r="K415" s="23"/>
      <c r="L415" s="23"/>
      <c r="M415" s="23"/>
      <c r="N415" s="23"/>
      <c r="O415" s="23"/>
      <c r="P415" s="23"/>
      <c r="Q415" s="23"/>
      <c r="R415" s="23"/>
      <c r="S415" s="23"/>
      <c r="T415" s="23"/>
      <c r="U415" s="23"/>
      <c r="V415" s="23"/>
      <c r="W415" s="23"/>
      <c r="X415" s="23"/>
      <c r="Y415" s="23"/>
    </row>
    <row r="416" spans="1:25" ht="15">
      <c r="A416" s="22"/>
      <c r="B416" s="22"/>
      <c r="C416" s="22"/>
      <c r="D416" s="22"/>
      <c r="E416" s="22"/>
      <c r="F416" s="22"/>
      <c r="G416" s="23"/>
      <c r="H416" s="23"/>
      <c r="I416" s="23"/>
      <c r="J416" s="23"/>
      <c r="K416" s="23"/>
      <c r="L416" s="23"/>
      <c r="M416" s="23"/>
      <c r="N416" s="23"/>
      <c r="O416" s="23"/>
      <c r="P416" s="23"/>
      <c r="Q416" s="23"/>
      <c r="R416" s="23"/>
      <c r="S416" s="23"/>
      <c r="T416" s="23"/>
      <c r="U416" s="23"/>
      <c r="V416" s="23"/>
      <c r="W416" s="23"/>
      <c r="X416" s="23"/>
      <c r="Y416" s="23"/>
    </row>
    <row r="417" spans="1:25" ht="15">
      <c r="A417" s="22"/>
      <c r="B417" s="22"/>
      <c r="C417" s="22"/>
      <c r="D417" s="22"/>
      <c r="E417" s="22"/>
      <c r="F417" s="22"/>
      <c r="G417" s="23"/>
      <c r="H417" s="23"/>
      <c r="I417" s="23"/>
      <c r="J417" s="23"/>
      <c r="K417" s="23"/>
      <c r="L417" s="23"/>
      <c r="M417" s="23"/>
      <c r="N417" s="23"/>
      <c r="O417" s="23"/>
      <c r="P417" s="23"/>
      <c r="Q417" s="23"/>
      <c r="R417" s="23"/>
      <c r="S417" s="23"/>
      <c r="T417" s="23"/>
      <c r="U417" s="23"/>
      <c r="V417" s="23"/>
      <c r="W417" s="23"/>
      <c r="X417" s="23"/>
      <c r="Y417" s="23"/>
    </row>
    <row r="418" spans="1:25" ht="15">
      <c r="A418" s="22"/>
      <c r="B418" s="22"/>
      <c r="C418" s="22"/>
      <c r="D418" s="22"/>
      <c r="E418" s="22"/>
      <c r="F418" s="22"/>
      <c r="G418" s="23"/>
      <c r="H418" s="23"/>
      <c r="I418" s="23"/>
      <c r="J418" s="23"/>
      <c r="K418" s="23"/>
      <c r="L418" s="23"/>
      <c r="M418" s="23"/>
      <c r="N418" s="23"/>
      <c r="O418" s="23"/>
      <c r="P418" s="23"/>
      <c r="Q418" s="23"/>
      <c r="R418" s="23"/>
      <c r="S418" s="23"/>
      <c r="T418" s="23"/>
      <c r="U418" s="23"/>
      <c r="V418" s="23"/>
      <c r="W418" s="23"/>
      <c r="X418" s="23"/>
      <c r="Y418" s="23"/>
    </row>
    <row r="419" spans="1:25" ht="15">
      <c r="A419" s="22"/>
      <c r="B419" s="22"/>
      <c r="C419" s="22"/>
      <c r="D419" s="22"/>
      <c r="E419" s="22"/>
      <c r="F419" s="22"/>
      <c r="G419" s="23"/>
      <c r="H419" s="23"/>
      <c r="I419" s="23"/>
      <c r="J419" s="23"/>
      <c r="K419" s="23"/>
      <c r="L419" s="23"/>
      <c r="M419" s="23"/>
      <c r="N419" s="23"/>
      <c r="O419" s="23"/>
      <c r="P419" s="23"/>
      <c r="Q419" s="23"/>
      <c r="R419" s="23"/>
      <c r="S419" s="23"/>
      <c r="T419" s="23"/>
      <c r="U419" s="23"/>
      <c r="V419" s="23"/>
      <c r="W419" s="23"/>
      <c r="X419" s="23"/>
      <c r="Y419" s="23"/>
    </row>
    <row r="420" spans="1:25" ht="15">
      <c r="A420" s="22"/>
      <c r="B420" s="22"/>
      <c r="C420" s="22"/>
      <c r="D420" s="22"/>
      <c r="E420" s="22"/>
      <c r="F420" s="22"/>
      <c r="G420" s="23"/>
      <c r="H420" s="23"/>
      <c r="I420" s="23"/>
      <c r="J420" s="23"/>
      <c r="K420" s="23"/>
      <c r="L420" s="23"/>
      <c r="M420" s="23"/>
      <c r="N420" s="23"/>
      <c r="O420" s="23"/>
      <c r="P420" s="23"/>
      <c r="Q420" s="23"/>
      <c r="R420" s="23"/>
      <c r="S420" s="23"/>
      <c r="T420" s="23"/>
      <c r="U420" s="23"/>
      <c r="V420" s="23"/>
      <c r="W420" s="23"/>
      <c r="X420" s="23"/>
      <c r="Y420" s="23"/>
    </row>
    <row r="421" spans="1:25" ht="15">
      <c r="A421" s="22"/>
      <c r="B421" s="22"/>
      <c r="C421" s="22"/>
      <c r="D421" s="22"/>
      <c r="E421" s="22"/>
      <c r="F421" s="22"/>
      <c r="G421" s="23"/>
      <c r="H421" s="23"/>
      <c r="I421" s="23"/>
      <c r="J421" s="23"/>
      <c r="K421" s="23"/>
      <c r="L421" s="23"/>
      <c r="M421" s="23"/>
      <c r="N421" s="23"/>
      <c r="O421" s="23"/>
      <c r="P421" s="23"/>
      <c r="Q421" s="23"/>
      <c r="R421" s="23"/>
      <c r="S421" s="23"/>
      <c r="T421" s="23"/>
      <c r="U421" s="23"/>
      <c r="V421" s="23"/>
      <c r="W421" s="23"/>
      <c r="X421" s="23"/>
      <c r="Y421" s="23"/>
    </row>
    <row r="422" spans="1:25" ht="15">
      <c r="A422" s="22"/>
      <c r="B422" s="22"/>
      <c r="C422" s="22"/>
      <c r="D422" s="22"/>
      <c r="E422" s="22"/>
      <c r="F422" s="22"/>
      <c r="G422" s="23"/>
      <c r="H422" s="23"/>
      <c r="I422" s="23"/>
      <c r="J422" s="23"/>
      <c r="K422" s="23"/>
      <c r="L422" s="23"/>
      <c r="M422" s="23"/>
      <c r="N422" s="23"/>
      <c r="O422" s="23"/>
      <c r="P422" s="23"/>
      <c r="Q422" s="23"/>
      <c r="R422" s="23"/>
      <c r="S422" s="23"/>
      <c r="T422" s="23"/>
      <c r="U422" s="23"/>
      <c r="V422" s="23"/>
      <c r="W422" s="23"/>
      <c r="X422" s="23"/>
      <c r="Y422" s="23"/>
    </row>
    <row r="423" spans="1:25" ht="15">
      <c r="A423" s="22"/>
      <c r="B423" s="22"/>
      <c r="C423" s="22"/>
      <c r="D423" s="22"/>
      <c r="E423" s="22"/>
      <c r="F423" s="22"/>
      <c r="G423" s="23"/>
      <c r="H423" s="23"/>
      <c r="I423" s="23"/>
      <c r="J423" s="23"/>
      <c r="K423" s="23"/>
      <c r="L423" s="23"/>
      <c r="M423" s="23"/>
      <c r="N423" s="23"/>
      <c r="O423" s="23"/>
      <c r="P423" s="23"/>
      <c r="Q423" s="23"/>
      <c r="R423" s="23"/>
      <c r="S423" s="23"/>
      <c r="T423" s="23"/>
      <c r="U423" s="23"/>
      <c r="V423" s="23"/>
      <c r="W423" s="23"/>
      <c r="X423" s="23"/>
      <c r="Y423" s="23"/>
    </row>
    <row r="424" spans="1:25" ht="15">
      <c r="A424" s="22"/>
      <c r="B424" s="22"/>
      <c r="C424" s="22"/>
      <c r="D424" s="22"/>
      <c r="E424" s="22"/>
      <c r="F424" s="22"/>
      <c r="G424" s="23"/>
      <c r="H424" s="23"/>
      <c r="I424" s="23"/>
      <c r="J424" s="23"/>
      <c r="K424" s="23"/>
      <c r="L424" s="23"/>
      <c r="M424" s="23"/>
      <c r="N424" s="23"/>
      <c r="O424" s="23"/>
      <c r="P424" s="23"/>
      <c r="Q424" s="23"/>
      <c r="R424" s="23"/>
      <c r="S424" s="23"/>
      <c r="T424" s="23"/>
      <c r="U424" s="23"/>
      <c r="V424" s="23"/>
      <c r="W424" s="23"/>
      <c r="X424" s="23"/>
      <c r="Y424" s="23"/>
    </row>
    <row r="425" spans="1:25" ht="15">
      <c r="A425" s="22"/>
      <c r="B425" s="22"/>
      <c r="C425" s="22"/>
      <c r="D425" s="22"/>
      <c r="E425" s="22"/>
      <c r="F425" s="22"/>
      <c r="G425" s="23"/>
      <c r="H425" s="23"/>
      <c r="I425" s="23"/>
      <c r="J425" s="23"/>
      <c r="K425" s="23"/>
      <c r="L425" s="23"/>
      <c r="M425" s="23"/>
      <c r="N425" s="23"/>
      <c r="O425" s="23"/>
      <c r="P425" s="23"/>
      <c r="Q425" s="23"/>
      <c r="R425" s="23"/>
      <c r="S425" s="23"/>
      <c r="T425" s="23"/>
      <c r="U425" s="23"/>
      <c r="V425" s="23"/>
      <c r="W425" s="23"/>
      <c r="X425" s="23"/>
      <c r="Y425" s="23"/>
    </row>
    <row r="426" spans="1:25" ht="15">
      <c r="A426" s="22"/>
      <c r="B426" s="22"/>
      <c r="C426" s="22"/>
      <c r="D426" s="22"/>
      <c r="E426" s="22"/>
      <c r="F426" s="22"/>
      <c r="G426" s="23"/>
      <c r="H426" s="23"/>
      <c r="I426" s="23"/>
      <c r="J426" s="23"/>
      <c r="K426" s="23"/>
      <c r="L426" s="23"/>
      <c r="M426" s="23"/>
      <c r="N426" s="23"/>
      <c r="O426" s="23"/>
      <c r="P426" s="23"/>
      <c r="Q426" s="23"/>
      <c r="R426" s="23"/>
      <c r="S426" s="23"/>
      <c r="T426" s="23"/>
      <c r="U426" s="23"/>
      <c r="V426" s="23"/>
      <c r="W426" s="23"/>
      <c r="X426" s="23"/>
      <c r="Y426" s="23"/>
    </row>
    <row r="427" spans="1:25" ht="15">
      <c r="A427" s="22"/>
      <c r="B427" s="22"/>
      <c r="C427" s="22"/>
      <c r="D427" s="22"/>
      <c r="E427" s="22"/>
      <c r="F427" s="22"/>
      <c r="G427" s="23"/>
      <c r="H427" s="23"/>
      <c r="I427" s="23"/>
      <c r="J427" s="23"/>
      <c r="K427" s="23"/>
      <c r="L427" s="23"/>
      <c r="M427" s="23"/>
      <c r="N427" s="23"/>
      <c r="O427" s="23"/>
      <c r="P427" s="23"/>
      <c r="Q427" s="23"/>
      <c r="R427" s="23"/>
      <c r="S427" s="23"/>
      <c r="T427" s="23"/>
      <c r="U427" s="23"/>
      <c r="V427" s="23"/>
      <c r="W427" s="23"/>
      <c r="X427" s="23"/>
      <c r="Y427" s="23"/>
    </row>
    <row r="428" spans="1:25" ht="15">
      <c r="A428" s="22"/>
      <c r="B428" s="22"/>
      <c r="C428" s="22"/>
      <c r="D428" s="22"/>
      <c r="E428" s="22"/>
      <c r="F428" s="22"/>
      <c r="G428" s="23"/>
      <c r="H428" s="23"/>
      <c r="I428" s="23"/>
      <c r="J428" s="23"/>
      <c r="K428" s="23"/>
      <c r="L428" s="23"/>
      <c r="M428" s="23"/>
      <c r="N428" s="23"/>
      <c r="O428" s="23"/>
      <c r="P428" s="23"/>
      <c r="Q428" s="23"/>
      <c r="R428" s="23"/>
      <c r="S428" s="23"/>
      <c r="T428" s="23"/>
      <c r="U428" s="23"/>
      <c r="V428" s="23"/>
      <c r="W428" s="23"/>
      <c r="X428" s="23"/>
      <c r="Y428" s="23"/>
    </row>
    <row r="429" spans="1:25" ht="15">
      <c r="A429" s="22"/>
      <c r="B429" s="22"/>
      <c r="C429" s="22"/>
      <c r="D429" s="22"/>
      <c r="E429" s="22"/>
      <c r="F429" s="22"/>
      <c r="G429" s="23"/>
      <c r="H429" s="23"/>
      <c r="I429" s="23"/>
      <c r="J429" s="23"/>
      <c r="K429" s="23"/>
      <c r="L429" s="23"/>
      <c r="M429" s="23"/>
      <c r="N429" s="23"/>
      <c r="O429" s="23"/>
      <c r="P429" s="23"/>
      <c r="Q429" s="23"/>
      <c r="R429" s="23"/>
      <c r="S429" s="23"/>
      <c r="T429" s="23"/>
      <c r="U429" s="23"/>
      <c r="V429" s="23"/>
      <c r="W429" s="23"/>
      <c r="X429" s="23"/>
      <c r="Y429" s="23"/>
    </row>
    <row r="430" spans="1:25" ht="15">
      <c r="A430" s="22"/>
      <c r="B430" s="22"/>
      <c r="C430" s="22"/>
      <c r="D430" s="22"/>
      <c r="E430" s="22"/>
      <c r="F430" s="22"/>
      <c r="G430" s="23"/>
      <c r="H430" s="23"/>
      <c r="I430" s="23"/>
      <c r="J430" s="23"/>
      <c r="K430" s="23"/>
      <c r="L430" s="23"/>
      <c r="M430" s="23"/>
      <c r="N430" s="23"/>
      <c r="O430" s="23"/>
      <c r="P430" s="23"/>
      <c r="Q430" s="23"/>
      <c r="R430" s="23"/>
      <c r="S430" s="23"/>
      <c r="T430" s="23"/>
      <c r="U430" s="23"/>
      <c r="V430" s="23"/>
      <c r="W430" s="23"/>
      <c r="X430" s="23"/>
      <c r="Y430" s="23"/>
    </row>
    <row r="431" spans="1:25" ht="15">
      <c r="A431" s="22"/>
      <c r="B431" s="22"/>
      <c r="C431" s="22"/>
      <c r="D431" s="22"/>
      <c r="E431" s="22"/>
      <c r="F431" s="22"/>
      <c r="G431" s="23"/>
      <c r="H431" s="23"/>
      <c r="I431" s="23"/>
      <c r="J431" s="23"/>
      <c r="K431" s="23"/>
      <c r="L431" s="23"/>
      <c r="M431" s="23"/>
      <c r="N431" s="23"/>
      <c r="O431" s="23"/>
      <c r="P431" s="23"/>
      <c r="Q431" s="23"/>
      <c r="R431" s="23"/>
      <c r="S431" s="23"/>
      <c r="T431" s="23"/>
      <c r="U431" s="23"/>
      <c r="V431" s="23"/>
      <c r="W431" s="23"/>
      <c r="X431" s="23"/>
      <c r="Y431" s="23"/>
    </row>
    <row r="432" spans="1:25" ht="15">
      <c r="A432" s="22"/>
      <c r="B432" s="22"/>
      <c r="C432" s="22"/>
      <c r="D432" s="22"/>
      <c r="E432" s="22"/>
      <c r="F432" s="22"/>
      <c r="G432" s="23"/>
      <c r="H432" s="23"/>
      <c r="I432" s="34"/>
      <c r="J432" s="34"/>
      <c r="K432" s="34"/>
      <c r="L432" s="23"/>
      <c r="M432" s="23"/>
      <c r="N432" s="23"/>
      <c r="O432" s="23"/>
      <c r="P432" s="23"/>
      <c r="Q432" s="23"/>
      <c r="R432" s="23"/>
      <c r="S432" s="23"/>
      <c r="T432" s="23"/>
      <c r="U432" s="23"/>
      <c r="V432" s="23"/>
      <c r="W432" s="23"/>
      <c r="X432" s="23"/>
      <c r="Y432" s="23"/>
    </row>
    <row r="433" spans="1:25" ht="15" hidden="1">
      <c r="A433" s="22"/>
      <c r="B433" s="22"/>
      <c r="C433" s="22"/>
      <c r="D433" s="22"/>
      <c r="E433" s="22"/>
      <c r="F433" s="103" t="s">
        <v>31</v>
      </c>
      <c r="G433" s="23"/>
      <c r="H433" s="23"/>
      <c r="I433" s="34"/>
      <c r="J433" s="34"/>
      <c r="K433" s="34"/>
      <c r="L433" s="23"/>
      <c r="M433" s="23"/>
      <c r="N433" s="23"/>
      <c r="O433" s="23"/>
      <c r="P433" s="23"/>
      <c r="Q433" s="23"/>
      <c r="R433" s="23"/>
      <c r="S433" s="23"/>
      <c r="T433" s="23"/>
      <c r="U433" s="23"/>
      <c r="V433" s="23"/>
      <c r="W433" s="23"/>
      <c r="X433" s="23"/>
      <c r="Y433" s="23"/>
    </row>
    <row r="434" spans="1:25" ht="15" hidden="1">
      <c r="A434" s="22"/>
      <c r="B434" s="22"/>
      <c r="C434" s="22"/>
      <c r="D434" s="22"/>
      <c r="E434" s="22"/>
      <c r="F434" s="103" t="s">
        <v>24</v>
      </c>
      <c r="G434" s="23"/>
      <c r="H434" s="23"/>
      <c r="I434" s="34"/>
      <c r="J434" s="34"/>
      <c r="K434" s="34"/>
      <c r="L434" s="23"/>
      <c r="M434" s="23"/>
      <c r="N434" s="23"/>
      <c r="O434" s="23"/>
      <c r="P434" s="23"/>
      <c r="Q434" s="23"/>
      <c r="R434" s="23"/>
      <c r="S434" s="23"/>
      <c r="T434" s="23"/>
      <c r="U434" s="23"/>
      <c r="V434" s="23"/>
      <c r="W434" s="23"/>
      <c r="X434" s="23"/>
      <c r="Y434" s="23"/>
    </row>
    <row r="435" spans="1:25" ht="15" hidden="1">
      <c r="A435" s="22"/>
      <c r="B435" s="22"/>
      <c r="C435" s="22"/>
      <c r="D435" s="22"/>
      <c r="E435" s="22"/>
      <c r="F435" s="103" t="s">
        <v>113</v>
      </c>
      <c r="G435" s="23"/>
      <c r="H435" s="23"/>
      <c r="I435" s="34"/>
      <c r="J435" s="34"/>
      <c r="K435" s="34"/>
      <c r="L435" s="23"/>
      <c r="M435" s="23"/>
      <c r="N435" s="23"/>
      <c r="O435" s="23"/>
      <c r="P435" s="23"/>
      <c r="Q435" s="23"/>
      <c r="R435" s="23"/>
      <c r="S435" s="23"/>
      <c r="T435" s="23"/>
      <c r="U435" s="23"/>
      <c r="V435" s="23"/>
      <c r="W435" s="23"/>
      <c r="X435" s="23"/>
      <c r="Y435" s="23"/>
    </row>
    <row r="436" spans="1:25" ht="15" hidden="1">
      <c r="A436" s="22"/>
      <c r="B436" s="22"/>
      <c r="C436" s="22"/>
      <c r="D436" s="22"/>
      <c r="E436" s="22"/>
      <c r="F436" s="103" t="s">
        <v>47</v>
      </c>
      <c r="G436" s="23"/>
      <c r="H436" s="23"/>
      <c r="I436" s="34"/>
      <c r="J436" s="34"/>
      <c r="K436" s="34"/>
      <c r="L436" s="23"/>
      <c r="M436" s="23"/>
      <c r="N436" s="23"/>
      <c r="O436" s="23"/>
      <c r="P436" s="23"/>
      <c r="Q436" s="23"/>
      <c r="R436" s="23"/>
      <c r="S436" s="23"/>
      <c r="T436" s="23"/>
      <c r="U436" s="23"/>
      <c r="V436" s="23"/>
      <c r="W436" s="23"/>
      <c r="X436" s="23"/>
      <c r="Y436" s="23"/>
    </row>
    <row r="437" spans="1:25" ht="15" hidden="1">
      <c r="A437" s="22"/>
      <c r="B437" s="22"/>
      <c r="C437" s="22"/>
      <c r="D437" s="22"/>
      <c r="E437" s="22"/>
      <c r="F437" s="103" t="s">
        <v>27</v>
      </c>
      <c r="G437" s="23"/>
      <c r="H437" s="23"/>
      <c r="I437" s="34"/>
      <c r="J437" s="34"/>
      <c r="K437" s="34"/>
      <c r="L437" s="23"/>
      <c r="M437" s="23"/>
      <c r="N437" s="23"/>
      <c r="O437" s="23"/>
      <c r="P437" s="23"/>
      <c r="Q437" s="23"/>
      <c r="R437" s="23"/>
      <c r="S437" s="23"/>
      <c r="T437" s="23"/>
      <c r="U437" s="23"/>
      <c r="V437" s="23"/>
      <c r="W437" s="23"/>
      <c r="X437" s="23"/>
      <c r="Y437" s="23"/>
    </row>
    <row r="438" spans="1:25" ht="15" hidden="1">
      <c r="A438" s="22"/>
      <c r="B438" s="22"/>
      <c r="C438" s="98"/>
      <c r="D438" s="97"/>
      <c r="E438" s="22"/>
      <c r="F438" s="104" t="s">
        <v>38</v>
      </c>
      <c r="G438" s="23"/>
      <c r="H438" s="23"/>
      <c r="I438" s="34"/>
      <c r="J438" s="34"/>
      <c r="K438" s="34"/>
      <c r="L438" s="23"/>
      <c r="M438" s="23"/>
      <c r="N438" s="23"/>
      <c r="O438" s="23"/>
      <c r="P438" s="23"/>
      <c r="Q438" s="23"/>
      <c r="R438" s="23"/>
      <c r="S438" s="23"/>
      <c r="T438" s="23"/>
      <c r="U438" s="23"/>
      <c r="V438" s="23"/>
      <c r="W438" s="23"/>
      <c r="X438" s="23"/>
      <c r="Y438" s="23"/>
    </row>
    <row r="439" spans="1:25" ht="15" hidden="1">
      <c r="A439" s="22"/>
      <c r="B439" s="22"/>
      <c r="C439" s="22"/>
      <c r="D439" s="22"/>
      <c r="E439" s="22"/>
      <c r="F439" s="103" t="s">
        <v>52</v>
      </c>
      <c r="G439" s="23"/>
      <c r="H439" s="23"/>
      <c r="I439" s="34"/>
      <c r="J439" s="34"/>
      <c r="K439" s="34"/>
      <c r="L439" s="23"/>
      <c r="M439" s="23"/>
      <c r="N439" s="23"/>
      <c r="O439" s="23"/>
      <c r="P439" s="23"/>
      <c r="Q439" s="23"/>
      <c r="R439" s="23"/>
      <c r="S439" s="23"/>
      <c r="T439" s="23"/>
      <c r="U439" s="23"/>
      <c r="V439" s="23"/>
      <c r="W439" s="23"/>
      <c r="X439" s="23"/>
      <c r="Y439" s="23"/>
    </row>
    <row r="440" spans="1:25" ht="15" hidden="1">
      <c r="A440" s="22"/>
      <c r="B440" s="22"/>
      <c r="C440" s="22"/>
      <c r="D440" s="22"/>
      <c r="E440" s="22"/>
      <c r="F440" s="103" t="s">
        <v>125</v>
      </c>
      <c r="G440" s="23"/>
      <c r="H440" s="23"/>
      <c r="I440" s="34"/>
      <c r="J440" s="34"/>
      <c r="K440" s="34"/>
      <c r="L440" s="23"/>
      <c r="M440" s="23"/>
      <c r="N440" s="23"/>
      <c r="O440" s="23"/>
      <c r="P440" s="23"/>
      <c r="Q440" s="23"/>
      <c r="R440" s="23"/>
      <c r="S440" s="23"/>
      <c r="T440" s="23"/>
      <c r="U440" s="23"/>
      <c r="V440" s="23"/>
      <c r="W440" s="23"/>
      <c r="X440" s="23"/>
      <c r="Y440" s="23"/>
    </row>
    <row r="441" spans="1:25" ht="15" hidden="1">
      <c r="A441" s="22"/>
      <c r="B441" s="22"/>
      <c r="C441" s="22"/>
      <c r="D441" s="22"/>
      <c r="E441" s="22"/>
      <c r="F441" s="103" t="s">
        <v>34</v>
      </c>
      <c r="G441" s="23"/>
      <c r="H441" s="23"/>
      <c r="I441" s="34"/>
      <c r="J441" s="34"/>
      <c r="K441" s="34"/>
      <c r="L441" s="23"/>
      <c r="M441" s="23"/>
      <c r="N441" s="23"/>
      <c r="O441" s="23"/>
      <c r="P441" s="23"/>
      <c r="Q441" s="23"/>
      <c r="R441" s="23"/>
      <c r="S441" s="23"/>
      <c r="T441" s="23"/>
      <c r="U441" s="23"/>
      <c r="V441" s="23"/>
      <c r="W441" s="23"/>
      <c r="X441" s="23"/>
      <c r="Y441" s="23"/>
    </row>
    <row r="442" spans="1:25" ht="15" hidden="1">
      <c r="A442" s="22"/>
      <c r="B442" s="22"/>
      <c r="C442" s="22"/>
      <c r="D442" s="22"/>
      <c r="E442" s="22"/>
      <c r="F442" s="103" t="s">
        <v>66</v>
      </c>
      <c r="G442" s="23"/>
      <c r="H442" s="23"/>
      <c r="I442" s="34"/>
      <c r="J442" s="34"/>
      <c r="K442" s="34"/>
      <c r="L442" s="23"/>
      <c r="M442" s="23"/>
      <c r="N442" s="23"/>
      <c r="O442" s="23"/>
      <c r="P442" s="23"/>
      <c r="Q442" s="23"/>
      <c r="R442" s="23"/>
      <c r="S442" s="23"/>
      <c r="T442" s="23"/>
      <c r="U442" s="23"/>
      <c r="V442" s="23"/>
      <c r="W442" s="23"/>
      <c r="X442" s="23"/>
      <c r="Y442" s="23"/>
    </row>
    <row r="443" spans="1:25" ht="15" hidden="1">
      <c r="A443" s="22"/>
      <c r="B443" s="22"/>
      <c r="C443" s="22"/>
      <c r="D443" s="22"/>
      <c r="E443" s="22"/>
      <c r="F443" s="103" t="s">
        <v>41</v>
      </c>
      <c r="G443" s="23"/>
      <c r="H443" s="23"/>
      <c r="I443" s="34"/>
      <c r="J443" s="34"/>
      <c r="K443" s="34"/>
      <c r="L443" s="23"/>
      <c r="M443" s="23"/>
      <c r="N443" s="23"/>
      <c r="O443" s="23"/>
      <c r="P443" s="23"/>
      <c r="Q443" s="23"/>
      <c r="R443" s="23"/>
      <c r="S443" s="23"/>
      <c r="T443" s="23"/>
      <c r="U443" s="23"/>
      <c r="V443" s="23"/>
      <c r="W443" s="23"/>
      <c r="X443" s="23"/>
      <c r="Y443" s="23"/>
    </row>
    <row r="444" spans="1:25" ht="15" hidden="1">
      <c r="A444" s="22"/>
      <c r="B444" s="22"/>
      <c r="C444" s="22"/>
      <c r="D444" s="22"/>
      <c r="E444" s="22"/>
      <c r="F444" s="103" t="s">
        <v>93</v>
      </c>
      <c r="G444" s="23"/>
      <c r="H444" s="23"/>
      <c r="I444" s="34"/>
      <c r="J444" s="34"/>
      <c r="K444" s="34"/>
      <c r="L444" s="23"/>
      <c r="M444" s="23"/>
      <c r="N444" s="23"/>
      <c r="O444" s="23"/>
      <c r="P444" s="23"/>
      <c r="Q444" s="23"/>
      <c r="R444" s="23"/>
      <c r="S444" s="23"/>
      <c r="T444" s="23"/>
      <c r="U444" s="23"/>
      <c r="V444" s="23"/>
      <c r="W444" s="23"/>
      <c r="X444" s="23"/>
      <c r="Y444" s="23"/>
    </row>
    <row r="445" spans="1:25" ht="15" hidden="1">
      <c r="A445" s="22"/>
      <c r="B445" s="22"/>
      <c r="C445" s="22"/>
      <c r="D445" s="22"/>
      <c r="E445" s="22"/>
      <c r="F445" s="103" t="s">
        <v>78</v>
      </c>
      <c r="G445" s="23"/>
      <c r="H445" s="23"/>
      <c r="I445" s="34"/>
      <c r="J445" s="34"/>
      <c r="K445" s="34"/>
      <c r="L445" s="23"/>
      <c r="M445" s="23"/>
      <c r="N445" s="23"/>
      <c r="O445" s="23"/>
      <c r="P445" s="23"/>
      <c r="Q445" s="23"/>
      <c r="R445" s="23"/>
      <c r="S445" s="23"/>
      <c r="T445" s="23"/>
      <c r="U445" s="23"/>
      <c r="V445" s="23"/>
      <c r="W445" s="23"/>
      <c r="X445" s="23"/>
      <c r="Y445" s="23"/>
    </row>
    <row r="446" spans="1:25" ht="15" hidden="1">
      <c r="A446" s="22"/>
      <c r="B446" s="22"/>
      <c r="C446" s="22"/>
      <c r="D446" s="22"/>
      <c r="E446" s="22"/>
      <c r="F446" s="103" t="s">
        <v>85</v>
      </c>
      <c r="G446" s="23"/>
      <c r="H446" s="23"/>
      <c r="I446" s="34"/>
      <c r="J446" s="34"/>
      <c r="K446" s="34"/>
      <c r="L446" s="23"/>
      <c r="M446" s="23"/>
      <c r="N446" s="23"/>
      <c r="O446" s="23"/>
      <c r="P446" s="23"/>
      <c r="Q446" s="23"/>
      <c r="R446" s="23"/>
      <c r="S446" s="23"/>
      <c r="T446" s="23"/>
      <c r="U446" s="23"/>
      <c r="V446" s="23"/>
      <c r="W446" s="23"/>
      <c r="X446" s="23"/>
      <c r="Y446" s="23"/>
    </row>
    <row r="447" spans="1:25" ht="15" hidden="1">
      <c r="A447" s="22"/>
      <c r="B447" s="22"/>
      <c r="C447" s="22"/>
      <c r="D447" s="22"/>
      <c r="E447" s="22"/>
      <c r="F447" s="103" t="s">
        <v>147</v>
      </c>
      <c r="G447" s="23"/>
      <c r="H447" s="23"/>
      <c r="I447" s="34"/>
      <c r="J447" s="34"/>
      <c r="K447" s="34"/>
      <c r="L447" s="23"/>
      <c r="M447" s="23"/>
      <c r="N447" s="23"/>
      <c r="O447" s="23"/>
      <c r="P447" s="23"/>
      <c r="Q447" s="23"/>
      <c r="R447" s="23"/>
      <c r="S447" s="23"/>
      <c r="T447" s="23"/>
      <c r="U447" s="23"/>
      <c r="V447" s="23"/>
      <c r="W447" s="23"/>
      <c r="X447" s="23"/>
      <c r="Y447" s="23"/>
    </row>
    <row r="448" spans="1:25" ht="15" hidden="1">
      <c r="A448" s="22"/>
      <c r="B448" s="22"/>
      <c r="C448" s="22"/>
      <c r="D448" s="22"/>
      <c r="E448" s="22"/>
      <c r="F448" s="103" t="s">
        <v>106</v>
      </c>
      <c r="G448" s="23"/>
      <c r="H448" s="23"/>
      <c r="I448" s="34"/>
      <c r="J448" s="34"/>
      <c r="K448" s="34"/>
      <c r="L448" s="23"/>
      <c r="M448" s="23"/>
      <c r="N448" s="23"/>
      <c r="O448" s="23"/>
      <c r="P448" s="23"/>
      <c r="Q448" s="23"/>
      <c r="R448" s="23"/>
      <c r="S448" s="23"/>
      <c r="T448" s="23"/>
      <c r="U448" s="23"/>
      <c r="V448" s="23"/>
      <c r="W448" s="23"/>
      <c r="X448" s="23"/>
      <c r="Y448" s="23"/>
    </row>
    <row r="449" spans="1:25" ht="15" hidden="1">
      <c r="A449" s="22"/>
      <c r="B449" s="22"/>
      <c r="C449" s="22"/>
      <c r="D449" s="22"/>
      <c r="E449" s="22"/>
      <c r="F449" s="103" t="s">
        <v>120</v>
      </c>
      <c r="G449" s="23"/>
      <c r="H449" s="23"/>
      <c r="I449" s="34"/>
      <c r="J449" s="34"/>
      <c r="K449" s="34"/>
      <c r="L449" s="23"/>
      <c r="M449" s="23"/>
      <c r="N449" s="23"/>
      <c r="O449" s="23"/>
      <c r="P449" s="23"/>
      <c r="Q449" s="23"/>
      <c r="R449" s="23"/>
      <c r="S449" s="23"/>
      <c r="T449" s="23"/>
      <c r="U449" s="23"/>
      <c r="V449" s="23"/>
      <c r="W449" s="23"/>
      <c r="X449" s="23"/>
      <c r="Y449" s="23"/>
    </row>
    <row r="450" spans="1:25" ht="15" hidden="1">
      <c r="A450" s="22"/>
      <c r="B450" s="22"/>
      <c r="C450" s="22"/>
      <c r="D450" s="22"/>
      <c r="E450" s="22"/>
      <c r="F450" s="103" t="s">
        <v>57</v>
      </c>
      <c r="G450" s="23"/>
      <c r="H450" s="23"/>
      <c r="I450" s="34"/>
      <c r="J450" s="34"/>
      <c r="K450" s="34"/>
      <c r="L450" s="23"/>
      <c r="M450" s="23"/>
      <c r="N450" s="23"/>
      <c r="O450" s="23"/>
      <c r="P450" s="23"/>
      <c r="Q450" s="23"/>
      <c r="R450" s="23"/>
      <c r="S450" s="23"/>
      <c r="T450" s="23"/>
      <c r="U450" s="23"/>
      <c r="V450" s="23"/>
      <c r="W450" s="23"/>
      <c r="X450" s="23"/>
      <c r="Y450" s="23"/>
    </row>
    <row r="451" spans="1:25" ht="15" hidden="1">
      <c r="A451" s="22"/>
      <c r="B451" s="22"/>
      <c r="C451" s="22"/>
      <c r="D451" s="22"/>
      <c r="E451" s="22"/>
      <c r="F451" s="103" t="s">
        <v>173</v>
      </c>
      <c r="G451" s="23"/>
      <c r="H451" s="23"/>
      <c r="I451" s="34"/>
      <c r="J451" s="34"/>
      <c r="K451" s="34"/>
      <c r="L451" s="23"/>
      <c r="M451" s="23"/>
      <c r="N451" s="23"/>
      <c r="O451" s="23"/>
      <c r="P451" s="23"/>
      <c r="Q451" s="23"/>
      <c r="R451" s="23"/>
      <c r="S451" s="23"/>
      <c r="T451" s="23"/>
      <c r="U451" s="23"/>
      <c r="V451" s="23"/>
      <c r="W451" s="23"/>
      <c r="X451" s="23"/>
      <c r="Y451" s="23"/>
    </row>
    <row r="452" spans="1:25" ht="15" hidden="1">
      <c r="A452" s="22"/>
      <c r="B452" s="22"/>
      <c r="C452" s="22"/>
      <c r="D452" s="22"/>
      <c r="E452" s="22"/>
      <c r="F452" s="103" t="s">
        <v>174</v>
      </c>
      <c r="G452" s="23"/>
      <c r="H452" s="23"/>
      <c r="I452" s="34"/>
      <c r="J452" s="34"/>
      <c r="K452" s="34"/>
      <c r="L452" s="23"/>
      <c r="M452" s="23"/>
      <c r="N452" s="23"/>
      <c r="O452" s="23"/>
      <c r="P452" s="23"/>
      <c r="Q452" s="23"/>
      <c r="R452" s="23"/>
      <c r="S452" s="23"/>
      <c r="T452" s="23"/>
      <c r="U452" s="23"/>
      <c r="V452" s="23"/>
      <c r="W452" s="23"/>
      <c r="X452" s="23"/>
      <c r="Y452" s="23"/>
    </row>
    <row r="453" spans="1:25" ht="15" hidden="1">
      <c r="A453" s="22"/>
      <c r="B453" s="22"/>
      <c r="C453" s="22"/>
      <c r="D453" s="22"/>
      <c r="E453" s="22"/>
      <c r="F453" s="103" t="s">
        <v>423</v>
      </c>
      <c r="G453" s="23"/>
      <c r="H453" s="23"/>
      <c r="I453" s="34"/>
      <c r="J453" s="34"/>
      <c r="K453" s="34"/>
      <c r="L453" s="23"/>
      <c r="M453" s="23"/>
      <c r="N453" s="23"/>
      <c r="O453" s="23"/>
      <c r="P453" s="23"/>
      <c r="Q453" s="23"/>
      <c r="R453" s="23"/>
      <c r="S453" s="23"/>
      <c r="T453" s="23"/>
      <c r="U453" s="23"/>
      <c r="V453" s="23"/>
      <c r="W453" s="23"/>
      <c r="X453" s="23"/>
      <c r="Y453" s="23"/>
    </row>
    <row r="454" spans="1:25" ht="15" hidden="1">
      <c r="A454" s="22"/>
      <c r="B454" s="22"/>
      <c r="C454" s="22"/>
      <c r="D454" s="22"/>
      <c r="E454" s="22"/>
      <c r="F454" s="103" t="s">
        <v>422</v>
      </c>
      <c r="G454" s="23"/>
      <c r="H454" s="23"/>
      <c r="I454" s="34"/>
      <c r="J454" s="34"/>
      <c r="K454" s="34"/>
      <c r="L454" s="23"/>
      <c r="M454" s="23"/>
      <c r="N454" s="23"/>
      <c r="O454" s="23"/>
      <c r="P454" s="23"/>
      <c r="Q454" s="23"/>
      <c r="R454" s="23"/>
      <c r="S454" s="23"/>
      <c r="T454" s="23"/>
      <c r="U454" s="23"/>
      <c r="V454" s="23"/>
      <c r="W454" s="23"/>
      <c r="X454" s="23"/>
      <c r="Y454" s="23"/>
    </row>
    <row r="455" spans="1:25" ht="15" hidden="1">
      <c r="A455" s="22"/>
      <c r="B455" s="22"/>
      <c r="C455" s="22"/>
      <c r="D455" s="22"/>
      <c r="E455" s="22"/>
      <c r="F455" s="103" t="s">
        <v>421</v>
      </c>
      <c r="G455" s="23"/>
      <c r="H455" s="23"/>
      <c r="I455" s="34"/>
      <c r="J455" s="34"/>
      <c r="K455" s="34"/>
      <c r="L455" s="23"/>
      <c r="M455" s="23"/>
      <c r="N455" s="23"/>
      <c r="O455" s="23"/>
      <c r="P455" s="23"/>
      <c r="Q455" s="23"/>
      <c r="R455" s="23"/>
      <c r="S455" s="23"/>
      <c r="T455" s="23"/>
      <c r="U455" s="23"/>
      <c r="V455" s="23"/>
      <c r="W455" s="23"/>
      <c r="X455" s="23"/>
      <c r="Y455" s="23"/>
    </row>
    <row r="456" spans="1:25" ht="15" hidden="1">
      <c r="A456" s="22"/>
      <c r="B456" s="22"/>
      <c r="C456" s="22"/>
      <c r="D456" s="22"/>
      <c r="E456" s="22"/>
      <c r="F456" s="22"/>
      <c r="G456" s="23"/>
      <c r="H456" s="23"/>
      <c r="I456" s="34"/>
      <c r="J456" s="34"/>
      <c r="K456" s="34"/>
      <c r="L456" s="23"/>
      <c r="M456" s="23"/>
      <c r="N456" s="23"/>
      <c r="O456" s="23"/>
      <c r="P456" s="23"/>
      <c r="Q456" s="23"/>
      <c r="R456" s="23"/>
      <c r="S456" s="23"/>
      <c r="T456" s="23"/>
      <c r="U456" s="23"/>
      <c r="V456" s="23"/>
      <c r="W456" s="23"/>
      <c r="X456" s="23"/>
      <c r="Y456" s="23"/>
    </row>
    <row r="457" spans="1:25" ht="15">
      <c r="A457" s="22"/>
      <c r="B457" s="22"/>
      <c r="C457" s="22"/>
      <c r="D457" s="22"/>
      <c r="E457" s="22"/>
      <c r="F457" s="22"/>
      <c r="G457" s="23"/>
      <c r="H457" s="23"/>
      <c r="I457" s="34"/>
      <c r="J457" s="34"/>
      <c r="K457" s="34"/>
      <c r="L457" s="23"/>
      <c r="M457" s="23"/>
      <c r="N457" s="23"/>
      <c r="O457" s="23"/>
      <c r="P457" s="23"/>
      <c r="Q457" s="23"/>
      <c r="R457" s="23"/>
      <c r="S457" s="23"/>
      <c r="T457" s="23"/>
      <c r="U457" s="23"/>
      <c r="V457" s="23"/>
      <c r="W457" s="23"/>
      <c r="X457" s="23"/>
      <c r="Y457" s="23"/>
    </row>
    <row r="458" spans="1:25" ht="15">
      <c r="A458" s="22"/>
      <c r="B458" s="22"/>
      <c r="C458" s="22"/>
      <c r="D458" s="22"/>
      <c r="E458" s="22"/>
      <c r="F458" s="22"/>
      <c r="G458" s="23"/>
      <c r="H458" s="23"/>
      <c r="I458" s="34"/>
      <c r="J458" s="34"/>
      <c r="K458" s="34"/>
      <c r="L458" s="23"/>
      <c r="M458" s="23"/>
      <c r="N458" s="23"/>
      <c r="O458" s="23"/>
      <c r="P458" s="23"/>
      <c r="Q458" s="23"/>
      <c r="R458" s="23"/>
      <c r="S458" s="23"/>
      <c r="T458" s="23"/>
      <c r="U458" s="23"/>
      <c r="V458" s="23"/>
      <c r="W458" s="23"/>
      <c r="X458" s="23"/>
      <c r="Y458" s="23"/>
    </row>
    <row r="459" spans="1:25" ht="15">
      <c r="A459" s="22"/>
      <c r="B459" s="22"/>
      <c r="C459" s="22"/>
      <c r="D459" s="22"/>
      <c r="E459" s="22"/>
      <c r="F459" s="22"/>
      <c r="G459" s="23"/>
      <c r="H459" s="23"/>
      <c r="I459" s="34"/>
      <c r="J459" s="34"/>
      <c r="K459" s="34"/>
      <c r="L459" s="23"/>
      <c r="M459" s="23"/>
      <c r="N459" s="23"/>
      <c r="O459" s="23"/>
      <c r="P459" s="23"/>
      <c r="Q459" s="23"/>
      <c r="R459" s="23"/>
      <c r="S459" s="23"/>
      <c r="T459" s="23"/>
      <c r="U459" s="23"/>
      <c r="V459" s="23"/>
      <c r="W459" s="23"/>
      <c r="X459" s="23"/>
      <c r="Y459" s="23"/>
    </row>
    <row r="460" spans="1:25" ht="15">
      <c r="A460" s="22"/>
      <c r="B460" s="22"/>
      <c r="C460" s="22"/>
      <c r="D460" s="22"/>
      <c r="E460" s="22"/>
      <c r="F460" s="22"/>
      <c r="G460" s="23"/>
      <c r="H460" s="23"/>
      <c r="I460" s="34"/>
      <c r="J460" s="34"/>
      <c r="K460" s="34"/>
      <c r="L460" s="23"/>
      <c r="M460" s="23"/>
      <c r="N460" s="23"/>
      <c r="O460" s="23"/>
      <c r="P460" s="23"/>
      <c r="Q460" s="23"/>
      <c r="R460" s="23"/>
      <c r="S460" s="23"/>
      <c r="T460" s="23"/>
      <c r="U460" s="23"/>
      <c r="V460" s="23"/>
      <c r="W460" s="23"/>
      <c r="X460" s="23"/>
      <c r="Y460" s="23"/>
    </row>
    <row r="461" spans="1:25" ht="15">
      <c r="A461" s="22"/>
      <c r="B461" s="22"/>
      <c r="C461" s="22"/>
      <c r="D461" s="22"/>
      <c r="E461" s="22"/>
      <c r="F461" s="22"/>
      <c r="G461" s="23"/>
      <c r="H461" s="23"/>
      <c r="I461" s="34"/>
      <c r="J461" s="34"/>
      <c r="K461" s="34"/>
      <c r="L461" s="23"/>
      <c r="M461" s="23"/>
      <c r="N461" s="23"/>
      <c r="O461" s="23"/>
      <c r="P461" s="23"/>
      <c r="Q461" s="23"/>
      <c r="R461" s="23"/>
      <c r="S461" s="23"/>
      <c r="T461" s="23"/>
      <c r="U461" s="23"/>
      <c r="V461" s="23"/>
      <c r="W461" s="23"/>
      <c r="X461" s="23"/>
      <c r="Y461" s="23"/>
    </row>
    <row r="462" spans="1:25" ht="15">
      <c r="A462" s="22"/>
      <c r="B462" s="22"/>
      <c r="C462" s="22"/>
      <c r="D462" s="22"/>
      <c r="E462" s="22"/>
      <c r="F462" s="22"/>
      <c r="G462" s="23"/>
      <c r="H462" s="23"/>
      <c r="I462" s="34"/>
      <c r="J462" s="34"/>
      <c r="K462" s="34"/>
      <c r="L462" s="23"/>
      <c r="M462" s="23"/>
      <c r="N462" s="23"/>
      <c r="O462" s="23"/>
      <c r="P462" s="23"/>
      <c r="Q462" s="23"/>
      <c r="R462" s="23"/>
      <c r="S462" s="23"/>
      <c r="T462" s="23"/>
      <c r="U462" s="23"/>
      <c r="V462" s="23"/>
      <c r="W462" s="23"/>
      <c r="X462" s="23"/>
      <c r="Y462" s="23"/>
    </row>
    <row r="463" spans="1:25" ht="15">
      <c r="A463" s="22"/>
      <c r="B463" s="22"/>
      <c r="C463" s="22"/>
      <c r="D463" s="22"/>
      <c r="E463" s="22"/>
      <c r="F463" s="22"/>
      <c r="G463" s="23"/>
      <c r="H463" s="23"/>
      <c r="I463" s="34"/>
      <c r="J463" s="34"/>
      <c r="K463" s="34"/>
      <c r="L463" s="23"/>
      <c r="M463" s="23"/>
      <c r="N463" s="23"/>
      <c r="O463" s="23"/>
      <c r="P463" s="23"/>
      <c r="Q463" s="23"/>
      <c r="R463" s="23"/>
      <c r="S463" s="23"/>
      <c r="T463" s="23"/>
      <c r="U463" s="23"/>
      <c r="V463" s="23"/>
      <c r="W463" s="23"/>
      <c r="X463" s="23"/>
      <c r="Y463" s="23"/>
    </row>
    <row r="464" spans="1:25" ht="15">
      <c r="A464" s="22"/>
      <c r="B464" s="22"/>
      <c r="C464" s="22"/>
      <c r="D464" s="22"/>
      <c r="E464" s="22"/>
      <c r="F464" s="22"/>
      <c r="G464" s="23"/>
      <c r="H464" s="23"/>
      <c r="I464" s="34"/>
      <c r="J464" s="34"/>
      <c r="K464" s="34"/>
      <c r="L464" s="23"/>
      <c r="M464" s="23"/>
      <c r="N464" s="23"/>
      <c r="O464" s="23"/>
      <c r="P464" s="23"/>
      <c r="Q464" s="23"/>
      <c r="R464" s="23"/>
      <c r="S464" s="23"/>
      <c r="T464" s="23"/>
      <c r="U464" s="23"/>
      <c r="V464" s="23"/>
      <c r="W464" s="23"/>
      <c r="X464" s="23"/>
      <c r="Y464" s="23"/>
    </row>
    <row r="465" spans="1:25" ht="15">
      <c r="A465" s="22"/>
      <c r="B465" s="22"/>
      <c r="C465" s="22"/>
      <c r="D465" s="22"/>
      <c r="E465" s="22"/>
      <c r="F465" s="22"/>
      <c r="G465" s="23"/>
      <c r="H465" s="23"/>
      <c r="I465" s="34"/>
      <c r="J465" s="34"/>
      <c r="K465" s="34"/>
      <c r="L465" s="23"/>
      <c r="M465" s="23"/>
      <c r="N465" s="23"/>
      <c r="O465" s="23"/>
      <c r="P465" s="23"/>
      <c r="Q465" s="23"/>
      <c r="R465" s="23"/>
      <c r="S465" s="23"/>
      <c r="T465" s="23"/>
      <c r="U465" s="23"/>
      <c r="V465" s="23"/>
      <c r="W465" s="23"/>
      <c r="X465" s="23"/>
      <c r="Y465" s="23"/>
    </row>
    <row r="466" spans="1:25" ht="15">
      <c r="A466" s="22"/>
      <c r="B466" s="22"/>
      <c r="C466" s="22"/>
      <c r="D466" s="22"/>
      <c r="E466" s="22"/>
      <c r="F466" s="22"/>
      <c r="G466" s="23"/>
      <c r="H466" s="23"/>
      <c r="I466" s="34"/>
      <c r="J466" s="34"/>
      <c r="K466" s="34"/>
      <c r="L466" s="23"/>
      <c r="M466" s="23"/>
      <c r="N466" s="23"/>
      <c r="O466" s="23"/>
      <c r="P466" s="23"/>
      <c r="Q466" s="23"/>
      <c r="R466" s="23"/>
      <c r="S466" s="23"/>
      <c r="T466" s="23"/>
      <c r="U466" s="23"/>
      <c r="V466" s="23"/>
      <c r="W466" s="23"/>
      <c r="X466" s="23"/>
      <c r="Y466" s="23"/>
    </row>
    <row r="467" spans="1:25" ht="15">
      <c r="A467" s="22"/>
      <c r="B467" s="22"/>
      <c r="C467" s="22"/>
      <c r="D467" s="22"/>
      <c r="E467" s="22"/>
      <c r="F467" s="22"/>
      <c r="G467" s="23"/>
      <c r="H467" s="23"/>
      <c r="I467" s="34"/>
      <c r="J467" s="34"/>
      <c r="K467" s="34"/>
      <c r="L467" s="23"/>
      <c r="M467" s="23"/>
      <c r="N467" s="23"/>
      <c r="O467" s="23"/>
      <c r="P467" s="23"/>
      <c r="Q467" s="23"/>
      <c r="R467" s="23"/>
      <c r="S467" s="23"/>
      <c r="T467" s="23"/>
      <c r="U467" s="23"/>
      <c r="V467" s="23"/>
      <c r="W467" s="23"/>
      <c r="X467" s="23"/>
      <c r="Y467" s="23"/>
    </row>
    <row r="468" spans="1:25" ht="15">
      <c r="A468" s="22"/>
      <c r="B468" s="22"/>
      <c r="C468" s="22"/>
      <c r="D468" s="22"/>
      <c r="E468" s="22"/>
      <c r="F468" s="22"/>
      <c r="G468" s="23"/>
      <c r="H468" s="23"/>
      <c r="I468" s="34"/>
      <c r="J468" s="34"/>
      <c r="K468" s="34"/>
      <c r="L468" s="23"/>
      <c r="M468" s="23"/>
      <c r="N468" s="23"/>
      <c r="O468" s="23"/>
      <c r="P468" s="23"/>
      <c r="Q468" s="23"/>
      <c r="R468" s="23"/>
      <c r="S468" s="23"/>
      <c r="T468" s="23"/>
      <c r="U468" s="23"/>
      <c r="V468" s="23"/>
      <c r="W468" s="23"/>
      <c r="X468" s="23"/>
      <c r="Y468" s="23"/>
    </row>
    <row r="469" spans="1:25" ht="15">
      <c r="A469" s="22"/>
      <c r="B469" s="22"/>
      <c r="C469" s="22"/>
      <c r="D469" s="22"/>
      <c r="E469" s="22"/>
      <c r="F469" s="22"/>
      <c r="G469" s="23"/>
      <c r="H469" s="23"/>
      <c r="I469" s="34"/>
      <c r="J469" s="34"/>
      <c r="K469" s="34"/>
      <c r="L469" s="23"/>
      <c r="M469" s="23"/>
      <c r="N469" s="23"/>
      <c r="O469" s="23"/>
      <c r="P469" s="23"/>
      <c r="Q469" s="23"/>
      <c r="R469" s="23"/>
      <c r="S469" s="23"/>
      <c r="T469" s="23"/>
      <c r="U469" s="23"/>
      <c r="V469" s="23"/>
      <c r="W469" s="23"/>
      <c r="X469" s="23"/>
      <c r="Y469" s="23"/>
    </row>
    <row r="470" spans="1:25" ht="15">
      <c r="A470" s="22"/>
      <c r="B470" s="22"/>
      <c r="C470" s="22"/>
      <c r="D470" s="22"/>
      <c r="E470" s="22"/>
      <c r="F470" s="22"/>
      <c r="G470" s="23"/>
      <c r="H470" s="23"/>
      <c r="I470" s="34"/>
      <c r="J470" s="34"/>
      <c r="K470" s="34"/>
      <c r="L470" s="23"/>
      <c r="M470" s="23"/>
      <c r="N470" s="23"/>
      <c r="O470" s="23"/>
      <c r="P470" s="23"/>
      <c r="Q470" s="23"/>
      <c r="R470" s="23"/>
      <c r="S470" s="23"/>
      <c r="T470" s="23"/>
      <c r="U470" s="23"/>
      <c r="V470" s="23"/>
      <c r="W470" s="23"/>
      <c r="X470" s="23"/>
      <c r="Y470" s="23"/>
    </row>
    <row r="471" spans="1:25" ht="15">
      <c r="A471" s="22"/>
      <c r="B471" s="22"/>
      <c r="C471" s="22"/>
      <c r="D471" s="22"/>
      <c r="E471" s="22"/>
      <c r="F471" s="22"/>
      <c r="G471" s="23"/>
      <c r="H471" s="23"/>
      <c r="I471" s="34"/>
      <c r="J471" s="34"/>
      <c r="K471" s="34"/>
      <c r="L471" s="23"/>
      <c r="M471" s="23"/>
      <c r="N471" s="23"/>
      <c r="O471" s="23"/>
      <c r="P471" s="23"/>
      <c r="Q471" s="23"/>
      <c r="R471" s="23"/>
      <c r="S471" s="23"/>
      <c r="T471" s="23"/>
      <c r="U471" s="23"/>
      <c r="V471" s="23"/>
      <c r="W471" s="23"/>
      <c r="X471" s="23"/>
      <c r="Y471" s="23"/>
    </row>
    <row r="472" spans="1:25" ht="15">
      <c r="A472" s="22"/>
      <c r="B472" s="22"/>
      <c r="C472" s="22"/>
      <c r="D472" s="22"/>
      <c r="E472" s="22"/>
      <c r="F472" s="22"/>
      <c r="G472" s="23"/>
      <c r="H472" s="23"/>
      <c r="I472" s="34"/>
      <c r="J472" s="34"/>
      <c r="K472" s="34"/>
      <c r="L472" s="23"/>
      <c r="M472" s="23"/>
      <c r="N472" s="23"/>
      <c r="O472" s="23"/>
      <c r="P472" s="23"/>
      <c r="Q472" s="23"/>
      <c r="R472" s="23"/>
      <c r="S472" s="23"/>
      <c r="T472" s="23"/>
      <c r="U472" s="23"/>
      <c r="V472" s="23"/>
      <c r="W472" s="23"/>
      <c r="X472" s="23"/>
      <c r="Y472" s="23"/>
    </row>
    <row r="473" spans="1:25" ht="15">
      <c r="A473" s="22"/>
      <c r="B473" s="22"/>
      <c r="C473" s="22"/>
      <c r="D473" s="22"/>
      <c r="E473" s="22"/>
      <c r="F473" s="22"/>
      <c r="G473" s="23"/>
      <c r="H473" s="23"/>
      <c r="I473" s="34"/>
      <c r="J473" s="34"/>
      <c r="K473" s="34"/>
      <c r="L473" s="23"/>
      <c r="M473" s="23"/>
      <c r="N473" s="23"/>
      <c r="O473" s="23"/>
      <c r="P473" s="23"/>
      <c r="Q473" s="23"/>
      <c r="R473" s="23"/>
      <c r="S473" s="23"/>
      <c r="T473" s="23"/>
      <c r="U473" s="23"/>
      <c r="V473" s="23"/>
      <c r="W473" s="23"/>
      <c r="X473" s="23"/>
      <c r="Y473" s="23"/>
    </row>
    <row r="474" spans="1:25" ht="15">
      <c r="A474" s="22"/>
      <c r="B474" s="22"/>
      <c r="C474" s="22"/>
      <c r="D474" s="22"/>
      <c r="E474" s="22"/>
      <c r="F474" s="22"/>
      <c r="G474" s="23"/>
      <c r="H474" s="23"/>
      <c r="I474" s="34"/>
      <c r="J474" s="34"/>
      <c r="K474" s="34"/>
      <c r="L474" s="23"/>
      <c r="M474" s="23"/>
      <c r="N474" s="23"/>
      <c r="O474" s="23"/>
      <c r="P474" s="23"/>
      <c r="Q474" s="23"/>
      <c r="R474" s="23"/>
      <c r="S474" s="23"/>
      <c r="T474" s="23"/>
      <c r="U474" s="23"/>
      <c r="V474" s="23"/>
      <c r="W474" s="23"/>
      <c r="X474" s="23"/>
      <c r="Y474" s="23"/>
    </row>
    <row r="475" spans="1:25" ht="15">
      <c r="A475" s="22"/>
      <c r="B475" s="22"/>
      <c r="C475" s="22"/>
      <c r="D475" s="22"/>
      <c r="E475" s="22"/>
      <c r="F475" s="22"/>
      <c r="G475" s="23"/>
      <c r="H475" s="23"/>
      <c r="I475" s="34"/>
      <c r="J475" s="34"/>
      <c r="K475" s="34"/>
      <c r="L475" s="23"/>
      <c r="M475" s="23"/>
      <c r="N475" s="23"/>
      <c r="O475" s="23"/>
      <c r="P475" s="23"/>
      <c r="Q475" s="23"/>
      <c r="R475" s="23"/>
      <c r="S475" s="23"/>
      <c r="T475" s="23"/>
      <c r="U475" s="23"/>
      <c r="V475" s="23"/>
      <c r="W475" s="23"/>
      <c r="X475" s="23"/>
      <c r="Y475" s="23"/>
    </row>
    <row r="476" spans="1:25" ht="15">
      <c r="A476" s="22"/>
      <c r="B476" s="22"/>
      <c r="C476" s="22"/>
      <c r="D476" s="22"/>
      <c r="E476" s="22"/>
      <c r="F476" s="22"/>
      <c r="G476" s="23"/>
      <c r="H476" s="23"/>
      <c r="I476" s="34"/>
      <c r="J476" s="34"/>
      <c r="K476" s="34"/>
      <c r="L476" s="23"/>
      <c r="M476" s="23"/>
      <c r="N476" s="23"/>
      <c r="O476" s="23"/>
      <c r="P476" s="23"/>
      <c r="Q476" s="23"/>
      <c r="R476" s="23"/>
      <c r="S476" s="23"/>
      <c r="T476" s="23"/>
      <c r="U476" s="23"/>
      <c r="V476" s="23"/>
      <c r="W476" s="23"/>
      <c r="X476" s="23"/>
      <c r="Y476" s="23"/>
    </row>
    <row r="477" spans="1:25" ht="15">
      <c r="A477" s="22"/>
      <c r="B477" s="22"/>
      <c r="C477" s="22"/>
      <c r="D477" s="22"/>
      <c r="E477" s="22"/>
      <c r="F477" s="22"/>
      <c r="G477" s="23"/>
      <c r="H477" s="23"/>
      <c r="I477" s="34"/>
      <c r="J477" s="34"/>
      <c r="K477" s="34"/>
      <c r="L477" s="23"/>
      <c r="M477" s="23"/>
      <c r="N477" s="23"/>
      <c r="O477" s="23"/>
      <c r="P477" s="23"/>
      <c r="Q477" s="23"/>
      <c r="R477" s="23"/>
      <c r="S477" s="23"/>
      <c r="T477" s="23"/>
      <c r="U477" s="23"/>
      <c r="V477" s="23"/>
      <c r="W477" s="23"/>
      <c r="X477" s="23"/>
      <c r="Y477" s="23"/>
    </row>
    <row r="478" spans="1:25" ht="15">
      <c r="A478" s="22"/>
      <c r="B478" s="22"/>
      <c r="C478" s="22"/>
      <c r="D478" s="22"/>
      <c r="E478" s="22"/>
      <c r="F478" s="22"/>
      <c r="G478" s="23"/>
      <c r="H478" s="23"/>
      <c r="I478" s="34"/>
      <c r="J478" s="34"/>
      <c r="K478" s="34"/>
      <c r="L478" s="23"/>
      <c r="M478" s="23"/>
      <c r="N478" s="23"/>
      <c r="O478" s="23"/>
      <c r="P478" s="23"/>
      <c r="Q478" s="23"/>
      <c r="R478" s="23"/>
      <c r="S478" s="23"/>
      <c r="T478" s="23"/>
      <c r="U478" s="23"/>
      <c r="V478" s="23"/>
      <c r="W478" s="23"/>
      <c r="X478" s="23"/>
      <c r="Y478" s="23"/>
    </row>
    <row r="479" spans="1:25" ht="15">
      <c r="A479" s="22"/>
      <c r="B479" s="22"/>
      <c r="C479" s="22"/>
      <c r="D479" s="22"/>
      <c r="E479" s="22"/>
      <c r="F479" s="22"/>
      <c r="G479" s="23"/>
      <c r="H479" s="23"/>
      <c r="I479" s="34"/>
      <c r="J479" s="34"/>
      <c r="K479" s="34"/>
      <c r="L479" s="23"/>
      <c r="M479" s="23"/>
      <c r="N479" s="23"/>
      <c r="O479" s="23"/>
      <c r="P479" s="23"/>
      <c r="Q479" s="23"/>
      <c r="R479" s="23"/>
      <c r="S479" s="23"/>
      <c r="T479" s="23"/>
      <c r="U479" s="23"/>
      <c r="V479" s="23"/>
      <c r="W479" s="23"/>
      <c r="X479" s="23"/>
      <c r="Y479" s="23"/>
    </row>
    <row r="480" spans="1:25" ht="15">
      <c r="A480" s="22"/>
      <c r="B480" s="22"/>
      <c r="C480" s="22"/>
      <c r="D480" s="22"/>
      <c r="E480" s="22"/>
      <c r="F480" s="22"/>
      <c r="G480" s="23"/>
      <c r="H480" s="23"/>
      <c r="I480" s="34"/>
      <c r="J480" s="34"/>
      <c r="K480" s="34"/>
      <c r="L480" s="23"/>
      <c r="M480" s="23"/>
      <c r="N480" s="23"/>
      <c r="O480" s="23"/>
      <c r="P480" s="23"/>
      <c r="Q480" s="23"/>
      <c r="R480" s="23"/>
      <c r="S480" s="23"/>
      <c r="T480" s="23"/>
      <c r="U480" s="23"/>
      <c r="V480" s="23"/>
      <c r="W480" s="23"/>
      <c r="X480" s="23"/>
      <c r="Y480" s="23"/>
    </row>
    <row r="481" spans="1:25" ht="15">
      <c r="A481" s="22"/>
      <c r="B481" s="22"/>
      <c r="C481" s="22"/>
      <c r="D481" s="22"/>
      <c r="E481" s="22"/>
      <c r="F481" s="22"/>
      <c r="G481" s="23"/>
      <c r="H481" s="23"/>
      <c r="I481" s="34"/>
      <c r="J481" s="34"/>
      <c r="K481" s="34"/>
      <c r="L481" s="23"/>
      <c r="M481" s="23"/>
      <c r="N481" s="23"/>
      <c r="O481" s="23"/>
      <c r="P481" s="23"/>
      <c r="Q481" s="23"/>
      <c r="R481" s="23"/>
      <c r="S481" s="23"/>
      <c r="T481" s="23"/>
      <c r="U481" s="23"/>
      <c r="V481" s="23"/>
      <c r="W481" s="23"/>
      <c r="X481" s="23"/>
      <c r="Y481" s="23"/>
    </row>
    <row r="482" spans="1:25" ht="15">
      <c r="A482" s="22"/>
      <c r="B482" s="22"/>
      <c r="C482" s="22"/>
      <c r="D482" s="22"/>
      <c r="E482" s="22"/>
      <c r="F482" s="22"/>
      <c r="G482" s="23"/>
      <c r="H482" s="23"/>
      <c r="I482" s="34"/>
      <c r="J482" s="34"/>
      <c r="K482" s="34"/>
      <c r="L482" s="23"/>
      <c r="M482" s="23"/>
      <c r="N482" s="23"/>
      <c r="O482" s="23"/>
      <c r="P482" s="23"/>
      <c r="Q482" s="23"/>
      <c r="R482" s="23"/>
      <c r="S482" s="23"/>
      <c r="T482" s="23"/>
      <c r="U482" s="23"/>
      <c r="V482" s="23"/>
      <c r="W482" s="23"/>
      <c r="X482" s="23"/>
      <c r="Y482" s="23"/>
    </row>
    <row r="483" spans="1:25" ht="15">
      <c r="A483" s="22"/>
      <c r="B483" s="22"/>
      <c r="C483" s="22"/>
      <c r="D483" s="22"/>
      <c r="E483" s="22"/>
      <c r="F483" s="22"/>
      <c r="G483" s="23"/>
      <c r="H483" s="23"/>
      <c r="I483" s="34"/>
      <c r="J483" s="34"/>
      <c r="K483" s="34"/>
      <c r="L483" s="23"/>
      <c r="M483" s="23"/>
      <c r="N483" s="23"/>
      <c r="O483" s="23"/>
      <c r="P483" s="23"/>
      <c r="Q483" s="23"/>
      <c r="R483" s="23"/>
      <c r="S483" s="23"/>
      <c r="T483" s="23"/>
      <c r="U483" s="23"/>
      <c r="V483" s="23"/>
      <c r="W483" s="23"/>
      <c r="X483" s="23"/>
      <c r="Y483" s="23"/>
    </row>
    <row r="484" spans="1:25" ht="15">
      <c r="A484" s="22"/>
      <c r="B484" s="22"/>
      <c r="C484" s="22"/>
      <c r="D484" s="22"/>
      <c r="E484" s="22"/>
      <c r="F484" s="22"/>
      <c r="G484" s="23"/>
      <c r="H484" s="23"/>
      <c r="I484" s="34"/>
      <c r="J484" s="34"/>
      <c r="K484" s="34"/>
      <c r="L484" s="23"/>
      <c r="M484" s="23"/>
      <c r="N484" s="23"/>
      <c r="O484" s="23"/>
      <c r="P484" s="23"/>
      <c r="Q484" s="23"/>
      <c r="R484" s="23"/>
      <c r="S484" s="23"/>
      <c r="T484" s="23"/>
      <c r="U484" s="23"/>
      <c r="V484" s="23"/>
      <c r="W484" s="23"/>
      <c r="X484" s="23"/>
      <c r="Y484" s="23"/>
    </row>
    <row r="485" spans="1:25" ht="15">
      <c r="A485" s="22"/>
      <c r="B485" s="22"/>
      <c r="C485" s="22"/>
      <c r="D485" s="22"/>
      <c r="E485" s="22"/>
      <c r="F485" s="22"/>
      <c r="G485" s="23"/>
      <c r="H485" s="23"/>
      <c r="I485" s="34"/>
      <c r="J485" s="34"/>
      <c r="K485" s="34"/>
      <c r="L485" s="23"/>
      <c r="M485" s="23"/>
      <c r="N485" s="23"/>
      <c r="O485" s="23"/>
      <c r="P485" s="23"/>
      <c r="Q485" s="23"/>
      <c r="R485" s="23"/>
      <c r="S485" s="23"/>
      <c r="T485" s="23"/>
      <c r="U485" s="23"/>
      <c r="V485" s="23"/>
      <c r="W485" s="23"/>
      <c r="X485" s="23"/>
      <c r="Y485" s="23"/>
    </row>
    <row r="486" spans="1:25" ht="15">
      <c r="A486" s="22"/>
      <c r="B486" s="22"/>
      <c r="C486" s="22"/>
      <c r="D486" s="22"/>
      <c r="E486" s="22"/>
      <c r="F486" s="22"/>
      <c r="G486" s="23"/>
      <c r="H486" s="23"/>
      <c r="I486" s="34"/>
      <c r="J486" s="34"/>
      <c r="K486" s="34"/>
      <c r="L486" s="23"/>
      <c r="M486" s="23"/>
      <c r="N486" s="23"/>
      <c r="O486" s="23"/>
      <c r="P486" s="23"/>
      <c r="Q486" s="23"/>
      <c r="R486" s="23"/>
      <c r="S486" s="23"/>
      <c r="T486" s="23"/>
      <c r="U486" s="23"/>
      <c r="V486" s="23"/>
      <c r="W486" s="23"/>
      <c r="X486" s="23"/>
      <c r="Y486" s="23"/>
    </row>
    <row r="487" spans="1:25" ht="15">
      <c r="A487" s="22"/>
      <c r="B487" s="22"/>
      <c r="C487" s="22"/>
      <c r="D487" s="22"/>
      <c r="E487" s="22"/>
      <c r="F487" s="22"/>
      <c r="G487" s="23"/>
      <c r="H487" s="23"/>
      <c r="I487" s="34"/>
      <c r="J487" s="34"/>
      <c r="K487" s="34"/>
      <c r="L487" s="23"/>
      <c r="M487" s="23"/>
      <c r="N487" s="23"/>
      <c r="O487" s="23"/>
      <c r="P487" s="23"/>
      <c r="Q487" s="23"/>
      <c r="R487" s="23"/>
      <c r="S487" s="23"/>
      <c r="T487" s="23"/>
      <c r="U487" s="23"/>
      <c r="V487" s="23"/>
      <c r="W487" s="23"/>
      <c r="X487" s="23"/>
      <c r="Y487" s="23"/>
    </row>
    <row r="488" spans="1:25" ht="15">
      <c r="A488" s="22"/>
      <c r="B488" s="22"/>
      <c r="C488" s="22"/>
      <c r="D488" s="22"/>
      <c r="E488" s="22"/>
      <c r="F488" s="22"/>
      <c r="G488" s="23"/>
      <c r="H488" s="23"/>
      <c r="I488" s="34"/>
      <c r="J488" s="34"/>
      <c r="K488" s="34"/>
      <c r="L488" s="23"/>
      <c r="M488" s="23"/>
      <c r="N488" s="23"/>
      <c r="O488" s="23"/>
      <c r="P488" s="23"/>
      <c r="Q488" s="23"/>
      <c r="R488" s="23"/>
      <c r="S488" s="23"/>
      <c r="T488" s="23"/>
      <c r="U488" s="23"/>
      <c r="V488" s="23"/>
      <c r="W488" s="23"/>
      <c r="X488" s="23"/>
      <c r="Y488" s="23"/>
    </row>
    <row r="489" spans="1:25" ht="15">
      <c r="A489" s="22"/>
      <c r="B489" s="22"/>
      <c r="C489" s="22"/>
      <c r="D489" s="22"/>
      <c r="E489" s="22"/>
      <c r="F489" s="22"/>
      <c r="G489" s="23"/>
      <c r="H489" s="23"/>
      <c r="I489" s="34"/>
      <c r="J489" s="34"/>
      <c r="K489" s="34"/>
      <c r="L489" s="23"/>
      <c r="M489" s="23"/>
      <c r="N489" s="23"/>
      <c r="O489" s="23"/>
      <c r="P489" s="23"/>
      <c r="Q489" s="23"/>
      <c r="R489" s="23"/>
      <c r="S489" s="23"/>
      <c r="T489" s="23"/>
      <c r="U489" s="23"/>
      <c r="V489" s="23"/>
      <c r="W489" s="23"/>
      <c r="X489" s="23"/>
      <c r="Y489" s="23"/>
    </row>
    <row r="490" spans="1:25" ht="15">
      <c r="A490" s="22"/>
      <c r="B490" s="22"/>
      <c r="C490" s="22"/>
      <c r="D490" s="22"/>
      <c r="E490" s="22"/>
      <c r="F490" s="22"/>
      <c r="G490" s="23"/>
      <c r="H490" s="23"/>
      <c r="I490" s="34"/>
      <c r="J490" s="34"/>
      <c r="K490" s="34"/>
      <c r="L490" s="23"/>
      <c r="M490" s="23"/>
      <c r="N490" s="23"/>
      <c r="O490" s="23"/>
      <c r="P490" s="23"/>
      <c r="Q490" s="23"/>
      <c r="R490" s="23"/>
      <c r="S490" s="23"/>
      <c r="T490" s="23"/>
      <c r="U490" s="23"/>
      <c r="V490" s="23"/>
      <c r="W490" s="23"/>
      <c r="X490" s="23"/>
      <c r="Y490" s="23"/>
    </row>
    <row r="491" spans="1:25" ht="15">
      <c r="A491" s="22"/>
      <c r="B491" s="22"/>
      <c r="C491" s="22"/>
      <c r="D491" s="22"/>
      <c r="E491" s="22"/>
      <c r="F491" s="22"/>
      <c r="G491" s="23"/>
      <c r="H491" s="23"/>
      <c r="I491" s="34"/>
      <c r="J491" s="34"/>
      <c r="K491" s="34"/>
      <c r="L491" s="23"/>
      <c r="M491" s="23"/>
      <c r="N491" s="23"/>
      <c r="O491" s="23"/>
      <c r="P491" s="23"/>
      <c r="Q491" s="23"/>
      <c r="R491" s="23"/>
      <c r="S491" s="23"/>
      <c r="T491" s="23"/>
      <c r="U491" s="23"/>
      <c r="V491" s="23"/>
      <c r="W491" s="23"/>
      <c r="X491" s="23"/>
      <c r="Y491" s="23"/>
    </row>
    <row r="492" spans="1:25" ht="15">
      <c r="A492" s="22"/>
      <c r="B492" s="22"/>
      <c r="C492" s="22"/>
      <c r="D492" s="22"/>
      <c r="E492" s="22"/>
      <c r="F492" s="22"/>
      <c r="G492" s="23"/>
      <c r="H492" s="23"/>
      <c r="I492" s="34"/>
      <c r="J492" s="34"/>
      <c r="K492" s="34"/>
      <c r="L492" s="23"/>
      <c r="M492" s="23"/>
      <c r="N492" s="23"/>
      <c r="O492" s="23"/>
      <c r="P492" s="23"/>
      <c r="Q492" s="23"/>
      <c r="R492" s="23"/>
      <c r="S492" s="23"/>
      <c r="T492" s="23"/>
      <c r="U492" s="23"/>
      <c r="V492" s="23"/>
      <c r="W492" s="23"/>
      <c r="X492" s="23"/>
      <c r="Y492" s="23"/>
    </row>
    <row r="493" spans="1:25" ht="15">
      <c r="A493" s="22"/>
      <c r="B493" s="22"/>
      <c r="C493" s="22"/>
      <c r="D493" s="22"/>
      <c r="E493" s="22"/>
      <c r="F493" s="22"/>
      <c r="G493" s="23"/>
      <c r="H493" s="23"/>
      <c r="I493" s="34"/>
      <c r="J493" s="34"/>
      <c r="K493" s="34"/>
      <c r="L493" s="23"/>
      <c r="M493" s="23"/>
      <c r="N493" s="23"/>
      <c r="O493" s="23"/>
      <c r="P493" s="23"/>
      <c r="Q493" s="23"/>
      <c r="R493" s="23"/>
      <c r="S493" s="23"/>
      <c r="T493" s="23"/>
      <c r="U493" s="23"/>
      <c r="V493" s="23"/>
      <c r="W493" s="23"/>
      <c r="X493" s="23"/>
      <c r="Y493" s="23"/>
    </row>
    <row r="494" spans="1:25" ht="15">
      <c r="A494" s="22"/>
      <c r="B494" s="22"/>
      <c r="C494" s="22"/>
      <c r="D494" s="22"/>
      <c r="E494" s="22"/>
      <c r="F494" s="22"/>
      <c r="G494" s="23"/>
      <c r="H494" s="23"/>
      <c r="I494" s="34"/>
      <c r="J494" s="34"/>
      <c r="K494" s="34"/>
      <c r="L494" s="23"/>
      <c r="M494" s="23"/>
      <c r="N494" s="23"/>
      <c r="O494" s="23"/>
      <c r="P494" s="23"/>
      <c r="Q494" s="23"/>
      <c r="R494" s="23"/>
      <c r="S494" s="23"/>
      <c r="T494" s="23"/>
      <c r="U494" s="23"/>
      <c r="V494" s="23"/>
      <c r="W494" s="23"/>
      <c r="X494" s="23"/>
      <c r="Y494" s="23"/>
    </row>
    <row r="495" spans="1:25" ht="15">
      <c r="A495" s="22"/>
      <c r="B495" s="22"/>
      <c r="C495" s="22"/>
      <c r="D495" s="22"/>
      <c r="E495" s="22"/>
      <c r="F495" s="22"/>
      <c r="G495" s="23"/>
      <c r="H495" s="23"/>
      <c r="I495" s="34"/>
      <c r="J495" s="34"/>
      <c r="K495" s="34"/>
      <c r="L495" s="23"/>
      <c r="M495" s="23"/>
      <c r="N495" s="23"/>
      <c r="O495" s="23"/>
      <c r="P495" s="23"/>
      <c r="Q495" s="23"/>
      <c r="R495" s="23"/>
      <c r="S495" s="23"/>
      <c r="T495" s="23"/>
      <c r="U495" s="23"/>
      <c r="V495" s="23"/>
      <c r="W495" s="23"/>
      <c r="X495" s="23"/>
      <c r="Y495" s="23"/>
    </row>
    <row r="496" spans="1:25" ht="15">
      <c r="A496" s="22"/>
      <c r="B496" s="22"/>
      <c r="C496" s="22"/>
      <c r="D496" s="22"/>
      <c r="E496" s="22"/>
      <c r="F496" s="22"/>
      <c r="G496" s="23"/>
      <c r="H496" s="23"/>
      <c r="I496" s="34"/>
      <c r="J496" s="34"/>
      <c r="K496" s="34"/>
      <c r="L496" s="23"/>
      <c r="M496" s="23"/>
      <c r="N496" s="23"/>
      <c r="O496" s="23"/>
      <c r="P496" s="23"/>
      <c r="Q496" s="23"/>
      <c r="R496" s="23"/>
      <c r="S496" s="23"/>
      <c r="T496" s="23"/>
      <c r="U496" s="23"/>
      <c r="V496" s="23"/>
      <c r="W496" s="23"/>
      <c r="X496" s="23"/>
      <c r="Y496" s="23"/>
    </row>
    <row r="497" spans="1:25" ht="15">
      <c r="A497" s="22"/>
      <c r="B497" s="22"/>
      <c r="C497" s="22"/>
      <c r="D497" s="22"/>
      <c r="E497" s="22"/>
      <c r="F497" s="22"/>
      <c r="G497" s="23"/>
      <c r="H497" s="23"/>
      <c r="I497" s="34"/>
      <c r="J497" s="34"/>
      <c r="K497" s="34"/>
      <c r="L497" s="23"/>
      <c r="M497" s="23"/>
      <c r="N497" s="23"/>
      <c r="O497" s="23"/>
      <c r="P497" s="23"/>
      <c r="Q497" s="23"/>
      <c r="R497" s="23"/>
      <c r="S497" s="23"/>
      <c r="T497" s="23"/>
      <c r="U497" s="23"/>
      <c r="V497" s="23"/>
      <c r="W497" s="23"/>
      <c r="X497" s="23"/>
      <c r="Y497" s="23"/>
    </row>
    <row r="498" spans="1:25" ht="15">
      <c r="A498" s="22"/>
      <c r="B498" s="22"/>
      <c r="C498" s="22"/>
      <c r="D498" s="22"/>
      <c r="E498" s="22"/>
      <c r="F498" s="22"/>
      <c r="G498" s="23"/>
      <c r="H498" s="23"/>
      <c r="I498" s="34"/>
      <c r="J498" s="34"/>
      <c r="K498" s="34"/>
      <c r="L498" s="23"/>
      <c r="M498" s="23"/>
      <c r="N498" s="23"/>
      <c r="O498" s="23"/>
      <c r="P498" s="23"/>
      <c r="Q498" s="23"/>
      <c r="R498" s="23"/>
      <c r="S498" s="23"/>
      <c r="T498" s="23"/>
      <c r="U498" s="23"/>
      <c r="V498" s="23"/>
      <c r="W498" s="23"/>
      <c r="X498" s="23"/>
      <c r="Y498" s="23"/>
    </row>
    <row r="499" spans="1:25" ht="15">
      <c r="A499" s="22"/>
      <c r="B499" s="22"/>
      <c r="C499" s="22"/>
      <c r="D499" s="22"/>
      <c r="E499" s="22"/>
      <c r="F499" s="22"/>
      <c r="G499" s="23"/>
      <c r="H499" s="23"/>
      <c r="I499" s="34"/>
      <c r="J499" s="34"/>
      <c r="K499" s="34"/>
      <c r="L499" s="23"/>
      <c r="M499" s="23"/>
      <c r="N499" s="23"/>
      <c r="O499" s="23"/>
      <c r="P499" s="23"/>
      <c r="Q499" s="23"/>
      <c r="R499" s="23"/>
      <c r="S499" s="23"/>
      <c r="T499" s="23"/>
      <c r="U499" s="23"/>
      <c r="V499" s="23"/>
      <c r="W499" s="23"/>
      <c r="X499" s="23"/>
      <c r="Y499" s="23"/>
    </row>
    <row r="500" spans="1:25" ht="15">
      <c r="A500" s="22"/>
      <c r="B500" s="22"/>
      <c r="C500" s="22"/>
      <c r="D500" s="22"/>
      <c r="E500" s="22"/>
      <c r="F500" s="22"/>
      <c r="G500" s="23"/>
      <c r="H500" s="23"/>
      <c r="I500" s="34"/>
      <c r="J500" s="34"/>
      <c r="K500" s="34"/>
      <c r="L500" s="23"/>
      <c r="M500" s="23"/>
      <c r="N500" s="23"/>
      <c r="O500" s="23"/>
      <c r="P500" s="23"/>
      <c r="Q500" s="23"/>
      <c r="R500" s="23"/>
      <c r="S500" s="23"/>
      <c r="T500" s="23"/>
      <c r="U500" s="23"/>
      <c r="V500" s="23"/>
      <c r="W500" s="23"/>
      <c r="X500" s="23"/>
      <c r="Y500" s="23"/>
    </row>
    <row r="501" spans="1:25" ht="15">
      <c r="A501" s="22"/>
      <c r="B501" s="22"/>
      <c r="C501" s="22"/>
      <c r="D501" s="22"/>
      <c r="E501" s="22"/>
      <c r="F501" s="22"/>
      <c r="G501" s="23"/>
      <c r="H501" s="23"/>
      <c r="I501" s="34"/>
      <c r="J501" s="34"/>
      <c r="K501" s="34"/>
      <c r="L501" s="23"/>
      <c r="M501" s="23"/>
      <c r="N501" s="23"/>
      <c r="O501" s="23"/>
      <c r="P501" s="23"/>
      <c r="Q501" s="23"/>
      <c r="R501" s="23"/>
      <c r="S501" s="23"/>
      <c r="T501" s="23"/>
      <c r="U501" s="23"/>
      <c r="V501" s="23"/>
      <c r="W501" s="23"/>
      <c r="X501" s="23"/>
      <c r="Y501" s="23"/>
    </row>
    <row r="502" spans="1:25" ht="15">
      <c r="A502" s="22"/>
      <c r="B502" s="22"/>
      <c r="C502" s="22"/>
      <c r="D502" s="22"/>
      <c r="E502" s="22"/>
      <c r="F502" s="22"/>
      <c r="G502" s="23"/>
      <c r="H502" s="23"/>
      <c r="I502" s="34"/>
      <c r="J502" s="34"/>
      <c r="K502" s="34"/>
      <c r="L502" s="23"/>
      <c r="M502" s="23"/>
      <c r="N502" s="23"/>
      <c r="O502" s="23"/>
      <c r="P502" s="23"/>
      <c r="Q502" s="23"/>
      <c r="R502" s="23"/>
      <c r="S502" s="23"/>
      <c r="T502" s="23"/>
      <c r="U502" s="23"/>
      <c r="V502" s="23"/>
      <c r="W502" s="23"/>
      <c r="X502" s="23"/>
      <c r="Y502" s="23"/>
    </row>
    <row r="503" spans="1:25" ht="15">
      <c r="A503" s="22"/>
      <c r="B503" s="22"/>
      <c r="C503" s="22"/>
      <c r="D503" s="22"/>
      <c r="E503" s="22"/>
      <c r="F503" s="22"/>
      <c r="G503" s="23"/>
      <c r="H503" s="23"/>
      <c r="I503" s="34"/>
      <c r="J503" s="34"/>
      <c r="K503" s="34"/>
      <c r="L503" s="23"/>
      <c r="M503" s="23"/>
      <c r="N503" s="23"/>
      <c r="O503" s="23"/>
      <c r="P503" s="23"/>
      <c r="Q503" s="23"/>
      <c r="R503" s="23"/>
      <c r="S503" s="23"/>
      <c r="T503" s="23"/>
      <c r="U503" s="23"/>
      <c r="V503" s="23"/>
      <c r="W503" s="23"/>
      <c r="X503" s="23"/>
      <c r="Y503" s="23"/>
    </row>
    <row r="504" spans="1:25" ht="15">
      <c r="A504" s="22"/>
      <c r="B504" s="22"/>
      <c r="C504" s="22"/>
      <c r="D504" s="22"/>
      <c r="E504" s="22"/>
      <c r="F504" s="22"/>
      <c r="G504" s="23"/>
      <c r="H504" s="23"/>
      <c r="I504" s="34"/>
      <c r="J504" s="34"/>
      <c r="K504" s="34"/>
      <c r="L504" s="23"/>
      <c r="M504" s="23"/>
      <c r="N504" s="23"/>
      <c r="O504" s="23"/>
      <c r="P504" s="23"/>
      <c r="Q504" s="23"/>
      <c r="R504" s="23"/>
      <c r="S504" s="23"/>
      <c r="T504" s="23"/>
      <c r="U504" s="23"/>
      <c r="V504" s="23"/>
      <c r="W504" s="23"/>
      <c r="X504" s="23"/>
      <c r="Y504" s="23"/>
    </row>
    <row r="505" spans="1:25" ht="15">
      <c r="A505" s="22"/>
      <c r="B505" s="22"/>
      <c r="C505" s="22"/>
      <c r="D505" s="22"/>
      <c r="E505" s="22"/>
      <c r="F505" s="22"/>
      <c r="G505" s="23"/>
      <c r="H505" s="23"/>
      <c r="I505" s="34"/>
      <c r="J505" s="34"/>
      <c r="K505" s="34"/>
      <c r="L505" s="23"/>
      <c r="M505" s="23"/>
      <c r="N505" s="23"/>
      <c r="O505" s="23"/>
      <c r="P505" s="23"/>
      <c r="Q505" s="23"/>
      <c r="R505" s="23"/>
      <c r="S505" s="23"/>
      <c r="T505" s="23"/>
      <c r="U505" s="23"/>
      <c r="V505" s="23"/>
      <c r="W505" s="23"/>
      <c r="X505" s="23"/>
      <c r="Y505" s="23"/>
    </row>
    <row r="506" spans="1:25" ht="15">
      <c r="A506" s="22"/>
      <c r="B506" s="22"/>
      <c r="C506" s="22"/>
      <c r="D506" s="22"/>
      <c r="E506" s="22"/>
      <c r="F506" s="22"/>
      <c r="G506" s="23"/>
      <c r="H506" s="23"/>
      <c r="I506" s="34"/>
      <c r="J506" s="34"/>
      <c r="K506" s="34"/>
      <c r="L506" s="23"/>
      <c r="M506" s="23"/>
      <c r="N506" s="23"/>
      <c r="O506" s="23"/>
      <c r="P506" s="23"/>
      <c r="Q506" s="23"/>
      <c r="R506" s="23"/>
      <c r="S506" s="23"/>
      <c r="T506" s="23"/>
      <c r="U506" s="23"/>
      <c r="V506" s="23"/>
      <c r="W506" s="23"/>
      <c r="X506" s="23"/>
      <c r="Y506" s="23"/>
    </row>
    <row r="507" spans="1:25" ht="15">
      <c r="A507" s="22"/>
      <c r="B507" s="22"/>
      <c r="C507" s="22"/>
      <c r="D507" s="22"/>
      <c r="E507" s="22"/>
      <c r="F507" s="22"/>
      <c r="G507" s="23"/>
      <c r="H507" s="23"/>
      <c r="I507" s="34"/>
      <c r="J507" s="34"/>
      <c r="K507" s="34"/>
      <c r="L507" s="23"/>
      <c r="M507" s="23"/>
      <c r="N507" s="23"/>
      <c r="O507" s="23"/>
      <c r="P507" s="23"/>
      <c r="Q507" s="23"/>
      <c r="R507" s="23"/>
      <c r="S507" s="23"/>
      <c r="T507" s="23"/>
      <c r="U507" s="23"/>
      <c r="V507" s="23"/>
      <c r="W507" s="23"/>
      <c r="X507" s="23"/>
      <c r="Y507" s="23"/>
    </row>
    <row r="508" spans="1:25" ht="15">
      <c r="A508" s="22"/>
      <c r="B508" s="22"/>
      <c r="C508" s="22"/>
      <c r="D508" s="22"/>
      <c r="E508" s="22"/>
      <c r="F508" s="22"/>
      <c r="G508" s="23"/>
      <c r="H508" s="23"/>
      <c r="I508" s="34"/>
      <c r="J508" s="34"/>
      <c r="K508" s="34"/>
      <c r="L508" s="23"/>
      <c r="M508" s="23"/>
      <c r="N508" s="23"/>
      <c r="O508" s="23"/>
      <c r="P508" s="23"/>
      <c r="Q508" s="23"/>
      <c r="R508" s="23"/>
      <c r="S508" s="23"/>
      <c r="T508" s="23"/>
      <c r="U508" s="23"/>
      <c r="V508" s="23"/>
      <c r="W508" s="23"/>
      <c r="X508" s="23"/>
      <c r="Y508" s="23"/>
    </row>
    <row r="509" spans="1:25" ht="15">
      <c r="A509" s="22"/>
      <c r="B509" s="22"/>
      <c r="C509" s="22"/>
      <c r="D509" s="22"/>
      <c r="E509" s="22"/>
      <c r="F509" s="22"/>
      <c r="G509" s="23"/>
      <c r="H509" s="23"/>
      <c r="I509" s="34"/>
      <c r="J509" s="34"/>
      <c r="K509" s="34"/>
      <c r="L509" s="23"/>
      <c r="M509" s="23"/>
      <c r="N509" s="23"/>
      <c r="O509" s="23"/>
      <c r="P509" s="23"/>
      <c r="Q509" s="23"/>
      <c r="R509" s="23"/>
      <c r="S509" s="23"/>
      <c r="T509" s="23"/>
      <c r="U509" s="23"/>
      <c r="V509" s="23"/>
      <c r="W509" s="23"/>
      <c r="X509" s="23"/>
      <c r="Y509" s="23"/>
    </row>
    <row r="510" spans="1:25" ht="15">
      <c r="A510" s="22"/>
      <c r="B510" s="22"/>
      <c r="C510" s="22"/>
      <c r="D510" s="22"/>
      <c r="E510" s="22"/>
      <c r="F510" s="22"/>
      <c r="G510" s="23"/>
      <c r="H510" s="23"/>
      <c r="I510" s="34"/>
      <c r="J510" s="34"/>
      <c r="K510" s="34"/>
      <c r="L510" s="23"/>
      <c r="M510" s="23"/>
      <c r="N510" s="23"/>
      <c r="O510" s="23"/>
      <c r="P510" s="23"/>
      <c r="Q510" s="23"/>
      <c r="R510" s="23"/>
      <c r="S510" s="23"/>
      <c r="T510" s="23"/>
      <c r="U510" s="23"/>
      <c r="V510" s="23"/>
      <c r="W510" s="23"/>
      <c r="X510" s="23"/>
      <c r="Y510" s="23"/>
    </row>
    <row r="511" spans="1:25" ht="15">
      <c r="A511" s="22"/>
      <c r="B511" s="22"/>
      <c r="C511" s="22"/>
      <c r="D511" s="22"/>
      <c r="E511" s="22"/>
      <c r="F511" s="22"/>
      <c r="G511" s="23"/>
      <c r="H511" s="23"/>
      <c r="I511" s="34"/>
      <c r="J511" s="34"/>
      <c r="K511" s="34"/>
      <c r="L511" s="23"/>
      <c r="M511" s="23"/>
      <c r="N511" s="23"/>
      <c r="O511" s="23"/>
      <c r="P511" s="23"/>
      <c r="Q511" s="23"/>
      <c r="R511" s="23"/>
      <c r="S511" s="23"/>
      <c r="T511" s="23"/>
      <c r="U511" s="23"/>
      <c r="V511" s="23"/>
      <c r="W511" s="23"/>
      <c r="X511" s="23"/>
      <c r="Y511" s="23"/>
    </row>
    <row r="512" spans="1:25" ht="15">
      <c r="A512" s="22"/>
      <c r="B512" s="22"/>
      <c r="C512" s="22"/>
      <c r="D512" s="22"/>
      <c r="E512" s="22"/>
      <c r="F512" s="22"/>
      <c r="G512" s="23"/>
      <c r="H512" s="23"/>
      <c r="I512" s="34"/>
      <c r="J512" s="34"/>
      <c r="K512" s="34"/>
      <c r="L512" s="23"/>
      <c r="M512" s="23"/>
      <c r="N512" s="23"/>
      <c r="O512" s="23"/>
      <c r="P512" s="23"/>
      <c r="Q512" s="23"/>
      <c r="R512" s="23"/>
      <c r="S512" s="23"/>
      <c r="T512" s="23"/>
      <c r="U512" s="23"/>
      <c r="V512" s="23"/>
      <c r="W512" s="23"/>
      <c r="X512" s="23"/>
      <c r="Y512" s="23"/>
    </row>
    <row r="513" spans="1:25" ht="15">
      <c r="A513" s="22"/>
      <c r="B513" s="22"/>
      <c r="C513" s="22"/>
      <c r="D513" s="22"/>
      <c r="E513" s="22"/>
      <c r="F513" s="22"/>
      <c r="G513" s="23"/>
      <c r="H513" s="23"/>
      <c r="I513" s="34"/>
      <c r="J513" s="34"/>
      <c r="K513" s="34"/>
      <c r="L513" s="23"/>
      <c r="M513" s="23"/>
      <c r="N513" s="23"/>
      <c r="O513" s="23"/>
      <c r="P513" s="23"/>
      <c r="Q513" s="23"/>
      <c r="R513" s="23"/>
      <c r="S513" s="23"/>
      <c r="T513" s="23"/>
      <c r="U513" s="23"/>
      <c r="V513" s="23"/>
      <c r="W513" s="23"/>
      <c r="X513" s="23"/>
      <c r="Y513" s="23"/>
    </row>
    <row r="514" spans="1:25" ht="15">
      <c r="A514" s="22"/>
      <c r="B514" s="22"/>
      <c r="C514" s="22"/>
      <c r="D514" s="22"/>
      <c r="E514" s="22"/>
      <c r="F514" s="22"/>
      <c r="G514" s="23"/>
      <c r="H514" s="23"/>
      <c r="I514" s="34"/>
      <c r="J514" s="34"/>
      <c r="K514" s="34"/>
      <c r="L514" s="23"/>
      <c r="M514" s="23"/>
      <c r="N514" s="23"/>
      <c r="O514" s="23"/>
      <c r="P514" s="23"/>
      <c r="Q514" s="23"/>
      <c r="R514" s="23"/>
      <c r="S514" s="23"/>
      <c r="T514" s="23"/>
      <c r="U514" s="23"/>
      <c r="V514" s="23"/>
      <c r="W514" s="23"/>
      <c r="X514" s="23"/>
      <c r="Y514" s="23"/>
    </row>
    <row r="515" spans="1:25" ht="15">
      <c r="A515" s="22"/>
      <c r="B515" s="22"/>
      <c r="C515" s="22"/>
      <c r="D515" s="22"/>
      <c r="E515" s="22"/>
      <c r="F515" s="22"/>
      <c r="G515" s="23"/>
      <c r="H515" s="23"/>
      <c r="I515" s="34"/>
      <c r="J515" s="34"/>
      <c r="K515" s="34"/>
      <c r="L515" s="23"/>
      <c r="M515" s="23"/>
      <c r="N515" s="23"/>
      <c r="O515" s="23"/>
      <c r="P515" s="23"/>
      <c r="Q515" s="23"/>
      <c r="R515" s="23"/>
      <c r="S515" s="23"/>
      <c r="T515" s="23"/>
      <c r="U515" s="23"/>
      <c r="V515" s="23"/>
      <c r="W515" s="23"/>
      <c r="X515" s="23"/>
      <c r="Y515" s="23"/>
    </row>
    <row r="516" spans="1:25" ht="15">
      <c r="A516" s="22"/>
      <c r="B516" s="22"/>
      <c r="C516" s="22"/>
      <c r="D516" s="22"/>
      <c r="E516" s="22"/>
      <c r="F516" s="22"/>
      <c r="G516" s="23"/>
      <c r="H516" s="23"/>
      <c r="I516" s="34"/>
      <c r="J516" s="34"/>
      <c r="K516" s="34"/>
      <c r="L516" s="23"/>
      <c r="M516" s="23"/>
      <c r="N516" s="23"/>
      <c r="O516" s="23"/>
      <c r="P516" s="23"/>
      <c r="Q516" s="23"/>
      <c r="R516" s="23"/>
      <c r="S516" s="23"/>
      <c r="T516" s="23"/>
      <c r="U516" s="23"/>
      <c r="V516" s="23"/>
      <c r="W516" s="23"/>
      <c r="X516" s="23"/>
      <c r="Y516" s="23"/>
    </row>
    <row r="517" spans="1:25" ht="15">
      <c r="A517" s="22"/>
      <c r="B517" s="22"/>
      <c r="C517" s="22"/>
      <c r="D517" s="22"/>
      <c r="E517" s="22"/>
      <c r="F517" s="22"/>
      <c r="G517" s="23"/>
      <c r="H517" s="23"/>
      <c r="I517" s="34"/>
      <c r="J517" s="34"/>
      <c r="K517" s="34"/>
      <c r="L517" s="23"/>
      <c r="M517" s="23"/>
      <c r="N517" s="23"/>
      <c r="O517" s="23"/>
      <c r="P517" s="23"/>
      <c r="Q517" s="23"/>
      <c r="R517" s="23"/>
      <c r="S517" s="23"/>
      <c r="T517" s="23"/>
      <c r="U517" s="23"/>
      <c r="V517" s="23"/>
      <c r="W517" s="23"/>
      <c r="X517" s="23"/>
      <c r="Y517" s="23"/>
    </row>
    <row r="518" spans="1:25" ht="15">
      <c r="A518" s="22"/>
      <c r="B518" s="22"/>
      <c r="C518" s="22"/>
      <c r="D518" s="22"/>
      <c r="E518" s="22"/>
      <c r="F518" s="22"/>
      <c r="G518" s="23"/>
      <c r="H518" s="23"/>
      <c r="I518" s="34"/>
      <c r="J518" s="34"/>
      <c r="K518" s="34"/>
      <c r="L518" s="23"/>
      <c r="M518" s="23"/>
      <c r="N518" s="23"/>
      <c r="O518" s="23"/>
      <c r="P518" s="23"/>
      <c r="Q518" s="23"/>
      <c r="R518" s="23"/>
      <c r="S518" s="23"/>
      <c r="T518" s="23"/>
      <c r="U518" s="23"/>
      <c r="V518" s="23"/>
      <c r="W518" s="23"/>
      <c r="X518" s="23"/>
      <c r="Y518" s="23"/>
    </row>
    <row r="519" spans="1:25" ht="15">
      <c r="A519" s="22"/>
      <c r="B519" s="22"/>
      <c r="C519" s="22"/>
      <c r="D519" s="22"/>
      <c r="E519" s="22"/>
      <c r="F519" s="22"/>
      <c r="G519" s="23"/>
      <c r="H519" s="23"/>
      <c r="I519" s="34"/>
      <c r="J519" s="34"/>
      <c r="K519" s="34"/>
      <c r="L519" s="23"/>
      <c r="M519" s="23"/>
      <c r="N519" s="23"/>
      <c r="O519" s="23"/>
      <c r="P519" s="23"/>
      <c r="Q519" s="23"/>
      <c r="R519" s="23"/>
      <c r="S519" s="23"/>
      <c r="T519" s="23"/>
      <c r="U519" s="23"/>
      <c r="V519" s="23"/>
      <c r="W519" s="23"/>
      <c r="X519" s="23"/>
      <c r="Y519" s="23"/>
    </row>
    <row r="520" spans="1:25" ht="15">
      <c r="A520" s="22"/>
      <c r="B520" s="22"/>
      <c r="C520" s="22"/>
      <c r="D520" s="22"/>
      <c r="E520" s="22"/>
      <c r="F520" s="22"/>
      <c r="G520" s="23"/>
      <c r="H520" s="23"/>
      <c r="I520" s="34"/>
      <c r="J520" s="34"/>
      <c r="K520" s="34"/>
      <c r="L520" s="23"/>
      <c r="M520" s="23"/>
      <c r="N520" s="23"/>
      <c r="O520" s="23"/>
      <c r="P520" s="23"/>
      <c r="Q520" s="23"/>
      <c r="R520" s="23"/>
      <c r="S520" s="23"/>
      <c r="T520" s="23"/>
      <c r="U520" s="23"/>
      <c r="V520" s="23"/>
      <c r="W520" s="23"/>
      <c r="X520" s="23"/>
      <c r="Y520" s="23"/>
    </row>
    <row r="521" spans="1:25" ht="15">
      <c r="A521" s="22"/>
      <c r="B521" s="22"/>
      <c r="C521" s="22"/>
      <c r="D521" s="22"/>
      <c r="E521" s="22"/>
      <c r="F521" s="22"/>
      <c r="G521" s="23"/>
      <c r="H521" s="23"/>
      <c r="I521" s="34"/>
      <c r="J521" s="34"/>
      <c r="K521" s="34"/>
      <c r="L521" s="23"/>
      <c r="M521" s="23"/>
      <c r="N521" s="23"/>
      <c r="O521" s="23"/>
      <c r="P521" s="23"/>
      <c r="Q521" s="23"/>
      <c r="R521" s="23"/>
      <c r="S521" s="23"/>
      <c r="T521" s="23"/>
      <c r="U521" s="23"/>
      <c r="V521" s="23"/>
      <c r="W521" s="23"/>
      <c r="X521" s="23"/>
      <c r="Y521" s="23"/>
    </row>
    <row r="522" spans="1:25" ht="15">
      <c r="A522" s="22"/>
      <c r="B522" s="22"/>
      <c r="C522" s="22"/>
      <c r="D522" s="22"/>
      <c r="E522" s="22"/>
      <c r="F522" s="22"/>
      <c r="G522" s="23"/>
      <c r="H522" s="23"/>
      <c r="I522" s="34"/>
      <c r="J522" s="34"/>
      <c r="K522" s="34"/>
      <c r="L522" s="23"/>
      <c r="M522" s="23"/>
      <c r="N522" s="23"/>
      <c r="O522" s="23"/>
      <c r="P522" s="23"/>
      <c r="Q522" s="23"/>
      <c r="R522" s="23"/>
      <c r="S522" s="23"/>
      <c r="T522" s="23"/>
      <c r="U522" s="23"/>
      <c r="V522" s="23"/>
      <c r="W522" s="23"/>
      <c r="X522" s="23"/>
      <c r="Y522" s="23"/>
    </row>
    <row r="523" spans="1:25" ht="15">
      <c r="A523" s="22"/>
      <c r="B523" s="22"/>
      <c r="C523" s="22"/>
      <c r="D523" s="22"/>
      <c r="E523" s="22"/>
      <c r="F523" s="22"/>
      <c r="G523" s="23"/>
      <c r="H523" s="23"/>
      <c r="I523" s="34"/>
      <c r="J523" s="34"/>
      <c r="K523" s="34"/>
      <c r="L523" s="23"/>
      <c r="M523" s="23"/>
      <c r="N523" s="23"/>
      <c r="O523" s="23"/>
      <c r="P523" s="23"/>
      <c r="Q523" s="23"/>
      <c r="R523" s="23"/>
      <c r="S523" s="23"/>
      <c r="T523" s="23"/>
      <c r="U523" s="23"/>
      <c r="V523" s="23"/>
      <c r="W523" s="23"/>
      <c r="X523" s="23"/>
      <c r="Y523" s="23"/>
    </row>
    <row r="524" spans="1:25" ht="15">
      <c r="A524" s="22"/>
      <c r="B524" s="22"/>
      <c r="C524" s="22"/>
      <c r="D524" s="22"/>
      <c r="E524" s="22"/>
      <c r="F524" s="22"/>
      <c r="G524" s="23"/>
      <c r="H524" s="23"/>
      <c r="I524" s="34"/>
      <c r="J524" s="34"/>
      <c r="K524" s="34"/>
      <c r="L524" s="23"/>
      <c r="M524" s="23"/>
      <c r="N524" s="23"/>
      <c r="O524" s="23"/>
      <c r="P524" s="23"/>
      <c r="Q524" s="23"/>
      <c r="R524" s="23"/>
      <c r="S524" s="23"/>
      <c r="T524" s="23"/>
      <c r="U524" s="23"/>
      <c r="V524" s="23"/>
      <c r="W524" s="23"/>
      <c r="X524" s="23"/>
      <c r="Y524" s="23"/>
    </row>
    <row r="525" spans="1:25" ht="15">
      <c r="A525" s="22"/>
      <c r="B525" s="22"/>
      <c r="C525" s="22"/>
      <c r="D525" s="22"/>
      <c r="E525" s="22"/>
      <c r="F525" s="22"/>
      <c r="G525" s="23"/>
      <c r="H525" s="23"/>
      <c r="I525" s="34"/>
      <c r="J525" s="34"/>
      <c r="K525" s="34"/>
      <c r="L525" s="23"/>
      <c r="M525" s="23"/>
      <c r="N525" s="23"/>
      <c r="O525" s="23"/>
      <c r="P525" s="23"/>
      <c r="Q525" s="23"/>
      <c r="R525" s="23"/>
      <c r="S525" s="23"/>
      <c r="T525" s="23"/>
      <c r="U525" s="23"/>
      <c r="V525" s="23"/>
      <c r="W525" s="23"/>
      <c r="X525" s="23"/>
      <c r="Y525" s="23"/>
    </row>
    <row r="526" spans="1:25" ht="15">
      <c r="A526" s="22"/>
      <c r="B526" s="22"/>
      <c r="C526" s="22"/>
      <c r="D526" s="22"/>
      <c r="E526" s="22"/>
      <c r="F526" s="22"/>
      <c r="G526" s="23"/>
      <c r="H526" s="23"/>
      <c r="I526" s="34"/>
      <c r="J526" s="34"/>
      <c r="K526" s="34"/>
      <c r="L526" s="23"/>
      <c r="M526" s="23"/>
      <c r="N526" s="23"/>
      <c r="O526" s="23"/>
      <c r="P526" s="23"/>
      <c r="Q526" s="23"/>
      <c r="R526" s="23"/>
      <c r="S526" s="23"/>
      <c r="T526" s="23"/>
      <c r="U526" s="23"/>
      <c r="V526" s="23"/>
      <c r="W526" s="23"/>
      <c r="X526" s="23"/>
      <c r="Y526" s="23"/>
    </row>
    <row r="527" spans="1:25" ht="15">
      <c r="A527" s="22"/>
      <c r="B527" s="22"/>
      <c r="C527" s="22"/>
      <c r="D527" s="22"/>
      <c r="E527" s="22"/>
      <c r="F527" s="22"/>
      <c r="G527" s="23"/>
      <c r="H527" s="23"/>
      <c r="I527" s="34"/>
      <c r="J527" s="34"/>
      <c r="K527" s="34"/>
      <c r="L527" s="23"/>
      <c r="M527" s="23"/>
      <c r="N527" s="23"/>
      <c r="O527" s="23"/>
      <c r="P527" s="23"/>
      <c r="Q527" s="23"/>
      <c r="R527" s="23"/>
      <c r="S527" s="23"/>
      <c r="T527" s="23"/>
      <c r="U527" s="23"/>
      <c r="V527" s="23"/>
      <c r="W527" s="23"/>
      <c r="X527" s="23"/>
      <c r="Y527" s="23"/>
    </row>
    <row r="528" spans="1:25" ht="15">
      <c r="A528" s="22"/>
      <c r="B528" s="22"/>
      <c r="C528" s="22"/>
      <c r="D528" s="22"/>
      <c r="E528" s="22"/>
      <c r="F528" s="22"/>
      <c r="G528" s="23"/>
      <c r="H528" s="23"/>
      <c r="I528" s="34"/>
      <c r="J528" s="34"/>
      <c r="K528" s="34"/>
      <c r="L528" s="23"/>
      <c r="M528" s="23"/>
      <c r="N528" s="23"/>
      <c r="O528" s="23"/>
      <c r="P528" s="23"/>
      <c r="Q528" s="23"/>
      <c r="R528" s="23"/>
      <c r="S528" s="23"/>
      <c r="T528" s="23"/>
      <c r="U528" s="23"/>
      <c r="V528" s="23"/>
      <c r="W528" s="23"/>
      <c r="X528" s="23"/>
      <c r="Y528" s="23"/>
    </row>
  </sheetData>
  <mergeCells count="770">
    <mergeCell ref="B2:K2"/>
    <mergeCell ref="B3:C3"/>
    <mergeCell ref="J3:K3"/>
    <mergeCell ref="B4:C4"/>
    <mergeCell ref="B5:C5"/>
    <mergeCell ref="B6:C6"/>
    <mergeCell ref="B11:C11"/>
    <mergeCell ref="J11:K11"/>
    <mergeCell ref="B12:K12"/>
    <mergeCell ref="J5:K5"/>
    <mergeCell ref="J6:K6"/>
    <mergeCell ref="J4:K4"/>
    <mergeCell ref="J7:K7"/>
    <mergeCell ref="B7:C7"/>
    <mergeCell ref="B8:C8"/>
    <mergeCell ref="J8:K8"/>
    <mergeCell ref="B9:C9"/>
    <mergeCell ref="J9:K9"/>
    <mergeCell ref="B10:C10"/>
    <mergeCell ref="J10:K10"/>
    <mergeCell ref="H19:J19"/>
    <mergeCell ref="B14:C14"/>
    <mergeCell ref="B16:B18"/>
    <mergeCell ref="C16:E18"/>
    <mergeCell ref="F16:F18"/>
    <mergeCell ref="G16:G18"/>
    <mergeCell ref="C19:E19"/>
    <mergeCell ref="B13:K13"/>
    <mergeCell ref="D14:F14"/>
    <mergeCell ref="G14:K14"/>
    <mergeCell ref="C15:F15"/>
    <mergeCell ref="H15:K15"/>
    <mergeCell ref="H16:J18"/>
    <mergeCell ref="K16:K18"/>
    <mergeCell ref="B27:F27"/>
    <mergeCell ref="C29:F29"/>
    <mergeCell ref="H44:J46"/>
    <mergeCell ref="K44:K46"/>
    <mergeCell ref="B40:E40"/>
    <mergeCell ref="B41:F41"/>
    <mergeCell ref="G41:K41"/>
    <mergeCell ref="C43:F43"/>
    <mergeCell ref="H43:K43"/>
    <mergeCell ref="B44:B46"/>
    <mergeCell ref="H22:J22"/>
    <mergeCell ref="H23:J23"/>
    <mergeCell ref="C23:E23"/>
    <mergeCell ref="C24:E24"/>
    <mergeCell ref="C25:E25"/>
    <mergeCell ref="B26:E26"/>
    <mergeCell ref="H24:J24"/>
    <mergeCell ref="H25:J25"/>
    <mergeCell ref="G26:J26"/>
    <mergeCell ref="G27:K27"/>
    <mergeCell ref="H29:K29"/>
    <mergeCell ref="C20:E20"/>
    <mergeCell ref="H20:J20"/>
    <mergeCell ref="C21:E21"/>
    <mergeCell ref="H21:J21"/>
    <mergeCell ref="C22:E22"/>
    <mergeCell ref="H39:J39"/>
    <mergeCell ref="G40:J40"/>
    <mergeCell ref="C30:E32"/>
    <mergeCell ref="F30:F32"/>
    <mergeCell ref="G30:G32"/>
    <mergeCell ref="H30:J32"/>
    <mergeCell ref="C39:E39"/>
    <mergeCell ref="C36:E36"/>
    <mergeCell ref="C37:E37"/>
    <mergeCell ref="C38:E38"/>
    <mergeCell ref="B30:B32"/>
    <mergeCell ref="H35:J35"/>
    <mergeCell ref="H36:J36"/>
    <mergeCell ref="H37:J37"/>
    <mergeCell ref="H38:J38"/>
    <mergeCell ref="H49:J49"/>
    <mergeCell ref="C49:E49"/>
    <mergeCell ref="C50:E50"/>
    <mergeCell ref="C51:E51"/>
    <mergeCell ref="K30:K32"/>
    <mergeCell ref="H33:J33"/>
    <mergeCell ref="H34:J34"/>
    <mergeCell ref="C33:E33"/>
    <mergeCell ref="C34:E34"/>
    <mergeCell ref="C35:E35"/>
    <mergeCell ref="F44:F46"/>
    <mergeCell ref="G44:G46"/>
    <mergeCell ref="C47:E47"/>
    <mergeCell ref="H47:J47"/>
    <mergeCell ref="C48:E48"/>
    <mergeCell ref="H48:J48"/>
    <mergeCell ref="C44:E46"/>
    <mergeCell ref="B55:F55"/>
    <mergeCell ref="G55:K55"/>
    <mergeCell ref="C57:F57"/>
    <mergeCell ref="H57:K57"/>
    <mergeCell ref="H50:J50"/>
    <mergeCell ref="H51:J51"/>
    <mergeCell ref="C52:E52"/>
    <mergeCell ref="H52:J52"/>
    <mergeCell ref="C53:E53"/>
    <mergeCell ref="H53:J53"/>
    <mergeCell ref="B54:E54"/>
    <mergeCell ref="G54:J54"/>
    <mergeCell ref="H65:J65"/>
    <mergeCell ref="B58:B60"/>
    <mergeCell ref="K58:K60"/>
    <mergeCell ref="C58:E60"/>
    <mergeCell ref="F58:F60"/>
    <mergeCell ref="C61:E61"/>
    <mergeCell ref="C62:E62"/>
    <mergeCell ref="C63:E63"/>
    <mergeCell ref="C64:E64"/>
    <mergeCell ref="C65:E65"/>
    <mergeCell ref="G58:G60"/>
    <mergeCell ref="H58:J60"/>
    <mergeCell ref="H61:J61"/>
    <mergeCell ref="H62:J62"/>
    <mergeCell ref="H63:J63"/>
    <mergeCell ref="H64:J64"/>
    <mergeCell ref="C72:F72"/>
    <mergeCell ref="H77:J77"/>
    <mergeCell ref="H78:J78"/>
    <mergeCell ref="H66:J66"/>
    <mergeCell ref="H67:J67"/>
    <mergeCell ref="G68:J68"/>
    <mergeCell ref="G69:K69"/>
    <mergeCell ref="G71:K71"/>
    <mergeCell ref="H72:K72"/>
    <mergeCell ref="C66:E66"/>
    <mergeCell ref="C67:E67"/>
    <mergeCell ref="B68:E68"/>
    <mergeCell ref="B69:F69"/>
    <mergeCell ref="B71:C71"/>
    <mergeCell ref="D71:F71"/>
    <mergeCell ref="H79:J79"/>
    <mergeCell ref="H80:J80"/>
    <mergeCell ref="H81:J81"/>
    <mergeCell ref="H82:J82"/>
    <mergeCell ref="G83:J83"/>
    <mergeCell ref="B73:B75"/>
    <mergeCell ref="C73:E75"/>
    <mergeCell ref="F73:F75"/>
    <mergeCell ref="G73:G75"/>
    <mergeCell ref="H73:J75"/>
    <mergeCell ref="C87:E89"/>
    <mergeCell ref="K73:K75"/>
    <mergeCell ref="H76:J76"/>
    <mergeCell ref="C76:E76"/>
    <mergeCell ref="C77:E77"/>
    <mergeCell ref="C78:E78"/>
    <mergeCell ref="C79:E79"/>
    <mergeCell ref="C80:E80"/>
    <mergeCell ref="C81:E81"/>
    <mergeCell ref="C82:E82"/>
    <mergeCell ref="F87:F89"/>
    <mergeCell ref="G87:G89"/>
    <mergeCell ref="H87:J89"/>
    <mergeCell ref="K87:K89"/>
    <mergeCell ref="B83:E83"/>
    <mergeCell ref="B84:F84"/>
    <mergeCell ref="G84:K84"/>
    <mergeCell ref="C86:F86"/>
    <mergeCell ref="H86:K86"/>
    <mergeCell ref="B87:B89"/>
    <mergeCell ref="K115:K117"/>
    <mergeCell ref="C95:E95"/>
    <mergeCell ref="C96:E96"/>
    <mergeCell ref="H96:J96"/>
    <mergeCell ref="B97:E97"/>
    <mergeCell ref="G97:J97"/>
    <mergeCell ref="B98:F98"/>
    <mergeCell ref="G98:K98"/>
    <mergeCell ref="C100:F100"/>
    <mergeCell ref="B111:E111"/>
    <mergeCell ref="B112:F112"/>
    <mergeCell ref="C114:F114"/>
    <mergeCell ref="B115:B117"/>
    <mergeCell ref="F115:F117"/>
    <mergeCell ref="G115:G117"/>
    <mergeCell ref="G111:J111"/>
    <mergeCell ref="G112:K112"/>
    <mergeCell ref="H114:K114"/>
    <mergeCell ref="H115:J117"/>
    <mergeCell ref="H93:J93"/>
    <mergeCell ref="C93:E93"/>
    <mergeCell ref="C94:E94"/>
    <mergeCell ref="H94:J94"/>
    <mergeCell ref="H95:J95"/>
    <mergeCell ref="C110:E110"/>
    <mergeCell ref="H109:J109"/>
    <mergeCell ref="H110:J110"/>
    <mergeCell ref="C90:E90"/>
    <mergeCell ref="H90:J90"/>
    <mergeCell ref="C91:E91"/>
    <mergeCell ref="H91:J91"/>
    <mergeCell ref="C92:E92"/>
    <mergeCell ref="H92:J92"/>
    <mergeCell ref="C109:E109"/>
    <mergeCell ref="H100:K100"/>
    <mergeCell ref="B101:B103"/>
    <mergeCell ref="F101:F103"/>
    <mergeCell ref="K101:K103"/>
    <mergeCell ref="G101:G103"/>
    <mergeCell ref="H101:J103"/>
    <mergeCell ref="H104:J104"/>
    <mergeCell ref="H105:J105"/>
    <mergeCell ref="H106:J106"/>
    <mergeCell ref="H107:J107"/>
    <mergeCell ref="H108:J108"/>
    <mergeCell ref="C101:E103"/>
    <mergeCell ref="C104:E104"/>
    <mergeCell ref="C105:E105"/>
    <mergeCell ref="C106:E106"/>
    <mergeCell ref="C107:E107"/>
    <mergeCell ref="C108:E108"/>
    <mergeCell ref="H124:J124"/>
    <mergeCell ref="C115:E117"/>
    <mergeCell ref="C118:E118"/>
    <mergeCell ref="C119:E119"/>
    <mergeCell ref="C120:E120"/>
    <mergeCell ref="C121:E121"/>
    <mergeCell ref="C122:E122"/>
    <mergeCell ref="C123:E123"/>
    <mergeCell ref="C124:E124"/>
    <mergeCell ref="H118:J118"/>
    <mergeCell ref="H119:J119"/>
    <mergeCell ref="H120:J120"/>
    <mergeCell ref="H121:J121"/>
    <mergeCell ref="H122:J122"/>
    <mergeCell ref="H123:J123"/>
    <mergeCell ref="G286:G288"/>
    <mergeCell ref="C289:E289"/>
    <mergeCell ref="C290:E290"/>
    <mergeCell ref="G282:J282"/>
    <mergeCell ref="G283:K283"/>
    <mergeCell ref="H285:K285"/>
    <mergeCell ref="H286:J288"/>
    <mergeCell ref="K286:K288"/>
    <mergeCell ref="H289:J289"/>
    <mergeCell ref="H290:J290"/>
    <mergeCell ref="B282:E282"/>
    <mergeCell ref="B283:F283"/>
    <mergeCell ref="C285:F285"/>
    <mergeCell ref="B286:B288"/>
    <mergeCell ref="C286:E288"/>
    <mergeCell ref="F286:F288"/>
    <mergeCell ref="G301:G303"/>
    <mergeCell ref="B296:E296"/>
    <mergeCell ref="B297:F297"/>
    <mergeCell ref="B299:C299"/>
    <mergeCell ref="D299:F299"/>
    <mergeCell ref="C300:F300"/>
    <mergeCell ref="B301:B303"/>
    <mergeCell ref="C301:E303"/>
    <mergeCell ref="C310:E310"/>
    <mergeCell ref="B311:E311"/>
    <mergeCell ref="B312:F312"/>
    <mergeCell ref="C291:E291"/>
    <mergeCell ref="C292:E292"/>
    <mergeCell ref="C293:E293"/>
    <mergeCell ref="C294:E294"/>
    <mergeCell ref="C295:E295"/>
    <mergeCell ref="F301:F303"/>
    <mergeCell ref="C304:E304"/>
    <mergeCell ref="C305:E305"/>
    <mergeCell ref="C306:E306"/>
    <mergeCell ref="C307:E307"/>
    <mergeCell ref="C308:E308"/>
    <mergeCell ref="C309:E309"/>
    <mergeCell ref="C364:E364"/>
    <mergeCell ref="C314:F314"/>
    <mergeCell ref="B315:B317"/>
    <mergeCell ref="C315:E317"/>
    <mergeCell ref="F315:F317"/>
    <mergeCell ref="G315:G317"/>
    <mergeCell ref="C318:E318"/>
    <mergeCell ref="C319:E319"/>
    <mergeCell ref="C320:E320"/>
    <mergeCell ref="C321:E321"/>
    <mergeCell ref="B343:B345"/>
    <mergeCell ref="C343:E345"/>
    <mergeCell ref="F343:F345"/>
    <mergeCell ref="C361:E361"/>
    <mergeCell ref="C362:E362"/>
    <mergeCell ref="C363:E363"/>
    <mergeCell ref="C372:E374"/>
    <mergeCell ref="F372:F374"/>
    <mergeCell ref="B325:E325"/>
    <mergeCell ref="B326:F326"/>
    <mergeCell ref="C328:F328"/>
    <mergeCell ref="B329:B331"/>
    <mergeCell ref="C329:E331"/>
    <mergeCell ref="F329:F331"/>
    <mergeCell ref="B340:F340"/>
    <mergeCell ref="C342:F342"/>
    <mergeCell ref="C380:E380"/>
    <mergeCell ref="C381:E381"/>
    <mergeCell ref="B382:E382"/>
    <mergeCell ref="C322:E322"/>
    <mergeCell ref="C323:E323"/>
    <mergeCell ref="C324:E324"/>
    <mergeCell ref="B368:E368"/>
    <mergeCell ref="B369:F369"/>
    <mergeCell ref="C371:F371"/>
    <mergeCell ref="B372:B374"/>
    <mergeCell ref="G386:G388"/>
    <mergeCell ref="C389:E389"/>
    <mergeCell ref="C390:E390"/>
    <mergeCell ref="C391:E391"/>
    <mergeCell ref="G372:G374"/>
    <mergeCell ref="C375:E375"/>
    <mergeCell ref="C376:E376"/>
    <mergeCell ref="C377:E377"/>
    <mergeCell ref="C378:E378"/>
    <mergeCell ref="C379:E379"/>
    <mergeCell ref="B400:B402"/>
    <mergeCell ref="C400:E402"/>
    <mergeCell ref="F400:F402"/>
    <mergeCell ref="B383:F383"/>
    <mergeCell ref="C385:F385"/>
    <mergeCell ref="B386:B388"/>
    <mergeCell ref="C386:E388"/>
    <mergeCell ref="F386:F388"/>
    <mergeCell ref="C407:E407"/>
    <mergeCell ref="C408:E408"/>
    <mergeCell ref="C409:E409"/>
    <mergeCell ref="C392:E392"/>
    <mergeCell ref="C393:E393"/>
    <mergeCell ref="C394:E394"/>
    <mergeCell ref="C395:E395"/>
    <mergeCell ref="B396:E396"/>
    <mergeCell ref="B397:F397"/>
    <mergeCell ref="C399:F399"/>
    <mergeCell ref="C337:E337"/>
    <mergeCell ref="C338:E338"/>
    <mergeCell ref="B339:E339"/>
    <mergeCell ref="G400:G402"/>
    <mergeCell ref="B410:E410"/>
    <mergeCell ref="B411:F411"/>
    <mergeCell ref="C403:E403"/>
    <mergeCell ref="C404:E404"/>
    <mergeCell ref="C405:E405"/>
    <mergeCell ref="C406:E406"/>
    <mergeCell ref="G329:G331"/>
    <mergeCell ref="C332:E332"/>
    <mergeCell ref="C333:E333"/>
    <mergeCell ref="C334:E334"/>
    <mergeCell ref="C335:E335"/>
    <mergeCell ref="C336:E336"/>
    <mergeCell ref="G358:G360"/>
    <mergeCell ref="B353:E353"/>
    <mergeCell ref="B354:F354"/>
    <mergeCell ref="B356:C356"/>
    <mergeCell ref="D356:F356"/>
    <mergeCell ref="C357:F357"/>
    <mergeCell ref="B358:B360"/>
    <mergeCell ref="C358:E360"/>
    <mergeCell ref="G382:J382"/>
    <mergeCell ref="G343:G345"/>
    <mergeCell ref="C346:E346"/>
    <mergeCell ref="C347:E347"/>
    <mergeCell ref="C348:E348"/>
    <mergeCell ref="C349:E349"/>
    <mergeCell ref="C350:E350"/>
    <mergeCell ref="C351:E351"/>
    <mergeCell ref="C352:E352"/>
    <mergeCell ref="F358:F360"/>
    <mergeCell ref="H376:J376"/>
    <mergeCell ref="H377:J377"/>
    <mergeCell ref="H378:J378"/>
    <mergeCell ref="H379:J379"/>
    <mergeCell ref="H380:J380"/>
    <mergeCell ref="H381:J381"/>
    <mergeCell ref="G368:J368"/>
    <mergeCell ref="G369:K369"/>
    <mergeCell ref="H371:K371"/>
    <mergeCell ref="H372:J374"/>
    <mergeCell ref="K372:K374"/>
    <mergeCell ref="H375:J375"/>
    <mergeCell ref="H408:J408"/>
    <mergeCell ref="C365:E365"/>
    <mergeCell ref="C366:E366"/>
    <mergeCell ref="C367:E367"/>
    <mergeCell ref="G383:K383"/>
    <mergeCell ref="H385:K385"/>
    <mergeCell ref="H386:J388"/>
    <mergeCell ref="K386:K388"/>
    <mergeCell ref="H389:J389"/>
    <mergeCell ref="H390:J390"/>
    <mergeCell ref="H407:J407"/>
    <mergeCell ref="H391:J391"/>
    <mergeCell ref="H392:J392"/>
    <mergeCell ref="H393:J393"/>
    <mergeCell ref="H394:J394"/>
    <mergeCell ref="H395:J395"/>
    <mergeCell ref="G396:J396"/>
    <mergeCell ref="G397:K397"/>
    <mergeCell ref="H399:K399"/>
    <mergeCell ref="H336:J336"/>
    <mergeCell ref="H409:J409"/>
    <mergeCell ref="G410:J410"/>
    <mergeCell ref="G411:K411"/>
    <mergeCell ref="H400:J402"/>
    <mergeCell ref="K400:K402"/>
    <mergeCell ref="H403:J403"/>
    <mergeCell ref="H404:J404"/>
    <mergeCell ref="H405:J405"/>
    <mergeCell ref="H406:J406"/>
    <mergeCell ref="H346:J346"/>
    <mergeCell ref="H347:J347"/>
    <mergeCell ref="G326:K326"/>
    <mergeCell ref="H328:K328"/>
    <mergeCell ref="H329:J331"/>
    <mergeCell ref="K329:K331"/>
    <mergeCell ref="H332:J332"/>
    <mergeCell ref="H333:J333"/>
    <mergeCell ref="H334:J334"/>
    <mergeCell ref="H335:J335"/>
    <mergeCell ref="H337:J337"/>
    <mergeCell ref="H338:J338"/>
    <mergeCell ref="G339:J339"/>
    <mergeCell ref="G340:K340"/>
    <mergeCell ref="H342:K342"/>
    <mergeCell ref="H343:J345"/>
    <mergeCell ref="K343:K345"/>
    <mergeCell ref="H363:J363"/>
    <mergeCell ref="H364:J364"/>
    <mergeCell ref="H365:J365"/>
    <mergeCell ref="H366:J366"/>
    <mergeCell ref="H367:J367"/>
    <mergeCell ref="H348:J348"/>
    <mergeCell ref="H349:J349"/>
    <mergeCell ref="H350:J350"/>
    <mergeCell ref="H351:J351"/>
    <mergeCell ref="H352:J352"/>
    <mergeCell ref="H134:J134"/>
    <mergeCell ref="K130:K132"/>
    <mergeCell ref="K358:K360"/>
    <mergeCell ref="H358:J360"/>
    <mergeCell ref="H361:J361"/>
    <mergeCell ref="H362:J362"/>
    <mergeCell ref="G353:J353"/>
    <mergeCell ref="G354:K354"/>
    <mergeCell ref="G356:K356"/>
    <mergeCell ref="H357:K357"/>
    <mergeCell ref="C137:E137"/>
    <mergeCell ref="C138:E138"/>
    <mergeCell ref="C139:E139"/>
    <mergeCell ref="B125:E125"/>
    <mergeCell ref="G125:J125"/>
    <mergeCell ref="B126:F126"/>
    <mergeCell ref="G126:K126"/>
    <mergeCell ref="B128:C128"/>
    <mergeCell ref="G128:K128"/>
    <mergeCell ref="H129:K129"/>
    <mergeCell ref="B130:B132"/>
    <mergeCell ref="F130:F132"/>
    <mergeCell ref="G130:G132"/>
    <mergeCell ref="H130:J132"/>
    <mergeCell ref="C130:E132"/>
    <mergeCell ref="C133:E133"/>
    <mergeCell ref="H133:J133"/>
    <mergeCell ref="H135:J135"/>
    <mergeCell ref="H136:J136"/>
    <mergeCell ref="H137:J137"/>
    <mergeCell ref="H138:J138"/>
    <mergeCell ref="H139:J139"/>
    <mergeCell ref="D128:F128"/>
    <mergeCell ref="C129:F129"/>
    <mergeCell ref="C134:E134"/>
    <mergeCell ref="C135:E135"/>
    <mergeCell ref="C136:E136"/>
    <mergeCell ref="B144:B146"/>
    <mergeCell ref="C144:E146"/>
    <mergeCell ref="F144:F146"/>
    <mergeCell ref="G144:G146"/>
    <mergeCell ref="H144:J146"/>
    <mergeCell ref="K144:K146"/>
    <mergeCell ref="B140:E140"/>
    <mergeCell ref="G140:J140"/>
    <mergeCell ref="B141:F141"/>
    <mergeCell ref="G141:K141"/>
    <mergeCell ref="C143:F143"/>
    <mergeCell ref="H143:K143"/>
    <mergeCell ref="H153:J153"/>
    <mergeCell ref="G154:J154"/>
    <mergeCell ref="C147:E147"/>
    <mergeCell ref="C148:E148"/>
    <mergeCell ref="C149:E149"/>
    <mergeCell ref="C150:E150"/>
    <mergeCell ref="C151:E151"/>
    <mergeCell ref="C152:E152"/>
    <mergeCell ref="C153:E153"/>
    <mergeCell ref="B154:E154"/>
    <mergeCell ref="H147:J147"/>
    <mergeCell ref="H148:J148"/>
    <mergeCell ref="H149:J149"/>
    <mergeCell ref="H150:J150"/>
    <mergeCell ref="H151:J151"/>
    <mergeCell ref="H152:J152"/>
    <mergeCell ref="C161:E161"/>
    <mergeCell ref="C162:E162"/>
    <mergeCell ref="C163:E163"/>
    <mergeCell ref="G155:K155"/>
    <mergeCell ref="H157:K157"/>
    <mergeCell ref="H158:J160"/>
    <mergeCell ref="K158:K160"/>
    <mergeCell ref="H161:J161"/>
    <mergeCell ref="H162:J162"/>
    <mergeCell ref="H163:J163"/>
    <mergeCell ref="B155:F155"/>
    <mergeCell ref="C157:F157"/>
    <mergeCell ref="B158:B160"/>
    <mergeCell ref="C158:E160"/>
    <mergeCell ref="F158:F160"/>
    <mergeCell ref="G158:G160"/>
    <mergeCell ref="K187:K189"/>
    <mergeCell ref="H187:J189"/>
    <mergeCell ref="C164:E164"/>
    <mergeCell ref="C165:E165"/>
    <mergeCell ref="C166:E166"/>
    <mergeCell ref="C167:E167"/>
    <mergeCell ref="B168:E168"/>
    <mergeCell ref="B169:F169"/>
    <mergeCell ref="C171:F171"/>
    <mergeCell ref="B172:B174"/>
    <mergeCell ref="G187:G189"/>
    <mergeCell ref="B182:E182"/>
    <mergeCell ref="B183:F183"/>
    <mergeCell ref="B185:C185"/>
    <mergeCell ref="D185:F185"/>
    <mergeCell ref="C186:F186"/>
    <mergeCell ref="B187:B189"/>
    <mergeCell ref="C187:E189"/>
    <mergeCell ref="G185:K185"/>
    <mergeCell ref="H186:K186"/>
    <mergeCell ref="C177:E177"/>
    <mergeCell ref="C178:E178"/>
    <mergeCell ref="C179:E179"/>
    <mergeCell ref="C180:E180"/>
    <mergeCell ref="C181:E181"/>
    <mergeCell ref="F187:F189"/>
    <mergeCell ref="H171:K171"/>
    <mergeCell ref="H172:J174"/>
    <mergeCell ref="K172:K174"/>
    <mergeCell ref="G172:G174"/>
    <mergeCell ref="C175:E175"/>
    <mergeCell ref="C176:E176"/>
    <mergeCell ref="C172:E174"/>
    <mergeCell ref="F172:F174"/>
    <mergeCell ref="H164:J164"/>
    <mergeCell ref="H165:J165"/>
    <mergeCell ref="H166:J166"/>
    <mergeCell ref="H167:J167"/>
    <mergeCell ref="G168:J168"/>
    <mergeCell ref="G169:K169"/>
    <mergeCell ref="G198:K198"/>
    <mergeCell ref="H175:J175"/>
    <mergeCell ref="H176:J176"/>
    <mergeCell ref="H177:J177"/>
    <mergeCell ref="H178:J178"/>
    <mergeCell ref="H179:J179"/>
    <mergeCell ref="H180:J180"/>
    <mergeCell ref="H181:J181"/>
    <mergeCell ref="G182:J182"/>
    <mergeCell ref="G183:K183"/>
    <mergeCell ref="H208:J208"/>
    <mergeCell ref="H209:J209"/>
    <mergeCell ref="H190:J190"/>
    <mergeCell ref="H191:J191"/>
    <mergeCell ref="H192:J192"/>
    <mergeCell ref="H193:J193"/>
    <mergeCell ref="H194:J194"/>
    <mergeCell ref="H195:J195"/>
    <mergeCell ref="H196:J196"/>
    <mergeCell ref="G197:J197"/>
    <mergeCell ref="C209:E209"/>
    <mergeCell ref="C210:E210"/>
    <mergeCell ref="B211:E211"/>
    <mergeCell ref="H200:K200"/>
    <mergeCell ref="H201:J203"/>
    <mergeCell ref="K201:K203"/>
    <mergeCell ref="H204:J204"/>
    <mergeCell ref="H205:J205"/>
    <mergeCell ref="H206:J206"/>
    <mergeCell ref="H207:J207"/>
    <mergeCell ref="G201:G203"/>
    <mergeCell ref="C204:E204"/>
    <mergeCell ref="C205:E205"/>
    <mergeCell ref="C206:E206"/>
    <mergeCell ref="C207:E207"/>
    <mergeCell ref="C208:E208"/>
    <mergeCell ref="C196:E196"/>
    <mergeCell ref="B197:E197"/>
    <mergeCell ref="B198:F198"/>
    <mergeCell ref="C200:F200"/>
    <mergeCell ref="B201:B203"/>
    <mergeCell ref="C201:E203"/>
    <mergeCell ref="F201:F203"/>
    <mergeCell ref="C219:E219"/>
    <mergeCell ref="C220:E220"/>
    <mergeCell ref="H210:J210"/>
    <mergeCell ref="G211:J211"/>
    <mergeCell ref="C190:E190"/>
    <mergeCell ref="C191:E191"/>
    <mergeCell ref="C192:E192"/>
    <mergeCell ref="C193:E193"/>
    <mergeCell ref="C194:E194"/>
    <mergeCell ref="C195:E195"/>
    <mergeCell ref="C228:F228"/>
    <mergeCell ref="B229:B231"/>
    <mergeCell ref="C229:E231"/>
    <mergeCell ref="F229:F231"/>
    <mergeCell ref="B212:F212"/>
    <mergeCell ref="C214:F214"/>
    <mergeCell ref="B215:B217"/>
    <mergeCell ref="C215:E217"/>
    <mergeCell ref="F215:F217"/>
    <mergeCell ref="C218:E218"/>
    <mergeCell ref="G226:K226"/>
    <mergeCell ref="H228:K228"/>
    <mergeCell ref="H229:J231"/>
    <mergeCell ref="K229:K231"/>
    <mergeCell ref="C221:E221"/>
    <mergeCell ref="C222:E222"/>
    <mergeCell ref="C223:E223"/>
    <mergeCell ref="C224:E224"/>
    <mergeCell ref="B225:E225"/>
    <mergeCell ref="B226:F226"/>
    <mergeCell ref="H220:J220"/>
    <mergeCell ref="H221:J221"/>
    <mergeCell ref="H222:J222"/>
    <mergeCell ref="H223:J223"/>
    <mergeCell ref="H224:J224"/>
    <mergeCell ref="G225:J225"/>
    <mergeCell ref="G212:K212"/>
    <mergeCell ref="H214:K214"/>
    <mergeCell ref="H215:J217"/>
    <mergeCell ref="K215:K217"/>
    <mergeCell ref="H218:J218"/>
    <mergeCell ref="H219:J219"/>
    <mergeCell ref="G215:G217"/>
    <mergeCell ref="G239:J239"/>
    <mergeCell ref="G240:K240"/>
    <mergeCell ref="G229:G231"/>
    <mergeCell ref="C232:E232"/>
    <mergeCell ref="C233:E233"/>
    <mergeCell ref="C234:E234"/>
    <mergeCell ref="C235:E235"/>
    <mergeCell ref="C236:E236"/>
    <mergeCell ref="C237:E237"/>
    <mergeCell ref="C238:E238"/>
    <mergeCell ref="H249:J249"/>
    <mergeCell ref="H250:J250"/>
    <mergeCell ref="H251:J251"/>
    <mergeCell ref="H232:J232"/>
    <mergeCell ref="H233:J233"/>
    <mergeCell ref="H234:J234"/>
    <mergeCell ref="H235:J235"/>
    <mergeCell ref="H236:J236"/>
    <mergeCell ref="H237:J237"/>
    <mergeCell ref="H238:J238"/>
    <mergeCell ref="G242:K242"/>
    <mergeCell ref="H243:K243"/>
    <mergeCell ref="K244:K246"/>
    <mergeCell ref="H244:J246"/>
    <mergeCell ref="H247:J247"/>
    <mergeCell ref="H248:J248"/>
    <mergeCell ref="C253:E253"/>
    <mergeCell ref="B254:E254"/>
    <mergeCell ref="B255:F255"/>
    <mergeCell ref="H252:J252"/>
    <mergeCell ref="H253:J253"/>
    <mergeCell ref="G254:J254"/>
    <mergeCell ref="G255:K255"/>
    <mergeCell ref="C247:E247"/>
    <mergeCell ref="C248:E248"/>
    <mergeCell ref="C249:E249"/>
    <mergeCell ref="C250:E250"/>
    <mergeCell ref="C251:E251"/>
    <mergeCell ref="C252:E252"/>
    <mergeCell ref="B239:E239"/>
    <mergeCell ref="B240:F240"/>
    <mergeCell ref="B242:C242"/>
    <mergeCell ref="D242:F242"/>
    <mergeCell ref="C243:F243"/>
    <mergeCell ref="B244:B246"/>
    <mergeCell ref="C244:E246"/>
    <mergeCell ref="H265:J265"/>
    <mergeCell ref="H266:J266"/>
    <mergeCell ref="H267:J267"/>
    <mergeCell ref="G268:J268"/>
    <mergeCell ref="F244:F246"/>
    <mergeCell ref="G244:G246"/>
    <mergeCell ref="H257:K257"/>
    <mergeCell ref="H258:J260"/>
    <mergeCell ref="K258:K260"/>
    <mergeCell ref="H261:J261"/>
    <mergeCell ref="G258:G260"/>
    <mergeCell ref="C261:E261"/>
    <mergeCell ref="C262:E262"/>
    <mergeCell ref="C263:E263"/>
    <mergeCell ref="C264:E264"/>
    <mergeCell ref="H263:J263"/>
    <mergeCell ref="H264:J264"/>
    <mergeCell ref="H262:J262"/>
    <mergeCell ref="B272:B274"/>
    <mergeCell ref="C272:E274"/>
    <mergeCell ref="F272:F274"/>
    <mergeCell ref="C257:F257"/>
    <mergeCell ref="B258:B260"/>
    <mergeCell ref="C258:E260"/>
    <mergeCell ref="F258:F260"/>
    <mergeCell ref="H278:J278"/>
    <mergeCell ref="H279:J279"/>
    <mergeCell ref="H280:J280"/>
    <mergeCell ref="H281:J281"/>
    <mergeCell ref="C265:E265"/>
    <mergeCell ref="C266:E266"/>
    <mergeCell ref="C267:E267"/>
    <mergeCell ref="B268:E268"/>
    <mergeCell ref="B269:F269"/>
    <mergeCell ref="C271:F271"/>
    <mergeCell ref="G269:K269"/>
    <mergeCell ref="H271:K271"/>
    <mergeCell ref="H272:J274"/>
    <mergeCell ref="K272:K274"/>
    <mergeCell ref="H275:J275"/>
    <mergeCell ref="H276:J276"/>
    <mergeCell ref="H300:K300"/>
    <mergeCell ref="G272:G274"/>
    <mergeCell ref="C275:E275"/>
    <mergeCell ref="C276:E276"/>
    <mergeCell ref="C277:E277"/>
    <mergeCell ref="C278:E278"/>
    <mergeCell ref="C279:E279"/>
    <mergeCell ref="C280:E280"/>
    <mergeCell ref="C281:E281"/>
    <mergeCell ref="H277:J277"/>
    <mergeCell ref="H309:J309"/>
    <mergeCell ref="H310:J310"/>
    <mergeCell ref="H291:J291"/>
    <mergeCell ref="H292:J292"/>
    <mergeCell ref="H293:J293"/>
    <mergeCell ref="H294:J294"/>
    <mergeCell ref="H295:J295"/>
    <mergeCell ref="G296:J296"/>
    <mergeCell ref="G297:K297"/>
    <mergeCell ref="G299:K299"/>
    <mergeCell ref="H319:J319"/>
    <mergeCell ref="H320:J320"/>
    <mergeCell ref="H321:J321"/>
    <mergeCell ref="K301:K303"/>
    <mergeCell ref="H301:J303"/>
    <mergeCell ref="H304:J304"/>
    <mergeCell ref="H305:J305"/>
    <mergeCell ref="H306:J306"/>
    <mergeCell ref="H307:J307"/>
    <mergeCell ref="H308:J308"/>
    <mergeCell ref="H322:J322"/>
    <mergeCell ref="H323:J323"/>
    <mergeCell ref="H324:J324"/>
    <mergeCell ref="G325:J325"/>
    <mergeCell ref="G311:J311"/>
    <mergeCell ref="G312:K312"/>
    <mergeCell ref="H314:K314"/>
    <mergeCell ref="H315:J317"/>
    <mergeCell ref="K315:K317"/>
    <mergeCell ref="H318:J318"/>
  </mergeCells>
  <dataValidations count="1">
    <dataValidation type="list" allowBlank="1" showErrorMessage="1" sqref="F19:F25 K19:K25 F33:F39 K33:K39 F47:F53 K47:K53 F61:F67 K61:K67 F76:F82 K76:K82 F90:F96 K90:K96 F104:F110 K104:K110 F118:F124 K118:K124 F133:F139 K133:K139 F147:F153 K147:K153 F161:F167 K161:K167 F175:F181 K175:K181 F190:F196 K190:K196 F204:F210 K204:K210 F218:F224 K218:K224 F232:F238 K232:K238 F247:F253 K247:K253 F261:F267 K261:K267 F275:F281 K275:K281 F289:F295 K289:K295 F304:F310 K304:K310 F318:F324 K318:K324 F332:F338 K332:K338 F346:F352 K346:K352 F361:F367 K361:K367 F375:F381 K375:K381 F389:F395 K389:K395 F403:F409 K403:K409" xr:uid="{00000000-0002-0000-0000-000000000000}">
      <formula1>$F$433:$F$455</formula1>
    </dataValidation>
  </dataValidations>
  <printOptions horizontalCentered="1" verticalCentered="1" gridLines="1"/>
  <pageMargins left="0.7" right="0.7" top="0.75" bottom="0.75" header="0" footer="0"/>
  <pageSetup paperSize="9" scale="120" pageOrder="overThenDown" orientation="landscape" cellComments="atEn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4D677-24F9-4614-A937-4BD60600FB61}">
  <sheetPr>
    <outlinePr summaryBelow="0" summaryRight="0"/>
  </sheetPr>
  <dimension ref="A1:Y433"/>
  <sheetViews>
    <sheetView showGridLines="0" workbookViewId="0"/>
  </sheetViews>
  <sheetFormatPr defaultColWidth="12.5703125" defaultRowHeight="12.75" customHeight="1"/>
  <cols>
    <col min="1" max="1" width="2.42578125" customWidth="1"/>
    <col min="2" max="2" width="7.5703125" customWidth="1"/>
    <col min="3" max="3" width="15.140625" customWidth="1"/>
    <col min="4" max="4" width="11.42578125" customWidth="1"/>
    <col min="5" max="5" width="5.140625" customWidth="1"/>
    <col min="6" max="6" width="8.85546875" customWidth="1"/>
    <col min="7" max="7" width="7.5703125" customWidth="1"/>
    <col min="8" max="8" width="15.140625" customWidth="1"/>
    <col min="9" max="9" width="11.42578125" customWidth="1"/>
    <col min="10" max="10" width="5.140625" customWidth="1"/>
    <col min="11" max="11" width="8.85546875" customWidth="1"/>
    <col min="12" max="12" width="5.5703125" customWidth="1"/>
    <col min="13" max="14" width="18.7109375" hidden="1" customWidth="1"/>
    <col min="15" max="15" width="13.7109375" hidden="1" customWidth="1"/>
    <col min="16" max="16" width="16.5703125" hidden="1" customWidth="1"/>
    <col min="17" max="17" width="10.7109375" hidden="1" customWidth="1"/>
    <col min="18" max="18" width="17.140625" hidden="1" customWidth="1"/>
    <col min="19" max="19" width="19.85546875" hidden="1" customWidth="1"/>
    <col min="20" max="20" width="13.85546875" hidden="1" customWidth="1"/>
    <col min="21" max="21" width="12.5703125" hidden="1" customWidth="1"/>
    <col min="22" max="24" width="8.42578125" hidden="1" customWidth="1"/>
    <col min="25" max="25" width="4.85546875" customWidth="1"/>
  </cols>
  <sheetData>
    <row r="1" spans="1:25" ht="23.25">
      <c r="A1" s="1"/>
      <c r="B1" s="1"/>
      <c r="C1" s="1"/>
      <c r="D1" s="1"/>
      <c r="E1" s="1"/>
      <c r="F1" s="1"/>
      <c r="G1" s="1"/>
      <c r="H1" s="1"/>
      <c r="I1" s="1"/>
      <c r="J1" s="1"/>
      <c r="K1" s="1"/>
      <c r="L1" s="1"/>
      <c r="M1" s="1"/>
      <c r="N1" s="1"/>
      <c r="O1" s="1"/>
      <c r="P1" s="1"/>
      <c r="Q1" s="1"/>
      <c r="R1" s="1"/>
      <c r="S1" s="1"/>
      <c r="T1" s="1"/>
      <c r="U1" s="1"/>
      <c r="V1" s="1"/>
      <c r="W1" s="1"/>
      <c r="X1" s="1"/>
      <c r="Y1" s="1"/>
    </row>
    <row r="2" spans="1:25" ht="23.25">
      <c r="A2" s="1"/>
      <c r="B2" s="120" t="s">
        <v>696</v>
      </c>
      <c r="C2" s="66"/>
      <c r="D2" s="66"/>
      <c r="E2" s="66"/>
      <c r="F2" s="66"/>
      <c r="G2" s="66"/>
      <c r="H2" s="66"/>
      <c r="I2" s="66"/>
      <c r="J2" s="66"/>
      <c r="K2" s="64"/>
      <c r="L2" s="1"/>
      <c r="M2" s="1"/>
      <c r="N2" s="1"/>
      <c r="O2" s="1"/>
      <c r="P2" s="1"/>
      <c r="Q2" s="1"/>
      <c r="R2" s="1"/>
      <c r="S2" s="1"/>
      <c r="T2" s="1"/>
      <c r="U2" s="1"/>
      <c r="V2" s="1"/>
      <c r="W2" s="1"/>
      <c r="X2" s="1"/>
      <c r="Y2" s="1"/>
    </row>
    <row r="3" spans="1:25" ht="15">
      <c r="A3" s="2"/>
      <c r="B3" s="67" t="s">
        <v>2</v>
      </c>
      <c r="C3" s="64"/>
      <c r="D3" s="3" t="s">
        <v>3</v>
      </c>
      <c r="E3" s="3" t="s">
        <v>4</v>
      </c>
      <c r="F3" s="3" t="s">
        <v>5</v>
      </c>
      <c r="G3" s="3" t="s">
        <v>6</v>
      </c>
      <c r="H3" s="3" t="s">
        <v>7</v>
      </c>
      <c r="I3" s="3" t="s">
        <v>8</v>
      </c>
      <c r="J3" s="67" t="s">
        <v>9</v>
      </c>
      <c r="K3" s="64"/>
      <c r="L3" s="4"/>
      <c r="M3" s="4"/>
      <c r="N3" s="4"/>
      <c r="O3" s="5" t="s">
        <v>10</v>
      </c>
      <c r="P3" s="4" t="s">
        <v>11</v>
      </c>
      <c r="Q3" s="4" t="s">
        <v>12</v>
      </c>
      <c r="R3" s="4" t="s">
        <v>13</v>
      </c>
      <c r="S3" s="4" t="s">
        <v>14</v>
      </c>
      <c r="T3" s="4" t="s">
        <v>15</v>
      </c>
      <c r="U3" s="4" t="s">
        <v>16</v>
      </c>
      <c r="V3" s="4"/>
      <c r="W3" s="4"/>
      <c r="X3" s="4"/>
      <c r="Y3" s="4"/>
    </row>
    <row r="4" spans="1:25" ht="15">
      <c r="A4" s="6">
        <v>1</v>
      </c>
      <c r="B4" s="68" t="str">
        <f>VLOOKUP(A4,$M$4:$X$11,2,FALSE)</f>
        <v>Royal Fremantle</v>
      </c>
      <c r="C4" s="64"/>
      <c r="D4" s="7">
        <f>VLOOKUP(A4,$M$4:$X$11,3,FALSE)</f>
        <v>6</v>
      </c>
      <c r="E4" s="7">
        <f>VLOOKUP(A4,$M$4:$X$11,4,FALSE)</f>
        <v>5</v>
      </c>
      <c r="F4" s="7">
        <f>VLOOKUP(A4,$M$4:$X$11,5,FALSE)</f>
        <v>1</v>
      </c>
      <c r="G4" s="7">
        <f>VLOOKUP(A4,$M$4:$X$11,6,FALSE)</f>
        <v>0</v>
      </c>
      <c r="H4" s="7">
        <f>VLOOKUP(A4,$M$4:$X$11,7,FALSE)</f>
        <v>28.5</v>
      </c>
      <c r="I4" s="7">
        <f>VLOOKUP(A4,$M$4:$X$11,8,FALSE)</f>
        <v>13.5</v>
      </c>
      <c r="J4" s="63">
        <f>VLOOKUP(A4,$M$4:$X$11,9,FALSE)</f>
        <v>11</v>
      </c>
      <c r="K4" s="64"/>
      <c r="L4" s="8"/>
      <c r="M4" s="8">
        <f>RANK(X4,$X$4:$X$11,1)</f>
        <v>1</v>
      </c>
      <c r="N4" s="9" t="s">
        <v>201</v>
      </c>
      <c r="O4" s="10">
        <f>COUNTIF($N$13:$P$423,N4)</f>
        <v>6</v>
      </c>
      <c r="P4" s="8">
        <f>COUNTIF($R$13:$R$423,N4)</f>
        <v>5</v>
      </c>
      <c r="Q4" s="8">
        <f>COUNTIF($S$13:$T$423,N4)</f>
        <v>1</v>
      </c>
      <c r="R4" s="8">
        <f>O4-P4-Q4</f>
        <v>0</v>
      </c>
      <c r="S4" s="8">
        <f>SUMIF($N$12:$N$314,N4,$O$12:$O$314)+SUMIF($P$12:$P$314,N4,$Q$12:$Q$314)</f>
        <v>28.5</v>
      </c>
      <c r="T4" s="8">
        <f>O4*7-S4</f>
        <v>13.5</v>
      </c>
      <c r="U4" s="8">
        <f>P4*2+Q4</f>
        <v>11</v>
      </c>
      <c r="V4" s="8">
        <f>U4+(S4/100)</f>
        <v>11.285</v>
      </c>
      <c r="W4" s="8">
        <f>RANK(V4,$V$4:$V$11)</f>
        <v>1</v>
      </c>
      <c r="X4" s="8">
        <f>W4+0.01</f>
        <v>1.01</v>
      </c>
      <c r="Y4" s="11"/>
    </row>
    <row r="5" spans="1:25" ht="15">
      <c r="A5" s="6">
        <v>2</v>
      </c>
      <c r="B5" s="68" t="str">
        <f>VLOOKUP(A5,$M$4:$X$11,2,FALSE)</f>
        <v>Gosnells</v>
      </c>
      <c r="C5" s="64"/>
      <c r="D5" s="7">
        <f>VLOOKUP(A5,$M$4:$X$11,3,FALSE)</f>
        <v>6</v>
      </c>
      <c r="E5" s="7">
        <f>VLOOKUP(A5,$M$4:$X$11,4,FALSE)</f>
        <v>4</v>
      </c>
      <c r="F5" s="7">
        <f>VLOOKUP(A5,$M$4:$X$11,5,FALSE)</f>
        <v>1</v>
      </c>
      <c r="G5" s="7">
        <f>VLOOKUP(A5,$M$4:$X$11,6,FALSE)</f>
        <v>1</v>
      </c>
      <c r="H5" s="7">
        <f>VLOOKUP(A5,$M$4:$X$11,7,FALSE)</f>
        <v>24</v>
      </c>
      <c r="I5" s="7">
        <f>VLOOKUP(A5,$M$4:$X$11,8,FALSE)</f>
        <v>18</v>
      </c>
      <c r="J5" s="63">
        <f>VLOOKUP(A5,$M$4:$X$11,9,FALSE)</f>
        <v>9</v>
      </c>
      <c r="K5" s="64"/>
      <c r="L5" s="8"/>
      <c r="M5" s="8">
        <f>RANK(X5,$X$4:$X$11,1)</f>
        <v>2</v>
      </c>
      <c r="N5" s="9" t="s">
        <v>200</v>
      </c>
      <c r="O5" s="10">
        <f>COUNTIF($N$13:$P$423,N5)</f>
        <v>6</v>
      </c>
      <c r="P5" s="8">
        <f>COUNTIF($R$13:$R$423,N5)</f>
        <v>4</v>
      </c>
      <c r="Q5" s="8">
        <f>COUNTIF($S$13:$T$423,N5)</f>
        <v>1</v>
      </c>
      <c r="R5" s="8">
        <f>O5-P5-Q5</f>
        <v>1</v>
      </c>
      <c r="S5" s="8">
        <f>SUMIF($N$12:$N$314,N5,$O$12:$O$314)+SUMIF($P$12:$P$314,N5,$Q$12:$Q$314)</f>
        <v>24</v>
      </c>
      <c r="T5" s="8">
        <f>O5*7-S5</f>
        <v>18</v>
      </c>
      <c r="U5" s="8">
        <f>P5*2+Q5</f>
        <v>9</v>
      </c>
      <c r="V5" s="8">
        <f>U5+(S5/100)</f>
        <v>9.24</v>
      </c>
      <c r="W5" s="8">
        <f>RANK(V5,$V$4:$V$11)</f>
        <v>2</v>
      </c>
      <c r="X5" s="8">
        <f>W5+0.02</f>
        <v>2.02</v>
      </c>
      <c r="Y5" s="11"/>
    </row>
    <row r="6" spans="1:25" ht="15">
      <c r="A6" s="6">
        <v>3</v>
      </c>
      <c r="B6" s="68" t="str">
        <f>VLOOKUP(A6,$M$4:$X$11,2,FALSE)</f>
        <v>WAGC</v>
      </c>
      <c r="C6" s="64"/>
      <c r="D6" s="7">
        <f>VLOOKUP(A6,$M$4:$X$11,3,FALSE)</f>
        <v>6</v>
      </c>
      <c r="E6" s="7">
        <f>VLOOKUP(A6,$M$4:$X$11,4,FALSE)</f>
        <v>3</v>
      </c>
      <c r="F6" s="7">
        <f>VLOOKUP(A6,$M$4:$X$11,5,FALSE)</f>
        <v>1</v>
      </c>
      <c r="G6" s="7">
        <f>VLOOKUP(A6,$M$4:$X$11,6,FALSE)</f>
        <v>2</v>
      </c>
      <c r="H6" s="7">
        <f>VLOOKUP(A6,$M$4:$X$11,7,FALSE)</f>
        <v>22.5</v>
      </c>
      <c r="I6" s="7">
        <f>VLOOKUP(A6,$M$4:$X$11,8,FALSE)</f>
        <v>19.5</v>
      </c>
      <c r="J6" s="63">
        <f>VLOOKUP(A6,$M$4:$X$11,9,FALSE)</f>
        <v>7</v>
      </c>
      <c r="K6" s="64"/>
      <c r="L6" s="8"/>
      <c r="M6" s="8">
        <f>RANK(X6,$X$4:$X$11,1)</f>
        <v>6</v>
      </c>
      <c r="N6" s="9" t="s">
        <v>192</v>
      </c>
      <c r="O6" s="10">
        <f>COUNTIF($N$13:$P$423,N6)</f>
        <v>6</v>
      </c>
      <c r="P6" s="8">
        <f>COUNTIF($R$13:$R$423,N6)</f>
        <v>2</v>
      </c>
      <c r="Q6" s="8">
        <f>COUNTIF($S$13:$T$423,N6)</f>
        <v>0</v>
      </c>
      <c r="R6" s="8">
        <f>O6-P6-Q6</f>
        <v>4</v>
      </c>
      <c r="S6" s="8">
        <f>SUMIF($N$12:$N$314,N6,$O$12:$O$314)+SUMIF($P$12:$P$314,N6,$Q$12:$Q$314)</f>
        <v>17.5</v>
      </c>
      <c r="T6" s="8">
        <f>O6*7-S6</f>
        <v>24.5</v>
      </c>
      <c r="U6" s="8">
        <f>P6*2+Q6</f>
        <v>4</v>
      </c>
      <c r="V6" s="8">
        <f>U6+(S6/100)</f>
        <v>4.1749999999999998</v>
      </c>
      <c r="W6" s="8">
        <f>RANK(V6,$V$4:$V$11)</f>
        <v>6</v>
      </c>
      <c r="X6" s="8">
        <f>W6+0.03</f>
        <v>6.03</v>
      </c>
      <c r="Y6" s="11"/>
    </row>
    <row r="7" spans="1:25" ht="15">
      <c r="A7" s="6">
        <v>4</v>
      </c>
      <c r="B7" s="68" t="str">
        <f>VLOOKUP(A7,$M$4:$X$11,2,FALSE)</f>
        <v>Sea View</v>
      </c>
      <c r="C7" s="64"/>
      <c r="D7" s="7">
        <f>VLOOKUP(A7,$M$4:$X$11,3,FALSE)</f>
        <v>6</v>
      </c>
      <c r="E7" s="7">
        <f>VLOOKUP(A7,$M$4:$X$11,4,FALSE)</f>
        <v>1</v>
      </c>
      <c r="F7" s="7">
        <f>VLOOKUP(A7,$M$4:$X$11,5,FALSE)</f>
        <v>2</v>
      </c>
      <c r="G7" s="7">
        <f>VLOOKUP(A7,$M$4:$X$11,6,FALSE)</f>
        <v>3</v>
      </c>
      <c r="H7" s="7">
        <f>VLOOKUP(A7,$M$4:$X$11,7,FALSE)</f>
        <v>18.5</v>
      </c>
      <c r="I7" s="7">
        <f>VLOOKUP(A7,$M$4:$X$11,8,FALSE)</f>
        <v>23.5</v>
      </c>
      <c r="J7" s="63">
        <f>VLOOKUP(A7,$M$4:$X$11,9,FALSE)</f>
        <v>4</v>
      </c>
      <c r="K7" s="64"/>
      <c r="L7" s="8"/>
      <c r="M7" s="8">
        <f>RANK(X7,$X$4:$X$11,1)</f>
        <v>3</v>
      </c>
      <c r="N7" s="9" t="s">
        <v>198</v>
      </c>
      <c r="O7" s="10">
        <f>COUNTIF($N$13:$P$423,N7)</f>
        <v>6</v>
      </c>
      <c r="P7" s="8">
        <f>COUNTIF($R$13:$R$423,N7)</f>
        <v>3</v>
      </c>
      <c r="Q7" s="8">
        <f>COUNTIF($S$13:$T$423,N7)</f>
        <v>1</v>
      </c>
      <c r="R7" s="8">
        <f>O7-P7-Q7</f>
        <v>2</v>
      </c>
      <c r="S7" s="8">
        <f>SUMIF($N$12:$N$314,N7,$O$12:$O$314)+SUMIF($P$12:$P$314,N7,$Q$12:$Q$314)</f>
        <v>22.5</v>
      </c>
      <c r="T7" s="8">
        <f>O7*7-S7</f>
        <v>19.5</v>
      </c>
      <c r="U7" s="8">
        <f>P7*2+Q7</f>
        <v>7</v>
      </c>
      <c r="V7" s="8">
        <f>U7+(S7/100)</f>
        <v>7.2249999999999996</v>
      </c>
      <c r="W7" s="8">
        <f>RANK(V7,$V$4:$V$11)</f>
        <v>3</v>
      </c>
      <c r="X7" s="8">
        <f>W7+0.04</f>
        <v>3.04</v>
      </c>
      <c r="Y7" s="11"/>
    </row>
    <row r="8" spans="1:25" ht="15">
      <c r="A8" s="6">
        <v>5</v>
      </c>
      <c r="B8" s="68" t="str">
        <f>VLOOKUP(A8,$M$4:$X$11,2,FALSE)</f>
        <v>Cottesloe</v>
      </c>
      <c r="C8" s="64"/>
      <c r="D8" s="7">
        <f>VLOOKUP(A8,$M$4:$X$11,3,FALSE)</f>
        <v>6</v>
      </c>
      <c r="E8" s="7">
        <f>VLOOKUP(A8,$M$4:$X$11,4,FALSE)</f>
        <v>2</v>
      </c>
      <c r="F8" s="7">
        <f>VLOOKUP(A8,$M$4:$X$11,5,FALSE)</f>
        <v>0</v>
      </c>
      <c r="G8" s="7">
        <f>VLOOKUP(A8,$M$4:$X$11,6,FALSE)</f>
        <v>4</v>
      </c>
      <c r="H8" s="7">
        <f>VLOOKUP(A8,$M$4:$X$11,7,FALSE)</f>
        <v>18</v>
      </c>
      <c r="I8" s="7">
        <f>VLOOKUP(A8,$M$4:$X$11,8,FALSE)</f>
        <v>24</v>
      </c>
      <c r="J8" s="63">
        <f>VLOOKUP(A8,$M$4:$X$11,9,FALSE)</f>
        <v>4</v>
      </c>
      <c r="K8" s="64"/>
      <c r="L8" s="8"/>
      <c r="M8" s="8">
        <f>RANK(X8,$X$4:$X$11,1)</f>
        <v>4</v>
      </c>
      <c r="N8" s="9" t="s">
        <v>562</v>
      </c>
      <c r="O8" s="10">
        <f>COUNTIF($N$13:$P$423,N8)</f>
        <v>6</v>
      </c>
      <c r="P8" s="8">
        <f>COUNTIF($R$13:$R$423,N8)</f>
        <v>1</v>
      </c>
      <c r="Q8" s="8">
        <f>COUNTIF($S$13:$T$423,N8)</f>
        <v>2</v>
      </c>
      <c r="R8" s="8">
        <f>O8-P8-Q8</f>
        <v>3</v>
      </c>
      <c r="S8" s="8">
        <f>SUMIF($N$12:$N$314,N8,$O$12:$O$314)+SUMIF($P$12:$P$314,N8,$Q$12:$Q$314)</f>
        <v>18.5</v>
      </c>
      <c r="T8" s="8">
        <f>O8*7-S8</f>
        <v>23.5</v>
      </c>
      <c r="U8" s="8">
        <f>P8*2+Q8</f>
        <v>4</v>
      </c>
      <c r="V8" s="8">
        <f>U8+(S8/100)</f>
        <v>4.1849999999999996</v>
      </c>
      <c r="W8" s="8">
        <f>RANK(V8,$V$4:$V$11)</f>
        <v>4</v>
      </c>
      <c r="X8" s="8">
        <f>W8+0.05</f>
        <v>4.05</v>
      </c>
      <c r="Y8" s="11"/>
    </row>
    <row r="9" spans="1:25" ht="15">
      <c r="A9" s="6">
        <v>6</v>
      </c>
      <c r="B9" s="68" t="str">
        <f>VLOOKUP(A9,$M$4:$X$11,2,FALSE)</f>
        <v>Joondalup</v>
      </c>
      <c r="C9" s="64"/>
      <c r="D9" s="7">
        <f>VLOOKUP(A9,$M$4:$X$11,3,FALSE)</f>
        <v>6</v>
      </c>
      <c r="E9" s="7">
        <f>VLOOKUP(A9,$M$4:$X$11,4,FALSE)</f>
        <v>2</v>
      </c>
      <c r="F9" s="7">
        <f>VLOOKUP(A9,$M$4:$X$11,5,FALSE)</f>
        <v>0</v>
      </c>
      <c r="G9" s="7">
        <f>VLOOKUP(A9,$M$4:$X$11,6,FALSE)</f>
        <v>4</v>
      </c>
      <c r="H9" s="7">
        <f>VLOOKUP(A9,$M$4:$X$11,7,FALSE)</f>
        <v>17.5</v>
      </c>
      <c r="I9" s="7">
        <f>VLOOKUP(A9,$M$4:$X$11,8,FALSE)</f>
        <v>24.5</v>
      </c>
      <c r="J9" s="63">
        <f>VLOOKUP(A9,$M$4:$X$11,9,FALSE)</f>
        <v>4</v>
      </c>
      <c r="K9" s="64"/>
      <c r="L9" s="8"/>
      <c r="M9" s="8">
        <f>RANK(X9,$X$4:$X$11,1)</f>
        <v>5</v>
      </c>
      <c r="N9" s="9" t="s">
        <v>561</v>
      </c>
      <c r="O9" s="10">
        <f>COUNTIF($N$13:$P$423,N9)</f>
        <v>6</v>
      </c>
      <c r="P9" s="8">
        <f>COUNTIF($R$13:$R$423,N9)</f>
        <v>2</v>
      </c>
      <c r="Q9" s="8">
        <f>COUNTIF($S$13:$T$423,N9)</f>
        <v>0</v>
      </c>
      <c r="R9" s="8">
        <f>O9-P9-Q9</f>
        <v>4</v>
      </c>
      <c r="S9" s="8">
        <f>SUMIF($N$12:$N$314,N9,$O$12:$O$314)+SUMIF($P$12:$P$314,N9,$Q$12:$Q$314)</f>
        <v>18</v>
      </c>
      <c r="T9" s="8">
        <f>O9*7-S9</f>
        <v>24</v>
      </c>
      <c r="U9" s="8">
        <f>P9*2+Q9</f>
        <v>4</v>
      </c>
      <c r="V9" s="8">
        <f>U9+(S9/100)</f>
        <v>4.18</v>
      </c>
      <c r="W9" s="8">
        <f>RANK(V9,$V$4:$V$11)</f>
        <v>5</v>
      </c>
      <c r="X9" s="8">
        <f>W9+0.06</f>
        <v>5.0599999999999996</v>
      </c>
      <c r="Y9" s="11"/>
    </row>
    <row r="10" spans="1:25" ht="15">
      <c r="A10" s="6">
        <v>7</v>
      </c>
      <c r="B10" s="68" t="str">
        <f>VLOOKUP(A10,$M$4:$X$11,2,FALSE)</f>
        <v>Nedlands</v>
      </c>
      <c r="C10" s="64"/>
      <c r="D10" s="7">
        <f>VLOOKUP(A10,$M$4:$X$11,3,FALSE)</f>
        <v>6</v>
      </c>
      <c r="E10" s="7">
        <f>VLOOKUP(A10,$M$4:$X$11,4,FALSE)</f>
        <v>1</v>
      </c>
      <c r="F10" s="7">
        <f>VLOOKUP(A10,$M$4:$X$11,5,FALSE)</f>
        <v>1</v>
      </c>
      <c r="G10" s="7">
        <f>VLOOKUP(A10,$M$4:$X$11,6,FALSE)</f>
        <v>4</v>
      </c>
      <c r="H10" s="7">
        <f>VLOOKUP(A10,$M$4:$X$11,7,FALSE)</f>
        <v>18</v>
      </c>
      <c r="I10" s="7">
        <f>VLOOKUP(A10,$M$4:$X$11,8,FALSE)</f>
        <v>24</v>
      </c>
      <c r="J10" s="63">
        <f>VLOOKUP(A10,$M$4:$X$11,9,FALSE)</f>
        <v>3</v>
      </c>
      <c r="K10" s="64"/>
      <c r="L10" s="8"/>
      <c r="M10" s="8">
        <f>RANK(X10,$X$4:$X$11,1)</f>
        <v>7</v>
      </c>
      <c r="N10" s="9" t="s">
        <v>623</v>
      </c>
      <c r="O10" s="10">
        <f>COUNTIF($N$13:$P$423,N10)</f>
        <v>6</v>
      </c>
      <c r="P10" s="8">
        <f>COUNTIF($R$13:$R$423,N10)</f>
        <v>1</v>
      </c>
      <c r="Q10" s="8">
        <f>COUNTIF($S$13:$T$423,N10)</f>
        <v>1</v>
      </c>
      <c r="R10" s="8">
        <f>O10-P10-Q10</f>
        <v>4</v>
      </c>
      <c r="S10" s="8">
        <f>SUMIF($N$12:$N$314,N10,$O$12:$O$314)+SUMIF($P$12:$P$314,N10,$Q$12:$Q$314)</f>
        <v>18</v>
      </c>
      <c r="T10" s="8">
        <f>O10*7-S10</f>
        <v>24</v>
      </c>
      <c r="U10" s="8">
        <f>P10*2+Q10</f>
        <v>3</v>
      </c>
      <c r="V10" s="8">
        <f>U10+(S10/100)</f>
        <v>3.18</v>
      </c>
      <c r="W10" s="8">
        <f>RANK(V10,$V$4:$V$11)</f>
        <v>7</v>
      </c>
      <c r="X10" s="8">
        <f>W10+0.07</f>
        <v>7.07</v>
      </c>
      <c r="Y10" s="11"/>
    </row>
    <row r="11" spans="1:25" ht="15" hidden="1">
      <c r="A11" s="6">
        <v>8</v>
      </c>
      <c r="B11" s="68" t="str">
        <f>VLOOKUP(A11,$M$4:$X$11,2,FALSE)</f>
        <v>Bye</v>
      </c>
      <c r="C11" s="64"/>
      <c r="D11" s="7">
        <f>VLOOKUP(A11,$M$4:$X$11,3,FALSE)</f>
        <v>0</v>
      </c>
      <c r="E11" s="7">
        <f>VLOOKUP(A11,$M$4:$X$11,4,FALSE)</f>
        <v>0</v>
      </c>
      <c r="F11" s="7">
        <f>VLOOKUP(A11,$M$4:$X$11,5,FALSE)</f>
        <v>0</v>
      </c>
      <c r="G11" s="7">
        <f>VLOOKUP(A11,$M$4:$X$11,6,FALSE)</f>
        <v>0</v>
      </c>
      <c r="H11" s="7">
        <f>VLOOKUP(A11,$M$4:$X$11,7,FALSE)</f>
        <v>0</v>
      </c>
      <c r="I11" s="7">
        <f>VLOOKUP(A11,$M$4:$X$11,8,FALSE)</f>
        <v>0</v>
      </c>
      <c r="J11" s="63">
        <f>VLOOKUP(A11,$M$4:$X$11,9,FALSE)</f>
        <v>0</v>
      </c>
      <c r="K11" s="64"/>
      <c r="L11" s="8"/>
      <c r="M11" s="8">
        <f>RANK(X11,$X$4:$X$11,1)</f>
        <v>8</v>
      </c>
      <c r="N11" s="9" t="s">
        <v>695</v>
      </c>
      <c r="O11" s="10">
        <f>COUNTIF($N$13:$P$423,N11)</f>
        <v>0</v>
      </c>
      <c r="P11" s="8">
        <f>COUNTIF($R$13:$R$423,N11)</f>
        <v>0</v>
      </c>
      <c r="Q11" s="8">
        <f>COUNTIF($S$13:$T$423,N11)</f>
        <v>0</v>
      </c>
      <c r="R11" s="8">
        <f>O11-P11-Q11</f>
        <v>0</v>
      </c>
      <c r="S11" s="8">
        <f>SUMIF($N$12:$N$314,N11,$O$12:$O$314)+SUMIF($P$12:$P$314,N11,$Q$12:$Q$314)</f>
        <v>0</v>
      </c>
      <c r="T11" s="8">
        <f>O11*6-S11</f>
        <v>0</v>
      </c>
      <c r="U11" s="8">
        <f>P11*2+Q11</f>
        <v>0</v>
      </c>
      <c r="V11" s="8">
        <f>U11+(S11/100)</f>
        <v>0</v>
      </c>
      <c r="W11" s="8">
        <f>RANK(V11,$V$4:$V$11)</f>
        <v>8</v>
      </c>
      <c r="X11" s="8">
        <f>W11+0.08</f>
        <v>8.08</v>
      </c>
      <c r="Y11" s="11"/>
    </row>
    <row r="12" spans="1:25" ht="15">
      <c r="A12" s="12"/>
      <c r="B12" s="69"/>
      <c r="C12" s="66"/>
      <c r="D12" s="66"/>
      <c r="E12" s="66"/>
      <c r="F12" s="66"/>
      <c r="G12" s="66"/>
      <c r="H12" s="66"/>
      <c r="I12" s="66"/>
      <c r="J12" s="66"/>
      <c r="K12" s="64"/>
      <c r="L12" s="12"/>
      <c r="M12" s="12"/>
      <c r="N12" s="12"/>
      <c r="O12" s="12"/>
      <c r="P12" s="12"/>
      <c r="Q12" s="12"/>
      <c r="R12" s="12"/>
      <c r="S12" s="12"/>
      <c r="T12" s="12"/>
      <c r="U12" s="12"/>
      <c r="V12" s="12"/>
      <c r="W12" s="12"/>
      <c r="X12" s="12"/>
      <c r="Y12" s="12"/>
    </row>
    <row r="13" spans="1:25" ht="21.75" customHeight="1">
      <c r="A13" s="1"/>
      <c r="B13" s="119" t="s">
        <v>17</v>
      </c>
      <c r="C13" s="66"/>
      <c r="D13" s="66"/>
      <c r="E13" s="66"/>
      <c r="F13" s="66"/>
      <c r="G13" s="66"/>
      <c r="H13" s="66"/>
      <c r="I13" s="66"/>
      <c r="J13" s="66"/>
      <c r="K13" s="64"/>
      <c r="L13" s="1"/>
      <c r="M13" s="1"/>
      <c r="N13" s="1"/>
      <c r="O13" s="1"/>
      <c r="P13" s="1"/>
      <c r="Q13" s="1"/>
      <c r="R13" s="1"/>
      <c r="S13" s="1"/>
      <c r="T13" s="1"/>
      <c r="U13" s="1"/>
      <c r="V13" s="1"/>
      <c r="W13" s="1"/>
      <c r="X13" s="1"/>
      <c r="Y13" s="1"/>
    </row>
    <row r="14" spans="1:25" ht="30" customHeight="1">
      <c r="A14" s="13"/>
      <c r="B14" s="84" t="str">
        <f>[5]Sheet1!A49</f>
        <v>ROUND SEVEN</v>
      </c>
      <c r="C14" s="64"/>
      <c r="D14" s="70" t="str">
        <f>[5]Sheet1!B49</f>
        <v>MONDAY 16 JUNE</v>
      </c>
      <c r="E14" s="66"/>
      <c r="F14" s="64"/>
      <c r="G14" s="108" t="str">
        <f>[5]Sheet1!C49</f>
        <v>Royal Fremantle GC</v>
      </c>
      <c r="H14" s="66"/>
      <c r="I14" s="66"/>
      <c r="J14" s="66"/>
      <c r="K14" s="64"/>
      <c r="L14" s="13"/>
      <c r="M14" s="13"/>
      <c r="N14" s="13"/>
      <c r="O14" s="13"/>
      <c r="P14" s="13"/>
      <c r="Q14" s="13"/>
      <c r="R14" s="13"/>
      <c r="S14" s="13"/>
      <c r="T14" s="13"/>
      <c r="U14" s="13"/>
      <c r="V14" s="13"/>
      <c r="W14" s="13"/>
      <c r="X14" s="13"/>
      <c r="Y14" s="13"/>
    </row>
    <row r="15" spans="1:25" ht="15">
      <c r="A15" s="14"/>
      <c r="B15" s="15" t="s">
        <v>18</v>
      </c>
      <c r="C15" s="110" t="s">
        <v>623</v>
      </c>
      <c r="D15" s="66"/>
      <c r="E15" s="66"/>
      <c r="F15" s="64"/>
      <c r="G15" s="16" t="s">
        <v>18</v>
      </c>
      <c r="H15" s="109" t="s">
        <v>200</v>
      </c>
      <c r="I15" s="66"/>
      <c r="J15" s="66"/>
      <c r="K15" s="64"/>
      <c r="L15" s="17"/>
      <c r="M15" s="17"/>
      <c r="N15" s="17"/>
      <c r="O15" s="17"/>
      <c r="P15" s="17"/>
      <c r="Q15" s="17"/>
      <c r="R15" s="17"/>
      <c r="S15" s="17"/>
      <c r="T15" s="17"/>
      <c r="U15" s="17"/>
      <c r="V15" s="17"/>
      <c r="W15" s="17"/>
      <c r="X15" s="17"/>
      <c r="Y15" s="17"/>
    </row>
    <row r="16" spans="1:25" ht="15">
      <c r="A16" s="14"/>
      <c r="B16" s="85" t="s">
        <v>19</v>
      </c>
      <c r="C16" s="88" t="s">
        <v>20</v>
      </c>
      <c r="D16" s="76"/>
      <c r="E16" s="85" t="s">
        <v>560</v>
      </c>
      <c r="F16" s="85" t="s">
        <v>21</v>
      </c>
      <c r="G16" s="89" t="s">
        <v>19</v>
      </c>
      <c r="H16" s="74" t="s">
        <v>20</v>
      </c>
      <c r="I16" s="76"/>
      <c r="J16" s="89" t="s">
        <v>560</v>
      </c>
      <c r="K16" s="89" t="s">
        <v>21</v>
      </c>
      <c r="L16" s="17"/>
      <c r="M16" s="17"/>
      <c r="N16" s="17"/>
      <c r="O16" s="17"/>
      <c r="P16" s="17"/>
      <c r="Q16" s="17"/>
      <c r="R16" s="17"/>
      <c r="S16" s="17"/>
      <c r="T16" s="17"/>
      <c r="U16" s="17"/>
      <c r="V16" s="17"/>
      <c r="W16" s="17"/>
      <c r="X16" s="17"/>
      <c r="Y16" s="17"/>
    </row>
    <row r="17" spans="1:25" ht="15">
      <c r="A17" s="14"/>
      <c r="B17" s="86"/>
      <c r="C17" s="77"/>
      <c r="D17" s="79"/>
      <c r="E17" s="86"/>
      <c r="F17" s="86"/>
      <c r="G17" s="86"/>
      <c r="H17" s="77"/>
      <c r="I17" s="79"/>
      <c r="J17" s="86"/>
      <c r="K17" s="86"/>
      <c r="L17" s="17"/>
      <c r="M17" s="17"/>
      <c r="N17" s="17"/>
      <c r="O17" s="17"/>
      <c r="P17" s="17"/>
      <c r="Q17" s="17"/>
      <c r="R17" s="17"/>
      <c r="S17" s="17"/>
      <c r="T17" s="17"/>
      <c r="U17" s="17"/>
      <c r="V17" s="17"/>
      <c r="W17" s="17"/>
      <c r="X17" s="17"/>
      <c r="Y17" s="17"/>
    </row>
    <row r="18" spans="1:25" ht="15">
      <c r="A18" s="14"/>
      <c r="B18" s="87"/>
      <c r="C18" s="80"/>
      <c r="D18" s="82"/>
      <c r="E18" s="87"/>
      <c r="F18" s="87"/>
      <c r="G18" s="87"/>
      <c r="H18" s="80"/>
      <c r="I18" s="82"/>
      <c r="J18" s="87"/>
      <c r="K18" s="87"/>
      <c r="L18" s="17"/>
      <c r="M18" s="17"/>
      <c r="N18" s="17"/>
      <c r="O18" s="17"/>
      <c r="P18" s="17"/>
      <c r="Q18" s="17"/>
      <c r="R18" s="17"/>
      <c r="S18" s="17"/>
      <c r="T18" s="17"/>
      <c r="U18" s="17"/>
      <c r="V18" s="17"/>
      <c r="W18" s="17"/>
      <c r="X18" s="17"/>
      <c r="Y18" s="17"/>
    </row>
    <row r="19" spans="1:25" ht="15">
      <c r="A19" s="14"/>
      <c r="B19" s="15">
        <v>1</v>
      </c>
      <c r="C19" s="83" t="s">
        <v>694</v>
      </c>
      <c r="D19" s="64"/>
      <c r="E19" s="20">
        <v>16</v>
      </c>
      <c r="F19" s="18" t="s">
        <v>24</v>
      </c>
      <c r="G19" s="106">
        <v>1</v>
      </c>
      <c r="H19" s="83" t="s">
        <v>684</v>
      </c>
      <c r="I19" s="64"/>
      <c r="J19" s="20">
        <v>16</v>
      </c>
      <c r="K19" s="18"/>
      <c r="L19" s="19"/>
      <c r="M19" s="19"/>
      <c r="N19" s="19"/>
      <c r="O19" s="19"/>
      <c r="P19" s="19"/>
      <c r="Q19" s="19"/>
      <c r="R19" s="19"/>
      <c r="S19" s="19"/>
      <c r="T19" s="19"/>
      <c r="U19" s="19"/>
      <c r="V19" s="19"/>
      <c r="W19" s="19"/>
      <c r="X19" s="19"/>
      <c r="Y19" s="19"/>
    </row>
    <row r="20" spans="1:25" ht="15">
      <c r="A20" s="14"/>
      <c r="B20" s="15">
        <v>2</v>
      </c>
      <c r="C20" s="83" t="s">
        <v>631</v>
      </c>
      <c r="D20" s="64"/>
      <c r="E20" s="20">
        <v>20</v>
      </c>
      <c r="F20" s="18"/>
      <c r="G20" s="105">
        <v>2</v>
      </c>
      <c r="H20" s="83" t="s">
        <v>586</v>
      </c>
      <c r="I20" s="64"/>
      <c r="J20" s="20">
        <v>20</v>
      </c>
      <c r="K20" s="18" t="s">
        <v>52</v>
      </c>
      <c r="L20" s="19"/>
      <c r="M20" s="19"/>
      <c r="N20" s="19"/>
      <c r="O20" s="19"/>
      <c r="P20" s="19"/>
      <c r="Q20" s="19"/>
      <c r="R20" s="19"/>
      <c r="S20" s="19"/>
      <c r="T20" s="19"/>
      <c r="U20" s="19"/>
      <c r="V20" s="19"/>
      <c r="W20" s="19"/>
      <c r="X20" s="19"/>
      <c r="Y20" s="19"/>
    </row>
    <row r="21" spans="1:25" ht="15">
      <c r="A21" s="14"/>
      <c r="B21" s="15">
        <v>3</v>
      </c>
      <c r="C21" s="83" t="s">
        <v>618</v>
      </c>
      <c r="D21" s="64"/>
      <c r="E21" s="20">
        <v>21</v>
      </c>
      <c r="F21" s="18"/>
      <c r="G21" s="105">
        <v>3</v>
      </c>
      <c r="H21" s="83" t="s">
        <v>693</v>
      </c>
      <c r="I21" s="64"/>
      <c r="J21" s="20">
        <v>20</v>
      </c>
      <c r="K21" s="18" t="s">
        <v>47</v>
      </c>
      <c r="L21" s="19"/>
      <c r="M21" s="19"/>
      <c r="N21" s="19"/>
      <c r="O21" s="19"/>
      <c r="P21" s="19"/>
      <c r="Q21" s="19"/>
      <c r="R21" s="19"/>
      <c r="S21" s="19"/>
      <c r="T21" s="19"/>
      <c r="U21" s="19"/>
      <c r="V21" s="19"/>
      <c r="W21" s="19"/>
      <c r="X21" s="19"/>
      <c r="Y21" s="19"/>
    </row>
    <row r="22" spans="1:25" ht="15">
      <c r="A22" s="14"/>
      <c r="B22" s="15">
        <v>4</v>
      </c>
      <c r="C22" s="83" t="s">
        <v>648</v>
      </c>
      <c r="D22" s="64"/>
      <c r="E22" s="20">
        <v>22</v>
      </c>
      <c r="F22" s="18"/>
      <c r="G22" s="105">
        <v>4</v>
      </c>
      <c r="H22" s="83" t="s">
        <v>584</v>
      </c>
      <c r="I22" s="64"/>
      <c r="J22" s="20">
        <v>21</v>
      </c>
      <c r="K22" s="18" t="s">
        <v>34</v>
      </c>
      <c r="L22" s="19"/>
      <c r="M22" s="19"/>
      <c r="N22" s="19"/>
      <c r="O22" s="19"/>
      <c r="P22" s="19"/>
      <c r="Q22" s="19"/>
      <c r="R22" s="19"/>
      <c r="S22" s="19"/>
      <c r="T22" s="19"/>
      <c r="U22" s="19"/>
      <c r="V22" s="19"/>
      <c r="W22" s="19"/>
      <c r="X22" s="19"/>
      <c r="Y22" s="19"/>
    </row>
    <row r="23" spans="1:25" ht="15">
      <c r="A23" s="14"/>
      <c r="B23" s="15">
        <v>5</v>
      </c>
      <c r="C23" s="83" t="s">
        <v>628</v>
      </c>
      <c r="D23" s="64"/>
      <c r="E23" s="20">
        <v>22</v>
      </c>
      <c r="F23" s="18"/>
      <c r="G23" s="105">
        <v>5</v>
      </c>
      <c r="H23" s="83" t="s">
        <v>578</v>
      </c>
      <c r="I23" s="64"/>
      <c r="J23" s="20">
        <v>22</v>
      </c>
      <c r="K23" s="18" t="s">
        <v>34</v>
      </c>
      <c r="L23" s="19"/>
      <c r="M23" s="19"/>
      <c r="N23" s="19"/>
      <c r="O23" s="19"/>
      <c r="P23" s="19"/>
      <c r="Q23" s="19"/>
      <c r="R23" s="19"/>
      <c r="S23" s="19"/>
      <c r="T23" s="19"/>
      <c r="U23" s="19"/>
      <c r="V23" s="19"/>
      <c r="W23" s="19"/>
      <c r="X23" s="19"/>
      <c r="Y23" s="19"/>
    </row>
    <row r="24" spans="1:25" ht="15">
      <c r="A24" s="14"/>
      <c r="B24" s="15">
        <v>6</v>
      </c>
      <c r="C24" s="83" t="s">
        <v>629</v>
      </c>
      <c r="D24" s="64"/>
      <c r="E24" s="20">
        <v>22</v>
      </c>
      <c r="F24" s="18" t="s">
        <v>78</v>
      </c>
      <c r="G24" s="105">
        <v>6</v>
      </c>
      <c r="H24" s="83" t="s">
        <v>692</v>
      </c>
      <c r="I24" s="64"/>
      <c r="J24" s="20">
        <v>22</v>
      </c>
      <c r="K24" s="18"/>
      <c r="L24" s="19"/>
      <c r="M24" s="19"/>
      <c r="N24" s="19"/>
      <c r="O24" s="19"/>
      <c r="P24" s="19"/>
      <c r="Q24" s="19"/>
      <c r="R24" s="19"/>
      <c r="S24" s="19"/>
      <c r="T24" s="19"/>
      <c r="U24" s="19"/>
      <c r="V24" s="19"/>
      <c r="W24" s="19"/>
      <c r="X24" s="19"/>
      <c r="Y24" s="19"/>
    </row>
    <row r="25" spans="1:25" ht="15">
      <c r="A25" s="14"/>
      <c r="B25" s="15">
        <v>7</v>
      </c>
      <c r="C25" s="83" t="s">
        <v>626</v>
      </c>
      <c r="D25" s="64"/>
      <c r="E25" s="20">
        <v>23</v>
      </c>
      <c r="F25" s="18" t="s">
        <v>31</v>
      </c>
      <c r="G25" s="105">
        <v>7</v>
      </c>
      <c r="H25" s="83" t="s">
        <v>582</v>
      </c>
      <c r="I25" s="64"/>
      <c r="J25" s="20">
        <v>22</v>
      </c>
      <c r="K25" s="18" t="s">
        <v>31</v>
      </c>
      <c r="L25" s="19"/>
      <c r="M25" s="19"/>
      <c r="N25" s="19"/>
      <c r="O25" s="19"/>
      <c r="P25" s="19"/>
      <c r="Q25" s="19"/>
      <c r="R25" s="19"/>
      <c r="S25" s="19"/>
      <c r="T25" s="19"/>
      <c r="U25" s="19"/>
      <c r="V25" s="19"/>
      <c r="W25" s="19"/>
      <c r="X25" s="19"/>
      <c r="Y25" s="19"/>
    </row>
    <row r="26" spans="1:25" ht="15">
      <c r="A26" s="14"/>
      <c r="B26" s="72" t="str">
        <f>"TOTAL MATCHES WON BY : "&amp;C15</f>
        <v>TOTAL MATCHES WON BY : Nedlands</v>
      </c>
      <c r="C26" s="66"/>
      <c r="D26" s="66"/>
      <c r="E26" s="64"/>
      <c r="F26" s="20">
        <f>COUNTA(F19:F25)-0.5*COUNTIF(F19:F25,"Sq*")-COUNTIF(F19:F25,"TBA")</f>
        <v>2.5</v>
      </c>
      <c r="G26" s="92" t="str">
        <f>"TOTAL MATCHES WON BY : "&amp;H15</f>
        <v>TOTAL MATCHES WON BY : Gosnells</v>
      </c>
      <c r="H26" s="66"/>
      <c r="I26" s="66"/>
      <c r="J26" s="64"/>
      <c r="K26" s="20">
        <f>COUNTA(K19:K25)-0.5*COUNTIF(K19:K25,"Sq*")-COUNTIF(K19:K25,"TBA")</f>
        <v>4.5</v>
      </c>
      <c r="L26" s="21"/>
      <c r="M26" s="21"/>
      <c r="N26" s="21" t="str">
        <f>IF(F26+K26=0,"",C15)</f>
        <v>Nedlands</v>
      </c>
      <c r="O26" s="21">
        <f>F26</f>
        <v>2.5</v>
      </c>
      <c r="P26" s="21" t="str">
        <f>IF(F26+K26=0,"",H15)</f>
        <v>Gosnells</v>
      </c>
      <c r="Q26" s="21">
        <f>K26</f>
        <v>4.5</v>
      </c>
      <c r="R26" s="21" t="str">
        <f>G27</f>
        <v>Gosnells</v>
      </c>
      <c r="S26" s="21" t="str">
        <f>IF(R26="HALVED",C15,"")</f>
        <v/>
      </c>
      <c r="T26" s="21" t="str">
        <f>IF(R26="HALVED",H15,"")</f>
        <v/>
      </c>
      <c r="U26" s="21"/>
      <c r="V26" s="21"/>
      <c r="W26" s="21"/>
      <c r="X26" s="21"/>
      <c r="Y26" s="21"/>
    </row>
    <row r="27" spans="1:25" ht="15">
      <c r="A27" s="22"/>
      <c r="B27" s="90" t="s">
        <v>42</v>
      </c>
      <c r="C27" s="66"/>
      <c r="D27" s="66"/>
      <c r="E27" s="66"/>
      <c r="F27" s="64"/>
      <c r="G27" s="91" t="str">
        <f>IF(F26+K26&lt;4,"",IF(F26=K26,"HALVED",IF(F26&gt;K26,C15,H15)))</f>
        <v>Gosnells</v>
      </c>
      <c r="H27" s="66"/>
      <c r="I27" s="66"/>
      <c r="J27" s="66"/>
      <c r="K27" s="64"/>
      <c r="L27" s="23"/>
      <c r="M27" s="23"/>
      <c r="N27" s="23"/>
      <c r="O27" s="23"/>
      <c r="P27" s="23"/>
      <c r="Q27" s="23"/>
      <c r="R27" s="23"/>
      <c r="S27" s="23"/>
      <c r="T27" s="23"/>
      <c r="U27" s="23"/>
      <c r="V27" s="23"/>
      <c r="W27" s="23"/>
      <c r="X27" s="23"/>
      <c r="Y27" s="23"/>
    </row>
    <row r="28" spans="1:25" ht="15">
      <c r="A28" s="22"/>
      <c r="B28" s="24"/>
      <c r="C28" s="24"/>
      <c r="D28" s="24"/>
      <c r="E28" s="24"/>
      <c r="F28" s="24"/>
      <c r="G28" s="25"/>
      <c r="H28" s="25"/>
      <c r="I28" s="25"/>
      <c r="J28" s="25"/>
      <c r="K28" s="25"/>
      <c r="L28" s="23"/>
      <c r="M28" s="23"/>
      <c r="N28" s="23"/>
      <c r="O28" s="23"/>
      <c r="P28" s="23"/>
      <c r="Q28" s="23"/>
      <c r="R28" s="23"/>
      <c r="S28" s="23"/>
      <c r="T28" s="23"/>
      <c r="U28" s="23"/>
      <c r="V28" s="23"/>
      <c r="W28" s="23"/>
      <c r="X28" s="23"/>
      <c r="Y28" s="23"/>
    </row>
    <row r="29" spans="1:25" ht="15">
      <c r="A29" s="14"/>
      <c r="B29" s="15" t="s">
        <v>18</v>
      </c>
      <c r="C29" s="110" t="s">
        <v>192</v>
      </c>
      <c r="D29" s="66"/>
      <c r="E29" s="66"/>
      <c r="F29" s="64"/>
      <c r="G29" s="16" t="s">
        <v>18</v>
      </c>
      <c r="H29" s="109" t="s">
        <v>561</v>
      </c>
      <c r="I29" s="66"/>
      <c r="J29" s="66"/>
      <c r="K29" s="64"/>
      <c r="L29" s="17"/>
      <c r="M29" s="17"/>
      <c r="N29" s="17"/>
      <c r="O29" s="17"/>
      <c r="P29" s="17"/>
      <c r="Q29" s="17"/>
      <c r="R29" s="17"/>
      <c r="S29" s="17"/>
      <c r="T29" s="17"/>
      <c r="U29" s="17"/>
      <c r="V29" s="17"/>
      <c r="W29" s="17"/>
      <c r="X29" s="17"/>
      <c r="Y29" s="17"/>
    </row>
    <row r="30" spans="1:25" ht="15">
      <c r="A30" s="14"/>
      <c r="B30" s="85" t="s">
        <v>19</v>
      </c>
      <c r="C30" s="88" t="s">
        <v>20</v>
      </c>
      <c r="D30" s="76"/>
      <c r="E30" s="85" t="s">
        <v>560</v>
      </c>
      <c r="F30" s="85" t="s">
        <v>21</v>
      </c>
      <c r="G30" s="89" t="s">
        <v>19</v>
      </c>
      <c r="H30" s="74" t="s">
        <v>20</v>
      </c>
      <c r="I30" s="76"/>
      <c r="J30" s="89" t="s">
        <v>560</v>
      </c>
      <c r="K30" s="89" t="s">
        <v>21</v>
      </c>
      <c r="L30" s="17"/>
      <c r="M30" s="17"/>
      <c r="N30" s="17"/>
      <c r="O30" s="17"/>
      <c r="P30" s="17"/>
      <c r="Q30" s="17"/>
      <c r="R30" s="17"/>
      <c r="S30" s="17"/>
      <c r="T30" s="17"/>
      <c r="U30" s="17"/>
      <c r="V30" s="17"/>
      <c r="W30" s="17"/>
      <c r="X30" s="17"/>
      <c r="Y30" s="17"/>
    </row>
    <row r="31" spans="1:25" ht="15">
      <c r="A31" s="14"/>
      <c r="B31" s="86"/>
      <c r="C31" s="77"/>
      <c r="D31" s="79"/>
      <c r="E31" s="86"/>
      <c r="F31" s="86"/>
      <c r="G31" s="86"/>
      <c r="H31" s="77"/>
      <c r="I31" s="79"/>
      <c r="J31" s="86"/>
      <c r="K31" s="86"/>
      <c r="L31" s="17"/>
      <c r="M31" s="17"/>
      <c r="N31" s="17"/>
      <c r="O31" s="17"/>
      <c r="P31" s="17"/>
      <c r="Q31" s="17"/>
      <c r="R31" s="17"/>
      <c r="S31" s="17"/>
      <c r="T31" s="17"/>
      <c r="U31" s="17"/>
      <c r="V31" s="17"/>
      <c r="W31" s="17"/>
      <c r="X31" s="17"/>
      <c r="Y31" s="17"/>
    </row>
    <row r="32" spans="1:25" ht="15">
      <c r="A32" s="14"/>
      <c r="B32" s="87"/>
      <c r="C32" s="80"/>
      <c r="D32" s="82"/>
      <c r="E32" s="87"/>
      <c r="F32" s="87"/>
      <c r="G32" s="87"/>
      <c r="H32" s="80"/>
      <c r="I32" s="82"/>
      <c r="J32" s="87"/>
      <c r="K32" s="87"/>
      <c r="L32" s="17"/>
      <c r="M32" s="17"/>
      <c r="N32" s="17"/>
      <c r="O32" s="17"/>
      <c r="P32" s="17"/>
      <c r="Q32" s="17"/>
      <c r="R32" s="17"/>
      <c r="S32" s="17"/>
      <c r="T32" s="17"/>
      <c r="U32" s="17"/>
      <c r="V32" s="17"/>
      <c r="W32" s="17"/>
      <c r="X32" s="17"/>
      <c r="Y32" s="17"/>
    </row>
    <row r="33" spans="1:25" ht="15">
      <c r="A33" s="14"/>
      <c r="B33" s="15">
        <v>1</v>
      </c>
      <c r="C33" s="83" t="s">
        <v>576</v>
      </c>
      <c r="D33" s="64"/>
      <c r="E33" s="20">
        <v>13</v>
      </c>
      <c r="F33" s="18" t="s">
        <v>113</v>
      </c>
      <c r="G33" s="106">
        <v>1</v>
      </c>
      <c r="H33" s="83" t="s">
        <v>683</v>
      </c>
      <c r="I33" s="64"/>
      <c r="J33" s="20">
        <v>18</v>
      </c>
      <c r="K33" s="18"/>
      <c r="L33" s="19"/>
      <c r="M33" s="19"/>
      <c r="N33" s="19"/>
      <c r="O33" s="19"/>
      <c r="P33" s="19"/>
      <c r="Q33" s="19"/>
      <c r="R33" s="19"/>
      <c r="S33" s="19"/>
      <c r="T33" s="19"/>
      <c r="U33" s="19"/>
      <c r="V33" s="19"/>
      <c r="W33" s="19"/>
      <c r="X33" s="19"/>
      <c r="Y33" s="19"/>
    </row>
    <row r="34" spans="1:25" ht="15">
      <c r="A34" s="14"/>
      <c r="B34" s="15">
        <v>2</v>
      </c>
      <c r="C34" s="83" t="s">
        <v>691</v>
      </c>
      <c r="D34" s="64"/>
      <c r="E34" s="20">
        <v>14</v>
      </c>
      <c r="F34" s="18" t="s">
        <v>34</v>
      </c>
      <c r="G34" s="105">
        <v>2</v>
      </c>
      <c r="H34" s="83" t="s">
        <v>558</v>
      </c>
      <c r="I34" s="64"/>
      <c r="J34" s="20">
        <v>19</v>
      </c>
      <c r="K34" s="18"/>
      <c r="L34" s="19"/>
      <c r="M34" s="19"/>
      <c r="N34" s="19"/>
      <c r="O34" s="19"/>
      <c r="P34" s="19"/>
      <c r="Q34" s="19"/>
      <c r="R34" s="19"/>
      <c r="S34" s="19"/>
      <c r="T34" s="19"/>
      <c r="U34" s="19"/>
      <c r="V34" s="19"/>
      <c r="W34" s="19"/>
      <c r="X34" s="19"/>
      <c r="Y34" s="19"/>
    </row>
    <row r="35" spans="1:25" ht="15">
      <c r="A35" s="14"/>
      <c r="B35" s="15">
        <v>3</v>
      </c>
      <c r="C35" s="83" t="s">
        <v>572</v>
      </c>
      <c r="D35" s="64"/>
      <c r="E35" s="20">
        <v>18</v>
      </c>
      <c r="F35" s="18" t="s">
        <v>24</v>
      </c>
      <c r="G35" s="105">
        <v>3</v>
      </c>
      <c r="H35" s="83" t="s">
        <v>552</v>
      </c>
      <c r="I35" s="64"/>
      <c r="J35" s="20">
        <v>20</v>
      </c>
      <c r="K35" s="18"/>
      <c r="L35" s="19"/>
      <c r="M35" s="19"/>
      <c r="N35" s="19"/>
      <c r="O35" s="19"/>
      <c r="P35" s="19"/>
      <c r="Q35" s="19"/>
      <c r="R35" s="19"/>
      <c r="S35" s="19"/>
      <c r="T35" s="19"/>
      <c r="U35" s="19"/>
      <c r="V35" s="19"/>
      <c r="W35" s="19"/>
      <c r="X35" s="19"/>
      <c r="Y35" s="19"/>
    </row>
    <row r="36" spans="1:25" ht="15">
      <c r="A36" s="14"/>
      <c r="B36" s="15">
        <v>4</v>
      </c>
      <c r="C36" s="83" t="s">
        <v>570</v>
      </c>
      <c r="D36" s="64"/>
      <c r="E36" s="20">
        <v>19</v>
      </c>
      <c r="F36" s="18"/>
      <c r="G36" s="105">
        <v>4</v>
      </c>
      <c r="H36" s="83" t="s">
        <v>671</v>
      </c>
      <c r="I36" s="64"/>
      <c r="J36" s="20">
        <v>20</v>
      </c>
      <c r="K36" s="18" t="s">
        <v>24</v>
      </c>
      <c r="L36" s="19"/>
      <c r="M36" s="19"/>
      <c r="N36" s="19"/>
      <c r="O36" s="19"/>
      <c r="P36" s="19"/>
      <c r="Q36" s="19"/>
      <c r="R36" s="19"/>
      <c r="S36" s="19"/>
      <c r="T36" s="19"/>
      <c r="U36" s="19"/>
      <c r="V36" s="19"/>
      <c r="W36" s="19"/>
      <c r="X36" s="19"/>
      <c r="Y36" s="19"/>
    </row>
    <row r="37" spans="1:25" ht="15">
      <c r="A37" s="14"/>
      <c r="B37" s="15">
        <v>5</v>
      </c>
      <c r="C37" s="83" t="s">
        <v>645</v>
      </c>
      <c r="D37" s="64"/>
      <c r="E37" s="20">
        <v>20</v>
      </c>
      <c r="F37" s="18" t="s">
        <v>31</v>
      </c>
      <c r="G37" s="105">
        <v>5</v>
      </c>
      <c r="H37" s="83" t="s">
        <v>659</v>
      </c>
      <c r="I37" s="64"/>
      <c r="J37" s="20">
        <v>22</v>
      </c>
      <c r="K37" s="18" t="s">
        <v>31</v>
      </c>
      <c r="L37" s="19"/>
      <c r="M37" s="19"/>
      <c r="N37" s="19"/>
      <c r="O37" s="19"/>
      <c r="P37" s="19"/>
      <c r="Q37" s="19"/>
      <c r="R37" s="19"/>
      <c r="S37" s="19"/>
      <c r="T37" s="19"/>
      <c r="U37" s="19"/>
      <c r="V37" s="19"/>
      <c r="W37" s="19"/>
      <c r="X37" s="19"/>
      <c r="Y37" s="19"/>
    </row>
    <row r="38" spans="1:25" ht="15">
      <c r="A38" s="14"/>
      <c r="B38" s="15">
        <v>6</v>
      </c>
      <c r="C38" s="83" t="s">
        <v>690</v>
      </c>
      <c r="D38" s="64"/>
      <c r="E38" s="20">
        <v>20</v>
      </c>
      <c r="F38" s="18" t="s">
        <v>24</v>
      </c>
      <c r="G38" s="105">
        <v>6</v>
      </c>
      <c r="H38" s="83" t="s">
        <v>661</v>
      </c>
      <c r="I38" s="64"/>
      <c r="J38" s="20">
        <v>23</v>
      </c>
      <c r="K38" s="18"/>
      <c r="L38" s="19"/>
      <c r="M38" s="19"/>
      <c r="N38" s="19"/>
      <c r="O38" s="19"/>
      <c r="P38" s="19"/>
      <c r="Q38" s="19"/>
      <c r="R38" s="19"/>
      <c r="S38" s="19"/>
      <c r="T38" s="19"/>
      <c r="U38" s="19"/>
      <c r="V38" s="19"/>
      <c r="W38" s="19"/>
      <c r="X38" s="19"/>
      <c r="Y38" s="19"/>
    </row>
    <row r="39" spans="1:25" ht="15">
      <c r="A39" s="14"/>
      <c r="B39" s="15">
        <v>7</v>
      </c>
      <c r="C39" s="83" t="s">
        <v>566</v>
      </c>
      <c r="D39" s="64"/>
      <c r="E39" s="20">
        <v>24</v>
      </c>
      <c r="F39" s="18"/>
      <c r="G39" s="105">
        <v>7</v>
      </c>
      <c r="H39" s="83" t="s">
        <v>669</v>
      </c>
      <c r="I39" s="64"/>
      <c r="J39" s="20">
        <v>26</v>
      </c>
      <c r="K39" s="18" t="s">
        <v>47</v>
      </c>
      <c r="L39" s="19"/>
      <c r="M39" s="19"/>
      <c r="N39" s="19"/>
      <c r="O39" s="19"/>
      <c r="P39" s="19"/>
      <c r="Q39" s="19"/>
      <c r="R39" s="19"/>
      <c r="S39" s="19"/>
      <c r="T39" s="19"/>
      <c r="U39" s="19"/>
      <c r="V39" s="19"/>
      <c r="W39" s="19"/>
      <c r="X39" s="19"/>
      <c r="Y39" s="19"/>
    </row>
    <row r="40" spans="1:25" ht="15">
      <c r="A40" s="14"/>
      <c r="B40" s="72" t="str">
        <f>"TOTAL MATCHES WON BY : "&amp;C29</f>
        <v>TOTAL MATCHES WON BY : Joondalup</v>
      </c>
      <c r="C40" s="66"/>
      <c r="D40" s="66"/>
      <c r="E40" s="64"/>
      <c r="F40" s="20">
        <f>COUNTA(F33:F39)-0.5*COUNTIF(F33:F39,"Sq*")-COUNTIF(F33:F39,"TBA")</f>
        <v>4.5</v>
      </c>
      <c r="G40" s="92" t="str">
        <f>"TOTAL MATCHES WON BY : "&amp;H29</f>
        <v>TOTAL MATCHES WON BY : Cottesloe</v>
      </c>
      <c r="H40" s="66"/>
      <c r="I40" s="66"/>
      <c r="J40" s="64"/>
      <c r="K40" s="20">
        <f>COUNTA(K33:K39)-0.5*COUNTIF(K33:K39,"Sq*")-COUNTIF(K33:K39,"TBA")</f>
        <v>2.5</v>
      </c>
      <c r="L40" s="21"/>
      <c r="M40" s="21"/>
      <c r="N40" s="21" t="str">
        <f>IF(F40+K40=0,"",C29)</f>
        <v>Joondalup</v>
      </c>
      <c r="O40" s="21">
        <f>F40</f>
        <v>4.5</v>
      </c>
      <c r="P40" s="21" t="str">
        <f>IF(F40+K40=0,"",H29)</f>
        <v>Cottesloe</v>
      </c>
      <c r="Q40" s="21">
        <f>K40</f>
        <v>2.5</v>
      </c>
      <c r="R40" s="21" t="str">
        <f>G41</f>
        <v>Joondalup</v>
      </c>
      <c r="S40" s="21" t="str">
        <f>IF(R40="HALVED",C29,"")</f>
        <v/>
      </c>
      <c r="T40" s="21" t="str">
        <f>IF(R40="HALVED",H29,"")</f>
        <v/>
      </c>
      <c r="U40" s="21"/>
      <c r="V40" s="21"/>
      <c r="W40" s="21"/>
      <c r="X40" s="21"/>
      <c r="Y40" s="21"/>
    </row>
    <row r="41" spans="1:25" ht="15">
      <c r="A41" s="22"/>
      <c r="B41" s="90" t="s">
        <v>42</v>
      </c>
      <c r="C41" s="66"/>
      <c r="D41" s="66"/>
      <c r="E41" s="66"/>
      <c r="F41" s="64"/>
      <c r="G41" s="91" t="str">
        <f>IF(F40+K40&lt;4,"",IF(F40=K40,"HALVED",IF(F40&gt;K40,C29,H29)))</f>
        <v>Joondalup</v>
      </c>
      <c r="H41" s="66"/>
      <c r="I41" s="66"/>
      <c r="J41" s="66"/>
      <c r="K41" s="64"/>
      <c r="L41" s="23"/>
      <c r="M41" s="23"/>
      <c r="N41" s="23"/>
      <c r="O41" s="23"/>
      <c r="P41" s="23"/>
      <c r="Q41" s="23"/>
      <c r="R41" s="23"/>
      <c r="S41" s="23"/>
      <c r="T41" s="23"/>
      <c r="U41" s="23"/>
      <c r="V41" s="23"/>
      <c r="W41" s="23"/>
      <c r="X41" s="23"/>
      <c r="Y41" s="23"/>
    </row>
    <row r="42" spans="1:25" ht="15">
      <c r="A42" s="22"/>
      <c r="B42" s="24"/>
      <c r="C42" s="24"/>
      <c r="D42" s="24"/>
      <c r="E42" s="24"/>
      <c r="F42" s="24"/>
      <c r="G42" s="25"/>
      <c r="H42" s="25"/>
      <c r="I42" s="25"/>
      <c r="J42" s="25"/>
      <c r="K42" s="25"/>
      <c r="L42" s="23"/>
      <c r="M42" s="23"/>
      <c r="N42" s="23"/>
      <c r="O42" s="23"/>
      <c r="P42" s="23"/>
      <c r="Q42" s="23"/>
      <c r="R42" s="23"/>
      <c r="S42" s="23"/>
      <c r="T42" s="23"/>
      <c r="U42" s="23"/>
      <c r="V42" s="23"/>
      <c r="W42" s="23"/>
      <c r="X42" s="23"/>
      <c r="Y42" s="23"/>
    </row>
    <row r="43" spans="1:25" ht="15">
      <c r="A43" s="14"/>
      <c r="B43" s="15" t="s">
        <v>18</v>
      </c>
      <c r="C43" s="110" t="s">
        <v>562</v>
      </c>
      <c r="D43" s="66"/>
      <c r="E43" s="66"/>
      <c r="F43" s="64"/>
      <c r="G43" s="16" t="s">
        <v>18</v>
      </c>
      <c r="H43" s="109" t="s">
        <v>198</v>
      </c>
      <c r="I43" s="66"/>
      <c r="J43" s="66"/>
      <c r="K43" s="64"/>
      <c r="L43" s="17"/>
      <c r="M43" s="17"/>
      <c r="N43" s="17"/>
      <c r="O43" s="17"/>
      <c r="P43" s="17"/>
      <c r="Q43" s="17"/>
      <c r="R43" s="17"/>
      <c r="S43" s="17"/>
      <c r="T43" s="17"/>
      <c r="U43" s="17"/>
      <c r="V43" s="17"/>
      <c r="W43" s="17"/>
      <c r="X43" s="17"/>
      <c r="Y43" s="17"/>
    </row>
    <row r="44" spans="1:25" ht="15">
      <c r="A44" s="14"/>
      <c r="B44" s="85" t="s">
        <v>19</v>
      </c>
      <c r="C44" s="88" t="s">
        <v>20</v>
      </c>
      <c r="D44" s="76"/>
      <c r="E44" s="85" t="s">
        <v>560</v>
      </c>
      <c r="F44" s="85" t="s">
        <v>21</v>
      </c>
      <c r="G44" s="89" t="s">
        <v>19</v>
      </c>
      <c r="H44" s="74" t="s">
        <v>20</v>
      </c>
      <c r="I44" s="76"/>
      <c r="J44" s="89" t="s">
        <v>560</v>
      </c>
      <c r="K44" s="89" t="s">
        <v>21</v>
      </c>
      <c r="L44" s="17"/>
      <c r="M44" s="17"/>
      <c r="N44" s="17"/>
      <c r="O44" s="17"/>
      <c r="P44" s="17"/>
      <c r="Q44" s="17"/>
      <c r="R44" s="17"/>
      <c r="S44" s="17"/>
      <c r="T44" s="17"/>
      <c r="U44" s="17"/>
      <c r="V44" s="17"/>
      <c r="W44" s="17"/>
      <c r="X44" s="17"/>
      <c r="Y44" s="17"/>
    </row>
    <row r="45" spans="1:25" ht="15">
      <c r="A45" s="14"/>
      <c r="B45" s="86"/>
      <c r="C45" s="77"/>
      <c r="D45" s="79"/>
      <c r="E45" s="86"/>
      <c r="F45" s="86"/>
      <c r="G45" s="86"/>
      <c r="H45" s="77"/>
      <c r="I45" s="79"/>
      <c r="J45" s="86"/>
      <c r="K45" s="86"/>
      <c r="L45" s="17"/>
      <c r="M45" s="17"/>
      <c r="N45" s="17"/>
      <c r="O45" s="17"/>
      <c r="P45" s="17"/>
      <c r="Q45" s="17"/>
      <c r="R45" s="17"/>
      <c r="S45" s="17"/>
      <c r="T45" s="17"/>
      <c r="U45" s="17"/>
      <c r="V45" s="17"/>
      <c r="W45" s="17"/>
      <c r="X45" s="17"/>
      <c r="Y45" s="17"/>
    </row>
    <row r="46" spans="1:25" ht="15">
      <c r="A46" s="14"/>
      <c r="B46" s="87"/>
      <c r="C46" s="80"/>
      <c r="D46" s="82"/>
      <c r="E46" s="87"/>
      <c r="F46" s="87"/>
      <c r="G46" s="87"/>
      <c r="H46" s="80"/>
      <c r="I46" s="82"/>
      <c r="J46" s="87"/>
      <c r="K46" s="87"/>
      <c r="L46" s="17"/>
      <c r="M46" s="17"/>
      <c r="N46" s="17"/>
      <c r="O46" s="17"/>
      <c r="P46" s="17"/>
      <c r="Q46" s="17"/>
      <c r="R46" s="17"/>
      <c r="S46" s="17"/>
      <c r="T46" s="17"/>
      <c r="U46" s="17"/>
      <c r="V46" s="17"/>
      <c r="W46" s="17"/>
      <c r="X46" s="17"/>
      <c r="Y46" s="17"/>
    </row>
    <row r="47" spans="1:25" ht="15">
      <c r="A47" s="14"/>
      <c r="B47" s="15">
        <v>1</v>
      </c>
      <c r="C47" s="83" t="s">
        <v>634</v>
      </c>
      <c r="D47" s="64"/>
      <c r="E47" s="20">
        <v>14</v>
      </c>
      <c r="F47" s="18" t="s">
        <v>31</v>
      </c>
      <c r="G47" s="106">
        <v>1</v>
      </c>
      <c r="H47" s="83" t="s">
        <v>575</v>
      </c>
      <c r="I47" s="64"/>
      <c r="J47" s="20">
        <v>20</v>
      </c>
      <c r="K47" s="18" t="s">
        <v>31</v>
      </c>
      <c r="L47" s="19"/>
      <c r="M47" s="19"/>
      <c r="N47" s="19"/>
      <c r="O47" s="19"/>
      <c r="P47" s="19"/>
      <c r="Q47" s="19"/>
      <c r="R47" s="19"/>
      <c r="S47" s="19"/>
      <c r="T47" s="19"/>
      <c r="U47" s="19"/>
      <c r="V47" s="19"/>
      <c r="W47" s="19"/>
      <c r="X47" s="19"/>
      <c r="Y47" s="19"/>
    </row>
    <row r="48" spans="1:25" ht="15">
      <c r="A48" s="14"/>
      <c r="B48" s="15">
        <v>2</v>
      </c>
      <c r="C48" s="83" t="s">
        <v>557</v>
      </c>
      <c r="D48" s="64"/>
      <c r="E48" s="20">
        <v>19</v>
      </c>
      <c r="F48" s="18"/>
      <c r="G48" s="105">
        <v>2</v>
      </c>
      <c r="H48" s="83" t="s">
        <v>573</v>
      </c>
      <c r="I48" s="64"/>
      <c r="J48" s="20">
        <v>22</v>
      </c>
      <c r="K48" s="18" t="s">
        <v>52</v>
      </c>
      <c r="L48" s="19"/>
      <c r="M48" s="19"/>
      <c r="N48" s="19"/>
      <c r="O48" s="19"/>
      <c r="P48" s="19"/>
      <c r="Q48" s="19"/>
      <c r="R48" s="19"/>
      <c r="S48" s="19"/>
      <c r="T48" s="19"/>
      <c r="U48" s="19"/>
      <c r="V48" s="19"/>
      <c r="W48" s="19"/>
      <c r="X48" s="19"/>
      <c r="Y48" s="19"/>
    </row>
    <row r="49" spans="1:25" ht="15">
      <c r="A49" s="14"/>
      <c r="B49" s="15">
        <v>3</v>
      </c>
      <c r="C49" s="83" t="s">
        <v>630</v>
      </c>
      <c r="D49" s="64"/>
      <c r="E49" s="20">
        <v>20</v>
      </c>
      <c r="F49" s="18"/>
      <c r="G49" s="105">
        <v>3</v>
      </c>
      <c r="H49" s="83" t="s">
        <v>689</v>
      </c>
      <c r="I49" s="64"/>
      <c r="J49" s="20">
        <v>23</v>
      </c>
      <c r="K49" s="18" t="s">
        <v>27</v>
      </c>
      <c r="L49" s="19"/>
      <c r="M49" s="19"/>
      <c r="N49" s="19"/>
      <c r="O49" s="19"/>
      <c r="P49" s="19"/>
      <c r="Q49" s="19"/>
      <c r="R49" s="19"/>
      <c r="S49" s="19"/>
      <c r="T49" s="19"/>
      <c r="U49" s="19"/>
      <c r="V49" s="19"/>
      <c r="W49" s="19"/>
      <c r="X49" s="19"/>
      <c r="Y49" s="19"/>
    </row>
    <row r="50" spans="1:25" ht="15">
      <c r="A50" s="14"/>
      <c r="B50" s="15">
        <v>4</v>
      </c>
      <c r="C50" s="83" t="s">
        <v>553</v>
      </c>
      <c r="D50" s="64"/>
      <c r="E50" s="20">
        <v>22</v>
      </c>
      <c r="F50" s="18"/>
      <c r="G50" s="105">
        <v>4</v>
      </c>
      <c r="H50" s="83" t="s">
        <v>637</v>
      </c>
      <c r="I50" s="64"/>
      <c r="J50" s="20">
        <v>23</v>
      </c>
      <c r="K50" s="18" t="s">
        <v>38</v>
      </c>
      <c r="L50" s="19"/>
      <c r="M50" s="19"/>
      <c r="N50" s="19"/>
      <c r="O50" s="19"/>
      <c r="P50" s="19"/>
      <c r="Q50" s="19"/>
      <c r="R50" s="19"/>
      <c r="S50" s="19"/>
      <c r="T50" s="19"/>
      <c r="U50" s="19"/>
      <c r="V50" s="19"/>
      <c r="W50" s="19"/>
      <c r="X50" s="19"/>
      <c r="Y50" s="19"/>
    </row>
    <row r="51" spans="1:25" ht="15">
      <c r="A51" s="14"/>
      <c r="B51" s="15">
        <v>5</v>
      </c>
      <c r="C51" s="83" t="s">
        <v>551</v>
      </c>
      <c r="D51" s="64"/>
      <c r="E51" s="20">
        <v>23</v>
      </c>
      <c r="F51" s="18"/>
      <c r="G51" s="105">
        <v>5</v>
      </c>
      <c r="H51" s="83" t="s">
        <v>567</v>
      </c>
      <c r="I51" s="64"/>
      <c r="J51" s="20">
        <v>23</v>
      </c>
      <c r="K51" s="18" t="s">
        <v>27</v>
      </c>
      <c r="L51" s="19"/>
      <c r="M51" s="19"/>
      <c r="N51" s="19"/>
      <c r="O51" s="19"/>
      <c r="P51" s="19"/>
      <c r="Q51" s="19"/>
      <c r="R51" s="19"/>
      <c r="S51" s="19"/>
      <c r="T51" s="19"/>
      <c r="U51" s="19"/>
      <c r="V51" s="19"/>
      <c r="W51" s="19"/>
      <c r="X51" s="19"/>
      <c r="Y51" s="19"/>
    </row>
    <row r="52" spans="1:25" ht="15">
      <c r="A52" s="14"/>
      <c r="B52" s="15">
        <v>6</v>
      </c>
      <c r="C52" s="83" t="s">
        <v>627</v>
      </c>
      <c r="D52" s="64"/>
      <c r="E52" s="20">
        <v>25</v>
      </c>
      <c r="F52" s="18"/>
      <c r="G52" s="105">
        <v>6</v>
      </c>
      <c r="H52" s="83" t="s">
        <v>688</v>
      </c>
      <c r="I52" s="64"/>
      <c r="J52" s="20">
        <v>25</v>
      </c>
      <c r="K52" s="18" t="s">
        <v>113</v>
      </c>
      <c r="L52" s="19"/>
      <c r="M52" s="19"/>
      <c r="N52" s="19"/>
      <c r="O52" s="19"/>
      <c r="P52" s="19"/>
      <c r="Q52" s="19"/>
      <c r="R52" s="19"/>
      <c r="S52" s="19"/>
      <c r="T52" s="19"/>
      <c r="U52" s="19"/>
      <c r="V52" s="19"/>
      <c r="W52" s="19"/>
      <c r="X52" s="19"/>
      <c r="Y52" s="19"/>
    </row>
    <row r="53" spans="1:25" ht="15">
      <c r="A53" s="14"/>
      <c r="B53" s="15">
        <v>7</v>
      </c>
      <c r="C53" s="83" t="s">
        <v>547</v>
      </c>
      <c r="D53" s="64"/>
      <c r="E53" s="20">
        <v>25</v>
      </c>
      <c r="F53" s="18" t="s">
        <v>31</v>
      </c>
      <c r="G53" s="105">
        <v>7</v>
      </c>
      <c r="H53" s="83" t="s">
        <v>687</v>
      </c>
      <c r="I53" s="64"/>
      <c r="J53" s="20">
        <v>32</v>
      </c>
      <c r="K53" s="18" t="s">
        <v>31</v>
      </c>
      <c r="L53" s="19"/>
      <c r="M53" s="19"/>
      <c r="N53" s="19"/>
      <c r="O53" s="19"/>
      <c r="P53" s="19"/>
      <c r="Q53" s="19"/>
      <c r="R53" s="19"/>
      <c r="S53" s="19"/>
      <c r="T53" s="19"/>
      <c r="U53" s="19"/>
      <c r="V53" s="19"/>
      <c r="W53" s="19"/>
      <c r="X53" s="19"/>
      <c r="Y53" s="19"/>
    </row>
    <row r="54" spans="1:25" ht="15">
      <c r="A54" s="14"/>
      <c r="B54" s="72" t="str">
        <f>"TOTAL MATCHES WON BY : "&amp;C43</f>
        <v>TOTAL MATCHES WON BY : Sea View</v>
      </c>
      <c r="C54" s="66"/>
      <c r="D54" s="66"/>
      <c r="E54" s="64"/>
      <c r="F54" s="20">
        <f>COUNTA(F47:F53)-0.5*COUNTIF(F47:F53,"Sq*")-COUNTIF(F47:F53,"TBA")</f>
        <v>1</v>
      </c>
      <c r="G54" s="92" t="str">
        <f>"TOTAL MATCHES WON BY : "&amp;H43</f>
        <v>TOTAL MATCHES WON BY : WAGC</v>
      </c>
      <c r="H54" s="66"/>
      <c r="I54" s="66"/>
      <c r="J54" s="64"/>
      <c r="K54" s="20">
        <f>COUNTA(K47:K53)-0.5*COUNTIF(K47:K53,"Sq*")-COUNTIF(K47:K53,"TBA")</f>
        <v>6</v>
      </c>
      <c r="L54" s="21"/>
      <c r="M54" s="21"/>
      <c r="N54" s="21" t="str">
        <f>IF(F54+K54=0,"",C43)</f>
        <v>Sea View</v>
      </c>
      <c r="O54" s="21">
        <f>F54</f>
        <v>1</v>
      </c>
      <c r="P54" s="21" t="str">
        <f>IF(F54+K54=0,"",H43)</f>
        <v>WAGC</v>
      </c>
      <c r="Q54" s="21">
        <f>K54</f>
        <v>6</v>
      </c>
      <c r="R54" s="21" t="str">
        <f>G55</f>
        <v>WAGC</v>
      </c>
      <c r="S54" s="21" t="str">
        <f>IF(R54="HALVED",C43,"")</f>
        <v/>
      </c>
      <c r="T54" s="21" t="str">
        <f>IF(R54="HALVED",H43,"")</f>
        <v/>
      </c>
      <c r="U54" s="21"/>
      <c r="V54" s="21"/>
      <c r="W54" s="21"/>
      <c r="X54" s="21"/>
      <c r="Y54" s="21"/>
    </row>
    <row r="55" spans="1:25" ht="15">
      <c r="A55" s="22"/>
      <c r="B55" s="90" t="s">
        <v>42</v>
      </c>
      <c r="C55" s="66"/>
      <c r="D55" s="66"/>
      <c r="E55" s="66"/>
      <c r="F55" s="64"/>
      <c r="G55" s="91" t="str">
        <f>IF(F54+K54&lt;4,"",IF(F54=K54,"HALVED",IF(F54&gt;K54,C43,H43)))</f>
        <v>WAGC</v>
      </c>
      <c r="H55" s="66"/>
      <c r="I55" s="66"/>
      <c r="J55" s="66"/>
      <c r="K55" s="64"/>
      <c r="L55" s="23"/>
      <c r="M55" s="23"/>
      <c r="N55" s="23"/>
      <c r="O55" s="23"/>
      <c r="P55" s="23"/>
      <c r="Q55" s="23"/>
      <c r="R55" s="23"/>
      <c r="S55" s="23"/>
      <c r="T55" s="23"/>
      <c r="U55" s="23"/>
      <c r="V55" s="23"/>
      <c r="W55" s="23"/>
      <c r="X55" s="23"/>
      <c r="Y55" s="23"/>
    </row>
    <row r="56" spans="1:25" ht="15">
      <c r="A56" s="22"/>
      <c r="B56" s="24"/>
      <c r="C56" s="24"/>
      <c r="D56" s="24"/>
      <c r="E56" s="24"/>
      <c r="F56" s="24"/>
      <c r="G56" s="25"/>
      <c r="H56" s="25"/>
      <c r="I56" s="25"/>
      <c r="J56" s="25"/>
      <c r="K56" s="25"/>
      <c r="L56" s="23"/>
      <c r="M56" s="23"/>
      <c r="N56" s="23"/>
      <c r="O56" s="23"/>
      <c r="P56" s="23"/>
      <c r="Q56" s="23"/>
      <c r="R56" s="23"/>
      <c r="S56" s="23"/>
      <c r="T56" s="23"/>
      <c r="U56" s="23"/>
      <c r="V56" s="23"/>
      <c r="W56" s="23"/>
      <c r="X56" s="23"/>
      <c r="Y56" s="23"/>
    </row>
    <row r="57" spans="1:25" ht="30" customHeight="1">
      <c r="A57" s="13"/>
      <c r="B57" s="84" t="str">
        <f>[5]Sheet1!A42</f>
        <v>ROUND SIX</v>
      </c>
      <c r="C57" s="64"/>
      <c r="D57" s="70" t="str">
        <f>[5]Sheet1!B42</f>
        <v>MONDAY 9 JUNE</v>
      </c>
      <c r="E57" s="66"/>
      <c r="F57" s="64"/>
      <c r="G57" s="108" t="str">
        <f>[5]Sheet1!C42</f>
        <v>Sea View GC</v>
      </c>
      <c r="H57" s="66"/>
      <c r="I57" s="66"/>
      <c r="J57" s="66"/>
      <c r="K57" s="64"/>
      <c r="L57" s="13"/>
      <c r="M57" s="13"/>
      <c r="N57" s="13"/>
      <c r="O57" s="13"/>
      <c r="P57" s="13"/>
      <c r="Q57" s="13"/>
      <c r="R57" s="13"/>
      <c r="S57" s="13"/>
      <c r="T57" s="13"/>
      <c r="U57" s="13"/>
      <c r="V57" s="13"/>
      <c r="W57" s="13"/>
      <c r="X57" s="13"/>
      <c r="Y57" s="13"/>
    </row>
    <row r="58" spans="1:25" ht="15">
      <c r="A58" s="22"/>
      <c r="B58" s="15" t="s">
        <v>18</v>
      </c>
      <c r="C58" s="110" t="s">
        <v>201</v>
      </c>
      <c r="D58" s="66"/>
      <c r="E58" s="66"/>
      <c r="F58" s="64"/>
      <c r="G58" s="16" t="s">
        <v>18</v>
      </c>
      <c r="H58" s="109" t="s">
        <v>198</v>
      </c>
      <c r="I58" s="66"/>
      <c r="J58" s="66"/>
      <c r="K58" s="64"/>
      <c r="L58" s="17"/>
      <c r="M58" s="17"/>
      <c r="N58" s="17"/>
      <c r="O58" s="17"/>
      <c r="P58" s="17"/>
      <c r="Q58" s="17"/>
      <c r="R58" s="17"/>
      <c r="S58" s="17"/>
      <c r="T58" s="17"/>
      <c r="U58" s="17"/>
      <c r="V58" s="17"/>
      <c r="W58" s="17"/>
      <c r="X58" s="17"/>
      <c r="Y58" s="17"/>
    </row>
    <row r="59" spans="1:25" ht="15">
      <c r="A59" s="22"/>
      <c r="B59" s="85" t="s">
        <v>19</v>
      </c>
      <c r="C59" s="88" t="s">
        <v>20</v>
      </c>
      <c r="D59" s="76"/>
      <c r="E59" s="85" t="s">
        <v>560</v>
      </c>
      <c r="F59" s="85" t="s">
        <v>21</v>
      </c>
      <c r="G59" s="89" t="s">
        <v>19</v>
      </c>
      <c r="H59" s="74" t="s">
        <v>20</v>
      </c>
      <c r="I59" s="76"/>
      <c r="J59" s="89" t="s">
        <v>560</v>
      </c>
      <c r="K59" s="89" t="s">
        <v>21</v>
      </c>
      <c r="L59" s="17"/>
      <c r="M59" s="17"/>
      <c r="N59" s="17"/>
      <c r="O59" s="17"/>
      <c r="P59" s="17"/>
      <c r="Q59" s="17"/>
      <c r="R59" s="17"/>
      <c r="S59" s="17"/>
      <c r="T59" s="17"/>
      <c r="U59" s="17"/>
      <c r="V59" s="17"/>
      <c r="W59" s="17"/>
      <c r="X59" s="17"/>
      <c r="Y59" s="17"/>
    </row>
    <row r="60" spans="1:25" ht="15">
      <c r="A60" s="14"/>
      <c r="B60" s="86"/>
      <c r="C60" s="77"/>
      <c r="D60" s="79"/>
      <c r="E60" s="86"/>
      <c r="F60" s="86"/>
      <c r="G60" s="86"/>
      <c r="H60" s="77"/>
      <c r="I60" s="79"/>
      <c r="J60" s="86"/>
      <c r="K60" s="86"/>
      <c r="L60" s="17"/>
      <c r="M60" s="17"/>
      <c r="N60" s="17"/>
      <c r="O60" s="17"/>
      <c r="P60" s="17"/>
      <c r="Q60" s="17"/>
      <c r="R60" s="17"/>
      <c r="S60" s="17"/>
      <c r="T60" s="17"/>
      <c r="U60" s="17"/>
      <c r="V60" s="17"/>
      <c r="W60" s="17"/>
      <c r="X60" s="17"/>
      <c r="Y60" s="17"/>
    </row>
    <row r="61" spans="1:25" ht="15">
      <c r="A61" s="14"/>
      <c r="B61" s="87"/>
      <c r="C61" s="80"/>
      <c r="D61" s="82"/>
      <c r="E61" s="87"/>
      <c r="F61" s="87"/>
      <c r="G61" s="87"/>
      <c r="H61" s="80"/>
      <c r="I61" s="82"/>
      <c r="J61" s="87"/>
      <c r="K61" s="87"/>
      <c r="L61" s="17"/>
      <c r="M61" s="17"/>
      <c r="N61" s="17"/>
      <c r="O61" s="17"/>
      <c r="P61" s="17"/>
      <c r="Q61" s="17"/>
      <c r="R61" s="17"/>
      <c r="S61" s="17"/>
      <c r="T61" s="17"/>
      <c r="U61" s="17"/>
      <c r="V61" s="17"/>
      <c r="W61" s="17"/>
      <c r="X61" s="17"/>
      <c r="Y61" s="17"/>
    </row>
    <row r="62" spans="1:25" ht="15">
      <c r="A62" s="14"/>
      <c r="B62" s="15">
        <v>1</v>
      </c>
      <c r="C62" s="83" t="s">
        <v>589</v>
      </c>
      <c r="D62" s="64"/>
      <c r="E62" s="20"/>
      <c r="F62" s="18" t="s">
        <v>31</v>
      </c>
      <c r="G62" s="106">
        <v>1</v>
      </c>
      <c r="H62" s="83" t="s">
        <v>601</v>
      </c>
      <c r="I62" s="64"/>
      <c r="J62" s="118"/>
      <c r="K62" s="18" t="s">
        <v>31</v>
      </c>
      <c r="L62" s="19"/>
      <c r="M62" s="19"/>
      <c r="N62" s="19"/>
      <c r="O62" s="19"/>
      <c r="P62" s="19"/>
      <c r="Q62" s="19"/>
      <c r="R62" s="19"/>
      <c r="S62" s="19"/>
      <c r="T62" s="19"/>
      <c r="U62" s="19"/>
      <c r="V62" s="19"/>
      <c r="W62" s="19"/>
      <c r="X62" s="19"/>
      <c r="Y62" s="19"/>
    </row>
    <row r="63" spans="1:25" ht="15">
      <c r="A63" s="14"/>
      <c r="B63" s="15">
        <v>2</v>
      </c>
      <c r="C63" s="83" t="s">
        <v>585</v>
      </c>
      <c r="D63" s="64"/>
      <c r="E63" s="20"/>
      <c r="F63" s="18" t="s">
        <v>47</v>
      </c>
      <c r="G63" s="105">
        <v>2</v>
      </c>
      <c r="H63" s="83" t="s">
        <v>686</v>
      </c>
      <c r="I63" s="64"/>
      <c r="J63" s="118"/>
      <c r="K63" s="18"/>
      <c r="L63" s="19"/>
      <c r="M63" s="19"/>
      <c r="N63" s="19"/>
      <c r="O63" s="19"/>
      <c r="P63" s="19"/>
      <c r="Q63" s="19"/>
      <c r="R63" s="19"/>
      <c r="S63" s="19"/>
      <c r="T63" s="19"/>
      <c r="U63" s="19"/>
      <c r="V63" s="19"/>
      <c r="W63" s="19"/>
      <c r="X63" s="19"/>
      <c r="Y63" s="19"/>
    </row>
    <row r="64" spans="1:25" ht="15">
      <c r="A64" s="14"/>
      <c r="B64" s="15">
        <v>3</v>
      </c>
      <c r="C64" s="83" t="s">
        <v>617</v>
      </c>
      <c r="D64" s="64"/>
      <c r="E64" s="20"/>
      <c r="F64" s="18" t="s">
        <v>47</v>
      </c>
      <c r="G64" s="105">
        <v>3</v>
      </c>
      <c r="H64" s="83" t="s">
        <v>573</v>
      </c>
      <c r="I64" s="64"/>
      <c r="J64" s="118"/>
      <c r="K64" s="18"/>
      <c r="L64" s="19"/>
      <c r="M64" s="19"/>
      <c r="N64" s="19"/>
      <c r="O64" s="19"/>
      <c r="P64" s="19"/>
      <c r="Q64" s="19"/>
      <c r="R64" s="19"/>
      <c r="S64" s="19"/>
      <c r="T64" s="19"/>
      <c r="U64" s="19"/>
      <c r="V64" s="19"/>
      <c r="W64" s="19"/>
      <c r="X64" s="19"/>
      <c r="Y64" s="19"/>
    </row>
    <row r="65" spans="1:25" ht="15">
      <c r="A65" s="14"/>
      <c r="B65" s="15">
        <v>4</v>
      </c>
      <c r="C65" s="83" t="s">
        <v>581</v>
      </c>
      <c r="D65" s="64"/>
      <c r="E65" s="20"/>
      <c r="F65" s="18" t="s">
        <v>34</v>
      </c>
      <c r="G65" s="105">
        <v>4</v>
      </c>
      <c r="H65" s="83" t="s">
        <v>637</v>
      </c>
      <c r="I65" s="64"/>
      <c r="J65" s="118"/>
      <c r="K65" s="18"/>
      <c r="L65" s="19"/>
      <c r="M65" s="19"/>
      <c r="N65" s="19"/>
      <c r="O65" s="19"/>
      <c r="P65" s="19"/>
      <c r="Q65" s="19"/>
      <c r="R65" s="19"/>
      <c r="S65" s="19"/>
      <c r="T65" s="19"/>
      <c r="U65" s="19"/>
      <c r="V65" s="19"/>
      <c r="W65" s="19"/>
      <c r="X65" s="19"/>
      <c r="Y65" s="19"/>
    </row>
    <row r="66" spans="1:25" ht="14.25" customHeight="1">
      <c r="A66" s="14"/>
      <c r="B66" s="15">
        <v>5</v>
      </c>
      <c r="C66" s="83" t="s">
        <v>660</v>
      </c>
      <c r="D66" s="64"/>
      <c r="E66" s="20"/>
      <c r="F66" s="18" t="s">
        <v>47</v>
      </c>
      <c r="G66" s="105">
        <v>5</v>
      </c>
      <c r="H66" s="83" t="s">
        <v>567</v>
      </c>
      <c r="I66" s="64"/>
      <c r="J66" s="118"/>
      <c r="K66" s="18"/>
      <c r="L66" s="19"/>
      <c r="M66" s="19"/>
      <c r="N66" s="19"/>
      <c r="O66" s="19"/>
      <c r="P66" s="19"/>
      <c r="Q66" s="19"/>
      <c r="R66" s="19"/>
      <c r="S66" s="19"/>
      <c r="T66" s="19"/>
      <c r="U66" s="19"/>
      <c r="V66" s="19"/>
      <c r="W66" s="19"/>
      <c r="X66" s="19"/>
      <c r="Y66" s="19"/>
    </row>
    <row r="67" spans="1:25" ht="14.25" customHeight="1">
      <c r="A67" s="14"/>
      <c r="B67" s="15">
        <v>6</v>
      </c>
      <c r="C67" s="83" t="s">
        <v>643</v>
      </c>
      <c r="D67" s="64"/>
      <c r="E67" s="20"/>
      <c r="F67" s="18" t="s">
        <v>31</v>
      </c>
      <c r="G67" s="105">
        <v>6</v>
      </c>
      <c r="H67" s="83" t="s">
        <v>685</v>
      </c>
      <c r="I67" s="64"/>
      <c r="J67" s="118"/>
      <c r="K67" s="18" t="s">
        <v>31</v>
      </c>
      <c r="L67" s="19"/>
      <c r="M67" s="19"/>
      <c r="N67" s="19"/>
      <c r="O67" s="19"/>
      <c r="P67" s="19"/>
      <c r="Q67" s="19"/>
      <c r="R67" s="19"/>
      <c r="S67" s="19"/>
      <c r="T67" s="19"/>
      <c r="U67" s="19"/>
      <c r="V67" s="19"/>
      <c r="W67" s="19"/>
      <c r="X67" s="19"/>
      <c r="Y67" s="19"/>
    </row>
    <row r="68" spans="1:25" ht="15">
      <c r="A68" s="14"/>
      <c r="B68" s="15">
        <v>7</v>
      </c>
      <c r="C68" s="83" t="s">
        <v>658</v>
      </c>
      <c r="D68" s="64"/>
      <c r="E68" s="20"/>
      <c r="F68" s="18" t="s">
        <v>24</v>
      </c>
      <c r="G68" s="105">
        <v>7</v>
      </c>
      <c r="H68" s="83" t="s">
        <v>565</v>
      </c>
      <c r="I68" s="64"/>
      <c r="J68" s="118"/>
      <c r="K68" s="18"/>
      <c r="L68" s="19"/>
      <c r="M68" s="19"/>
      <c r="N68" s="19"/>
      <c r="O68" s="19"/>
      <c r="P68" s="19"/>
      <c r="Q68" s="19"/>
      <c r="R68" s="19"/>
      <c r="S68" s="19"/>
      <c r="T68" s="19"/>
      <c r="U68" s="19"/>
      <c r="V68" s="19"/>
      <c r="W68" s="19"/>
      <c r="X68" s="19"/>
      <c r="Y68" s="19"/>
    </row>
    <row r="69" spans="1:25" ht="15">
      <c r="A69" s="14"/>
      <c r="B69" s="72" t="str">
        <f>"TOTAL MATCHES WON BY : "&amp;C58</f>
        <v>TOTAL MATCHES WON BY : Royal Fremantle</v>
      </c>
      <c r="C69" s="66"/>
      <c r="D69" s="66"/>
      <c r="E69" s="64"/>
      <c r="F69" s="20">
        <f>COUNTA(F62:F68)-0.5*COUNTIF(F62:F68,"Sq*")-COUNTIF(F62:F68,"TBA")</f>
        <v>6</v>
      </c>
      <c r="G69" s="92" t="str">
        <f>"TOTAL MATCHES WON BY : "&amp;H58</f>
        <v>TOTAL MATCHES WON BY : WAGC</v>
      </c>
      <c r="H69" s="66"/>
      <c r="I69" s="66"/>
      <c r="J69" s="64"/>
      <c r="K69" s="20">
        <f>COUNTA(K62:K68)-0.5*COUNTIF(K62:K68,"Sq*")-COUNTIF(K62:K68,"TBA")</f>
        <v>1</v>
      </c>
      <c r="L69" s="21"/>
      <c r="M69" s="21"/>
      <c r="N69" s="21" t="str">
        <f>IF(F69+K69=0,"",C58)</f>
        <v>Royal Fremantle</v>
      </c>
      <c r="O69" s="21">
        <f>F69</f>
        <v>6</v>
      </c>
      <c r="P69" s="21" t="str">
        <f>IF(F69+K69=0,"",H58)</f>
        <v>WAGC</v>
      </c>
      <c r="Q69" s="21">
        <f>K69</f>
        <v>1</v>
      </c>
      <c r="R69" s="21" t="str">
        <f>G70</f>
        <v>Royal Fremantle</v>
      </c>
      <c r="S69" s="21" t="str">
        <f>IF(R69="HALVED",C58,"")</f>
        <v/>
      </c>
      <c r="T69" s="21" t="str">
        <f>IF(R69="HALVED",H58,"")</f>
        <v/>
      </c>
      <c r="U69" s="21"/>
      <c r="V69" s="21"/>
      <c r="W69" s="21"/>
      <c r="X69" s="21"/>
      <c r="Y69" s="21"/>
    </row>
    <row r="70" spans="1:25" ht="15">
      <c r="A70" s="14"/>
      <c r="B70" s="90" t="s">
        <v>42</v>
      </c>
      <c r="C70" s="66"/>
      <c r="D70" s="66"/>
      <c r="E70" s="66"/>
      <c r="F70" s="64"/>
      <c r="G70" s="91" t="str">
        <f>IF(F69+K69&lt;4,"",IF(F69=K69,"HALVED",IF(F69&gt;K69,C58,H58)))</f>
        <v>Royal Fremantle</v>
      </c>
      <c r="H70" s="66"/>
      <c r="I70" s="66"/>
      <c r="J70" s="66"/>
      <c r="K70" s="64"/>
      <c r="L70" s="23"/>
      <c r="M70" s="23"/>
      <c r="N70" s="23"/>
      <c r="O70" s="23"/>
      <c r="P70" s="23"/>
      <c r="Q70" s="23"/>
      <c r="R70" s="23"/>
      <c r="S70" s="23"/>
      <c r="T70" s="23"/>
      <c r="U70" s="23"/>
      <c r="V70" s="23"/>
      <c r="W70" s="23"/>
      <c r="X70" s="23"/>
      <c r="Y70" s="23"/>
    </row>
    <row r="71" spans="1:25" ht="15">
      <c r="A71" s="14"/>
      <c r="B71" s="24"/>
      <c r="C71" s="24"/>
      <c r="D71" s="24"/>
      <c r="E71" s="24"/>
      <c r="F71" s="24"/>
      <c r="G71" s="25"/>
      <c r="H71" s="25"/>
      <c r="I71" s="25"/>
      <c r="J71" s="25"/>
      <c r="K71" s="25"/>
      <c r="L71" s="23"/>
      <c r="M71" s="23"/>
      <c r="N71" s="23"/>
      <c r="O71" s="23"/>
      <c r="P71" s="23"/>
      <c r="Q71" s="23"/>
      <c r="R71" s="23"/>
      <c r="S71" s="23"/>
      <c r="T71" s="23"/>
      <c r="U71" s="23"/>
      <c r="V71" s="23"/>
      <c r="W71" s="23"/>
      <c r="X71" s="23"/>
      <c r="Y71" s="23"/>
    </row>
    <row r="72" spans="1:25" ht="15">
      <c r="A72" s="22"/>
      <c r="B72" s="15" t="s">
        <v>18</v>
      </c>
      <c r="C72" s="110" t="s">
        <v>200</v>
      </c>
      <c r="D72" s="66"/>
      <c r="E72" s="66"/>
      <c r="F72" s="64"/>
      <c r="G72" s="16" t="s">
        <v>18</v>
      </c>
      <c r="H72" s="109" t="s">
        <v>192</v>
      </c>
      <c r="I72" s="66"/>
      <c r="J72" s="66"/>
      <c r="K72" s="64"/>
      <c r="L72" s="17"/>
      <c r="M72" s="17"/>
      <c r="N72" s="17"/>
      <c r="O72" s="17"/>
      <c r="P72" s="17"/>
      <c r="Q72" s="17"/>
      <c r="R72" s="17"/>
      <c r="S72" s="17"/>
      <c r="T72" s="17"/>
      <c r="U72" s="17"/>
      <c r="V72" s="17"/>
      <c r="W72" s="17"/>
      <c r="X72" s="17"/>
      <c r="Y72" s="17"/>
    </row>
    <row r="73" spans="1:25" ht="15">
      <c r="A73" s="22"/>
      <c r="B73" s="85" t="s">
        <v>19</v>
      </c>
      <c r="C73" s="88" t="s">
        <v>20</v>
      </c>
      <c r="D73" s="76"/>
      <c r="E73" s="85" t="s">
        <v>560</v>
      </c>
      <c r="F73" s="85" t="s">
        <v>21</v>
      </c>
      <c r="G73" s="89" t="s">
        <v>19</v>
      </c>
      <c r="H73" s="74" t="s">
        <v>20</v>
      </c>
      <c r="I73" s="76"/>
      <c r="J73" s="89" t="s">
        <v>560</v>
      </c>
      <c r="K73" s="89" t="s">
        <v>21</v>
      </c>
      <c r="L73" s="17"/>
      <c r="M73" s="17"/>
      <c r="N73" s="17"/>
      <c r="O73" s="17"/>
      <c r="P73" s="17"/>
      <c r="Q73" s="17"/>
      <c r="R73" s="17"/>
      <c r="S73" s="17"/>
      <c r="T73" s="17"/>
      <c r="U73" s="17"/>
      <c r="V73" s="17"/>
      <c r="W73" s="17"/>
      <c r="X73" s="17"/>
      <c r="Y73" s="17"/>
    </row>
    <row r="74" spans="1:25" ht="15">
      <c r="A74" s="14"/>
      <c r="B74" s="86"/>
      <c r="C74" s="77"/>
      <c r="D74" s="79"/>
      <c r="E74" s="86"/>
      <c r="F74" s="86"/>
      <c r="G74" s="86"/>
      <c r="H74" s="77"/>
      <c r="I74" s="79"/>
      <c r="J74" s="86"/>
      <c r="K74" s="86"/>
      <c r="L74" s="17"/>
      <c r="M74" s="17"/>
      <c r="N74" s="17"/>
      <c r="O74" s="17"/>
      <c r="P74" s="17"/>
      <c r="Q74" s="17"/>
      <c r="R74" s="17"/>
      <c r="S74" s="17"/>
      <c r="T74" s="17"/>
      <c r="U74" s="17"/>
      <c r="V74" s="17"/>
      <c r="W74" s="17"/>
      <c r="X74" s="17"/>
      <c r="Y74" s="17"/>
    </row>
    <row r="75" spans="1:25" ht="15">
      <c r="A75" s="14"/>
      <c r="B75" s="87"/>
      <c r="C75" s="80"/>
      <c r="D75" s="82"/>
      <c r="E75" s="87"/>
      <c r="F75" s="87"/>
      <c r="G75" s="87"/>
      <c r="H75" s="80"/>
      <c r="I75" s="82"/>
      <c r="J75" s="87"/>
      <c r="K75" s="87"/>
      <c r="L75" s="17"/>
      <c r="M75" s="17"/>
      <c r="N75" s="17"/>
      <c r="O75" s="17"/>
      <c r="P75" s="17"/>
      <c r="Q75" s="17"/>
      <c r="R75" s="17"/>
      <c r="S75" s="17"/>
      <c r="T75" s="17"/>
      <c r="U75" s="17"/>
      <c r="V75" s="17"/>
      <c r="W75" s="17"/>
      <c r="X75" s="17"/>
      <c r="Y75" s="17"/>
    </row>
    <row r="76" spans="1:25" ht="15">
      <c r="A76" s="14"/>
      <c r="B76" s="15">
        <v>1</v>
      </c>
      <c r="C76" s="83" t="s">
        <v>684</v>
      </c>
      <c r="D76" s="64"/>
      <c r="E76" s="20"/>
      <c r="F76" s="18" t="s">
        <v>47</v>
      </c>
      <c r="G76" s="106">
        <v>1</v>
      </c>
      <c r="H76" s="83" t="s">
        <v>576</v>
      </c>
      <c r="I76" s="64"/>
      <c r="J76" s="20"/>
      <c r="K76" s="18"/>
      <c r="L76" s="19"/>
      <c r="M76" s="19"/>
      <c r="N76" s="19"/>
      <c r="O76" s="19"/>
      <c r="P76" s="19"/>
      <c r="Q76" s="19"/>
      <c r="R76" s="19"/>
      <c r="S76" s="19"/>
      <c r="T76" s="19"/>
      <c r="U76" s="19"/>
      <c r="V76" s="19"/>
      <c r="W76" s="19"/>
      <c r="X76" s="19"/>
      <c r="Y76" s="19"/>
    </row>
    <row r="77" spans="1:25" ht="15">
      <c r="A77" s="14"/>
      <c r="B77" s="15">
        <v>2</v>
      </c>
      <c r="C77" s="83" t="s">
        <v>586</v>
      </c>
      <c r="D77" s="64"/>
      <c r="E77" s="20"/>
      <c r="F77" s="18"/>
      <c r="G77" s="105">
        <v>2</v>
      </c>
      <c r="H77" s="83" t="s">
        <v>666</v>
      </c>
      <c r="I77" s="64"/>
      <c r="J77" s="20"/>
      <c r="K77" s="18" t="s">
        <v>27</v>
      </c>
      <c r="L77" s="19"/>
      <c r="M77" s="19"/>
      <c r="N77" s="19"/>
      <c r="O77" s="19"/>
      <c r="P77" s="19"/>
      <c r="Q77" s="19"/>
      <c r="R77" s="19"/>
      <c r="S77" s="19"/>
      <c r="T77" s="19"/>
      <c r="U77" s="19"/>
      <c r="V77" s="19"/>
      <c r="W77" s="19"/>
      <c r="X77" s="19"/>
      <c r="Y77" s="19"/>
    </row>
    <row r="78" spans="1:25" ht="15">
      <c r="A78" s="14"/>
      <c r="B78" s="15">
        <v>3</v>
      </c>
      <c r="C78" s="83" t="s">
        <v>584</v>
      </c>
      <c r="D78" s="64"/>
      <c r="E78" s="20"/>
      <c r="F78" s="18"/>
      <c r="G78" s="105">
        <v>3</v>
      </c>
      <c r="H78" s="83" t="s">
        <v>572</v>
      </c>
      <c r="I78" s="64"/>
      <c r="J78" s="20"/>
      <c r="K78" s="18" t="s">
        <v>47</v>
      </c>
      <c r="L78" s="19"/>
      <c r="M78" s="19"/>
      <c r="N78" s="19"/>
      <c r="O78" s="19"/>
      <c r="P78" s="19"/>
      <c r="Q78" s="19"/>
      <c r="R78" s="19"/>
      <c r="S78" s="19"/>
      <c r="T78" s="19"/>
      <c r="U78" s="19"/>
      <c r="V78" s="19"/>
      <c r="W78" s="19"/>
      <c r="X78" s="19"/>
      <c r="Y78" s="19"/>
    </row>
    <row r="79" spans="1:25" ht="15">
      <c r="A79" s="14"/>
      <c r="B79" s="15">
        <v>4</v>
      </c>
      <c r="C79" s="83" t="s">
        <v>578</v>
      </c>
      <c r="D79" s="64"/>
      <c r="E79" s="20"/>
      <c r="F79" s="18" t="s">
        <v>27</v>
      </c>
      <c r="G79" s="105">
        <v>4</v>
      </c>
      <c r="H79" s="83" t="s">
        <v>645</v>
      </c>
      <c r="I79" s="64"/>
      <c r="J79" s="20"/>
      <c r="K79" s="18"/>
      <c r="L79" s="19"/>
      <c r="M79" s="19"/>
      <c r="N79" s="19"/>
      <c r="O79" s="19"/>
      <c r="P79" s="19"/>
      <c r="Q79" s="19"/>
      <c r="R79" s="19"/>
      <c r="S79" s="19"/>
      <c r="T79" s="19"/>
      <c r="U79" s="19"/>
      <c r="V79" s="19"/>
      <c r="W79" s="19"/>
      <c r="X79" s="19"/>
      <c r="Y79" s="19"/>
    </row>
    <row r="80" spans="1:25" ht="15">
      <c r="A80" s="14"/>
      <c r="B80" s="15">
        <v>5</v>
      </c>
      <c r="C80" s="83" t="s">
        <v>635</v>
      </c>
      <c r="D80" s="64"/>
      <c r="E80" s="20"/>
      <c r="F80" s="18" t="s">
        <v>113</v>
      </c>
      <c r="G80" s="105">
        <v>5</v>
      </c>
      <c r="H80" s="83" t="s">
        <v>574</v>
      </c>
      <c r="I80" s="64"/>
      <c r="J80" s="20"/>
      <c r="K80" s="18"/>
      <c r="L80" s="19"/>
      <c r="M80" s="19"/>
      <c r="N80" s="19"/>
      <c r="O80" s="19"/>
      <c r="P80" s="19"/>
      <c r="Q80" s="19"/>
      <c r="R80" s="19"/>
      <c r="S80" s="19"/>
      <c r="T80" s="19"/>
      <c r="U80" s="19"/>
      <c r="V80" s="19"/>
      <c r="W80" s="19"/>
      <c r="X80" s="19"/>
      <c r="Y80" s="19"/>
    </row>
    <row r="81" spans="1:25" ht="15">
      <c r="A81" s="14"/>
      <c r="B81" s="15">
        <v>6</v>
      </c>
      <c r="C81" s="83" t="s">
        <v>582</v>
      </c>
      <c r="D81" s="64"/>
      <c r="E81" s="20"/>
      <c r="F81" s="18" t="s">
        <v>66</v>
      </c>
      <c r="G81" s="105">
        <v>6</v>
      </c>
      <c r="H81" s="83" t="s">
        <v>642</v>
      </c>
      <c r="I81" s="64"/>
      <c r="J81" s="20"/>
      <c r="K81" s="18"/>
      <c r="L81" s="19"/>
      <c r="M81" s="19"/>
      <c r="N81" s="19"/>
      <c r="O81" s="19"/>
      <c r="P81" s="19"/>
      <c r="Q81" s="19"/>
      <c r="R81" s="19"/>
      <c r="S81" s="19"/>
      <c r="T81" s="19"/>
      <c r="U81" s="19"/>
      <c r="V81" s="19"/>
      <c r="W81" s="19"/>
      <c r="X81" s="19"/>
      <c r="Y81" s="19"/>
    </row>
    <row r="82" spans="1:25" ht="15">
      <c r="A82" s="14"/>
      <c r="B82" s="15">
        <v>7</v>
      </c>
      <c r="C82" s="83" t="s">
        <v>577</v>
      </c>
      <c r="D82" s="64"/>
      <c r="E82" s="20"/>
      <c r="F82" s="18" t="s">
        <v>31</v>
      </c>
      <c r="G82" s="105">
        <v>7</v>
      </c>
      <c r="H82" s="83" t="s">
        <v>568</v>
      </c>
      <c r="I82" s="64"/>
      <c r="J82" s="20"/>
      <c r="K82" s="18" t="s">
        <v>31</v>
      </c>
      <c r="L82" s="19"/>
      <c r="M82" s="19"/>
      <c r="N82" s="19"/>
      <c r="O82" s="19"/>
      <c r="P82" s="19"/>
      <c r="Q82" s="19"/>
      <c r="R82" s="19"/>
      <c r="S82" s="19"/>
      <c r="T82" s="19"/>
      <c r="U82" s="19"/>
      <c r="V82" s="19"/>
      <c r="W82" s="19"/>
      <c r="X82" s="19"/>
      <c r="Y82" s="19"/>
    </row>
    <row r="83" spans="1:25" ht="15">
      <c r="A83" s="14"/>
      <c r="B83" s="72" t="str">
        <f>"TOTAL MATCHES WON BY : "&amp;C72</f>
        <v>TOTAL MATCHES WON BY : Gosnells</v>
      </c>
      <c r="C83" s="66"/>
      <c r="D83" s="66"/>
      <c r="E83" s="64"/>
      <c r="F83" s="20">
        <f>COUNTA(F76:F82)-0.5*COUNTIF(F76:F82,"Sq*")-COUNTIF(F76:F82,"TBA")</f>
        <v>4.5</v>
      </c>
      <c r="G83" s="92" t="str">
        <f>"TOTAL MATCHES WON BY : "&amp;H72</f>
        <v>TOTAL MATCHES WON BY : Joondalup</v>
      </c>
      <c r="H83" s="66"/>
      <c r="I83" s="66"/>
      <c r="J83" s="64"/>
      <c r="K83" s="20">
        <f>COUNTA(K76:K82)-0.5*COUNTIF(K76:K82,"Sq*")-COUNTIF(K76:K82,"TBA")</f>
        <v>2.5</v>
      </c>
      <c r="L83" s="21"/>
      <c r="M83" s="21"/>
      <c r="N83" s="21" t="str">
        <f>IF(F83+K83=0,"",C72)</f>
        <v>Gosnells</v>
      </c>
      <c r="O83" s="21">
        <f>F83</f>
        <v>4.5</v>
      </c>
      <c r="P83" s="21" t="str">
        <f>IF(F83+K83=0,"",H72)</f>
        <v>Joondalup</v>
      </c>
      <c r="Q83" s="21">
        <f>K83</f>
        <v>2.5</v>
      </c>
      <c r="R83" s="21" t="str">
        <f>G84</f>
        <v>Gosnells</v>
      </c>
      <c r="S83" s="21" t="str">
        <f>IF(R83="HALVED",C72,"")</f>
        <v/>
      </c>
      <c r="T83" s="21" t="str">
        <f>IF(R83="HALVED",H72,"")</f>
        <v/>
      </c>
      <c r="U83" s="21"/>
      <c r="V83" s="21"/>
      <c r="W83" s="21"/>
      <c r="X83" s="21"/>
      <c r="Y83" s="21"/>
    </row>
    <row r="84" spans="1:25" ht="15">
      <c r="A84" s="14"/>
      <c r="B84" s="90" t="s">
        <v>42</v>
      </c>
      <c r="C84" s="66"/>
      <c r="D84" s="66"/>
      <c r="E84" s="66"/>
      <c r="F84" s="64"/>
      <c r="G84" s="91" t="str">
        <f>IF(F83+K83&lt;4,"",IF(F83=K83,"HALVED",IF(F83&gt;K83,C72,H72)))</f>
        <v>Gosnells</v>
      </c>
      <c r="H84" s="66"/>
      <c r="I84" s="66"/>
      <c r="J84" s="66"/>
      <c r="K84" s="64"/>
      <c r="L84" s="23"/>
      <c r="M84" s="23"/>
      <c r="N84" s="23"/>
      <c r="O84" s="23"/>
      <c r="P84" s="23"/>
      <c r="Q84" s="23"/>
      <c r="R84" s="23"/>
      <c r="S84" s="23"/>
      <c r="T84" s="23"/>
      <c r="U84" s="23"/>
      <c r="V84" s="23"/>
      <c r="W84" s="23"/>
      <c r="X84" s="23"/>
      <c r="Y84" s="23"/>
    </row>
    <row r="85" spans="1:25" ht="15">
      <c r="A85" s="14"/>
      <c r="B85" s="24"/>
      <c r="C85" s="24"/>
      <c r="D85" s="24"/>
      <c r="E85" s="24"/>
      <c r="F85" s="24"/>
      <c r="G85" s="25"/>
      <c r="H85" s="25"/>
      <c r="I85" s="25"/>
      <c r="J85" s="25"/>
      <c r="K85" s="25"/>
      <c r="L85" s="23"/>
      <c r="M85" s="23"/>
      <c r="N85" s="23"/>
      <c r="O85" s="23"/>
      <c r="P85" s="23"/>
      <c r="Q85" s="23"/>
      <c r="R85" s="23"/>
      <c r="S85" s="23"/>
      <c r="T85" s="23"/>
      <c r="U85" s="23"/>
      <c r="V85" s="23"/>
      <c r="W85" s="23"/>
      <c r="X85" s="23"/>
      <c r="Y85" s="23"/>
    </row>
    <row r="86" spans="1:25" ht="15">
      <c r="A86" s="22"/>
      <c r="B86" s="15" t="s">
        <v>18</v>
      </c>
      <c r="C86" s="110" t="s">
        <v>561</v>
      </c>
      <c r="D86" s="66"/>
      <c r="E86" s="66"/>
      <c r="F86" s="64"/>
      <c r="G86" s="16" t="s">
        <v>18</v>
      </c>
      <c r="H86" s="109" t="s">
        <v>623</v>
      </c>
      <c r="I86" s="66"/>
      <c r="J86" s="66"/>
      <c r="K86" s="64"/>
      <c r="L86" s="17"/>
      <c r="M86" s="17"/>
      <c r="N86" s="17"/>
      <c r="O86" s="17"/>
      <c r="P86" s="17"/>
      <c r="Q86" s="17"/>
      <c r="R86" s="17"/>
      <c r="S86" s="17"/>
      <c r="T86" s="17"/>
      <c r="U86" s="17"/>
      <c r="V86" s="17"/>
      <c r="W86" s="17"/>
      <c r="X86" s="17"/>
      <c r="Y86" s="17"/>
    </row>
    <row r="87" spans="1:25" ht="15">
      <c r="A87" s="22"/>
      <c r="B87" s="85" t="s">
        <v>19</v>
      </c>
      <c r="C87" s="88" t="s">
        <v>20</v>
      </c>
      <c r="D87" s="76"/>
      <c r="E87" s="85" t="s">
        <v>560</v>
      </c>
      <c r="F87" s="85" t="s">
        <v>21</v>
      </c>
      <c r="G87" s="89" t="s">
        <v>19</v>
      </c>
      <c r="H87" s="74" t="s">
        <v>20</v>
      </c>
      <c r="I87" s="76"/>
      <c r="J87" s="89" t="s">
        <v>560</v>
      </c>
      <c r="K87" s="89" t="s">
        <v>21</v>
      </c>
      <c r="L87" s="17"/>
      <c r="M87" s="17"/>
      <c r="N87" s="17"/>
      <c r="O87" s="17"/>
      <c r="P87" s="17"/>
      <c r="Q87" s="17"/>
      <c r="R87" s="17"/>
      <c r="S87" s="17"/>
      <c r="T87" s="17"/>
      <c r="U87" s="17"/>
      <c r="V87" s="17"/>
      <c r="W87" s="17"/>
      <c r="X87" s="17"/>
      <c r="Y87" s="17"/>
    </row>
    <row r="88" spans="1:25" ht="18">
      <c r="A88" s="13"/>
      <c r="B88" s="86"/>
      <c r="C88" s="77"/>
      <c r="D88" s="79"/>
      <c r="E88" s="86"/>
      <c r="F88" s="86"/>
      <c r="G88" s="86"/>
      <c r="H88" s="77"/>
      <c r="I88" s="79"/>
      <c r="J88" s="86"/>
      <c r="K88" s="86"/>
      <c r="L88" s="17"/>
      <c r="M88" s="17"/>
      <c r="N88" s="17"/>
      <c r="O88" s="17"/>
      <c r="P88" s="17"/>
      <c r="Q88" s="17"/>
      <c r="R88" s="17"/>
      <c r="S88" s="17"/>
      <c r="T88" s="17"/>
      <c r="U88" s="17"/>
      <c r="V88" s="17"/>
      <c r="W88" s="17"/>
      <c r="X88" s="17"/>
      <c r="Y88" s="17"/>
    </row>
    <row r="89" spans="1:25" ht="15">
      <c r="A89" s="14"/>
      <c r="B89" s="87"/>
      <c r="C89" s="80"/>
      <c r="D89" s="82"/>
      <c r="E89" s="87"/>
      <c r="F89" s="87"/>
      <c r="G89" s="87"/>
      <c r="H89" s="80"/>
      <c r="I89" s="82"/>
      <c r="J89" s="87"/>
      <c r="K89" s="87"/>
      <c r="L89" s="17"/>
      <c r="M89" s="17"/>
      <c r="N89" s="17"/>
      <c r="O89" s="17"/>
      <c r="P89" s="17"/>
      <c r="Q89" s="17"/>
      <c r="R89" s="17"/>
      <c r="S89" s="17"/>
      <c r="T89" s="17"/>
      <c r="U89" s="17"/>
      <c r="V89" s="17"/>
      <c r="W89" s="17"/>
      <c r="X89" s="17"/>
      <c r="Y89" s="17"/>
    </row>
    <row r="90" spans="1:25" ht="15">
      <c r="A90" s="14"/>
      <c r="B90" s="15">
        <v>1</v>
      </c>
      <c r="C90" s="83" t="s">
        <v>683</v>
      </c>
      <c r="D90" s="64"/>
      <c r="E90" s="20"/>
      <c r="F90" s="18" t="s">
        <v>52</v>
      </c>
      <c r="G90" s="106">
        <v>1</v>
      </c>
      <c r="H90" s="83" t="s">
        <v>633</v>
      </c>
      <c r="I90" s="64"/>
      <c r="J90" s="20"/>
      <c r="K90" s="18"/>
      <c r="L90" s="19"/>
      <c r="M90" s="19"/>
      <c r="N90" s="19"/>
      <c r="O90" s="19"/>
      <c r="P90" s="19"/>
      <c r="Q90" s="19"/>
      <c r="R90" s="19"/>
      <c r="S90" s="19"/>
      <c r="T90" s="19"/>
      <c r="U90" s="19"/>
      <c r="V90" s="19"/>
      <c r="W90" s="19"/>
      <c r="X90" s="19"/>
      <c r="Y90" s="19"/>
    </row>
    <row r="91" spans="1:25" ht="15">
      <c r="A91" s="14"/>
      <c r="B91" s="15">
        <v>2</v>
      </c>
      <c r="C91" s="83" t="s">
        <v>558</v>
      </c>
      <c r="D91" s="64"/>
      <c r="E91" s="20"/>
      <c r="F91" s="18" t="s">
        <v>113</v>
      </c>
      <c r="G91" s="105">
        <v>2</v>
      </c>
      <c r="H91" s="83" t="s">
        <v>682</v>
      </c>
      <c r="I91" s="64"/>
      <c r="J91" s="20"/>
      <c r="K91" s="18"/>
      <c r="L91" s="19"/>
      <c r="M91" s="19"/>
      <c r="N91" s="19"/>
      <c r="O91" s="19"/>
      <c r="P91" s="19"/>
      <c r="Q91" s="19"/>
      <c r="R91" s="19"/>
      <c r="S91" s="19"/>
      <c r="T91" s="19"/>
      <c r="U91" s="19"/>
      <c r="V91" s="19"/>
      <c r="W91" s="19"/>
      <c r="X91" s="19"/>
      <c r="Y91" s="19"/>
    </row>
    <row r="92" spans="1:25" ht="15">
      <c r="A92" s="14"/>
      <c r="B92" s="15">
        <v>3</v>
      </c>
      <c r="C92" s="83" t="s">
        <v>554</v>
      </c>
      <c r="D92" s="64"/>
      <c r="E92" s="20"/>
      <c r="F92" s="18" t="s">
        <v>34</v>
      </c>
      <c r="G92" s="105">
        <v>3</v>
      </c>
      <c r="H92" s="83" t="s">
        <v>631</v>
      </c>
      <c r="I92" s="64"/>
      <c r="J92" s="20"/>
      <c r="K92" s="18"/>
      <c r="L92" s="19"/>
      <c r="M92" s="19"/>
      <c r="N92" s="19"/>
      <c r="O92" s="19"/>
      <c r="P92" s="19"/>
      <c r="Q92" s="19"/>
      <c r="R92" s="19"/>
      <c r="S92" s="19"/>
      <c r="T92" s="19"/>
      <c r="U92" s="19"/>
      <c r="V92" s="19"/>
      <c r="W92" s="19"/>
      <c r="X92" s="19"/>
      <c r="Y92" s="19"/>
    </row>
    <row r="93" spans="1:25" ht="15">
      <c r="A93" s="14"/>
      <c r="B93" s="15">
        <v>4</v>
      </c>
      <c r="C93" s="83" t="s">
        <v>671</v>
      </c>
      <c r="D93" s="64"/>
      <c r="E93" s="20"/>
      <c r="F93" s="18" t="s">
        <v>27</v>
      </c>
      <c r="G93" s="105">
        <v>4</v>
      </c>
      <c r="H93" s="83" t="s">
        <v>629</v>
      </c>
      <c r="I93" s="64"/>
      <c r="J93" s="20"/>
      <c r="K93" s="18"/>
      <c r="L93" s="19"/>
      <c r="M93" s="19"/>
      <c r="N93" s="19"/>
      <c r="O93" s="19"/>
      <c r="P93" s="19"/>
      <c r="Q93" s="19"/>
      <c r="R93" s="19"/>
      <c r="S93" s="19"/>
      <c r="T93" s="19"/>
      <c r="U93" s="19"/>
      <c r="V93" s="19"/>
      <c r="W93" s="19"/>
      <c r="X93" s="19"/>
      <c r="Y93" s="19"/>
    </row>
    <row r="94" spans="1:25" ht="15">
      <c r="A94" s="14"/>
      <c r="B94" s="15">
        <v>5</v>
      </c>
      <c r="C94" s="83" t="s">
        <v>662</v>
      </c>
      <c r="D94" s="64"/>
      <c r="E94" s="20"/>
      <c r="F94" s="18"/>
      <c r="G94" s="105">
        <v>5</v>
      </c>
      <c r="H94" s="83" t="s">
        <v>626</v>
      </c>
      <c r="I94" s="64"/>
      <c r="J94" s="20"/>
      <c r="K94" s="18" t="s">
        <v>93</v>
      </c>
      <c r="L94" s="19"/>
      <c r="M94" s="19"/>
      <c r="N94" s="19"/>
      <c r="O94" s="19"/>
      <c r="P94" s="19"/>
      <c r="Q94" s="19"/>
      <c r="R94" s="19"/>
      <c r="S94" s="19"/>
      <c r="T94" s="19"/>
      <c r="U94" s="19"/>
      <c r="V94" s="19"/>
      <c r="W94" s="19"/>
      <c r="X94" s="19"/>
      <c r="Y94" s="19"/>
    </row>
    <row r="95" spans="1:25" ht="15">
      <c r="A95" s="14"/>
      <c r="B95" s="15">
        <v>6</v>
      </c>
      <c r="C95" s="83" t="s">
        <v>661</v>
      </c>
      <c r="D95" s="64"/>
      <c r="E95" s="20"/>
      <c r="F95" s="18" t="s">
        <v>34</v>
      </c>
      <c r="G95" s="105">
        <v>6</v>
      </c>
      <c r="H95" s="83" t="s">
        <v>681</v>
      </c>
      <c r="I95" s="64"/>
      <c r="J95" s="20"/>
      <c r="K95" s="18"/>
      <c r="L95" s="19"/>
      <c r="M95" s="19"/>
      <c r="N95" s="19"/>
      <c r="O95" s="19"/>
      <c r="P95" s="19"/>
      <c r="Q95" s="19"/>
      <c r="R95" s="19"/>
      <c r="S95" s="19"/>
      <c r="T95" s="19"/>
      <c r="U95" s="19"/>
      <c r="V95" s="19"/>
      <c r="W95" s="19"/>
      <c r="X95" s="19"/>
      <c r="Y95" s="19"/>
    </row>
    <row r="96" spans="1:25" ht="15">
      <c r="A96" s="14"/>
      <c r="B96" s="15">
        <v>7</v>
      </c>
      <c r="C96" s="83" t="s">
        <v>659</v>
      </c>
      <c r="D96" s="64"/>
      <c r="E96" s="20"/>
      <c r="F96" s="18" t="s">
        <v>47</v>
      </c>
      <c r="G96" s="105">
        <v>7</v>
      </c>
      <c r="H96" s="83" t="s">
        <v>680</v>
      </c>
      <c r="I96" s="64"/>
      <c r="J96" s="20"/>
      <c r="K96" s="18"/>
      <c r="L96" s="19"/>
      <c r="M96" s="19"/>
      <c r="N96" s="19"/>
      <c r="O96" s="19"/>
      <c r="P96" s="19"/>
      <c r="Q96" s="19"/>
      <c r="R96" s="19"/>
      <c r="S96" s="19"/>
      <c r="T96" s="19"/>
      <c r="U96" s="19"/>
      <c r="V96" s="19"/>
      <c r="W96" s="19"/>
      <c r="X96" s="19"/>
      <c r="Y96" s="19"/>
    </row>
    <row r="97" spans="1:25" ht="15">
      <c r="A97" s="14"/>
      <c r="B97" s="72" t="str">
        <f>"TOTAL MATCHES WON BY : "&amp;C86</f>
        <v>TOTAL MATCHES WON BY : Cottesloe</v>
      </c>
      <c r="C97" s="66"/>
      <c r="D97" s="66"/>
      <c r="E97" s="64"/>
      <c r="F97" s="20">
        <f>COUNTA(F90:F96)-0.5*COUNTIF(F90:F96,"Sq*")-COUNTIF(F90:F96,"TBA")</f>
        <v>6</v>
      </c>
      <c r="G97" s="92" t="str">
        <f>"TOTAL MATCHES WON BY : "&amp;H86</f>
        <v>TOTAL MATCHES WON BY : Nedlands</v>
      </c>
      <c r="H97" s="66"/>
      <c r="I97" s="66"/>
      <c r="J97" s="64"/>
      <c r="K97" s="20">
        <f>COUNTA(K90:K96)-0.5*COUNTIF(K90:K96,"Sq*")-COUNTIF(K90:K96,"TBA")</f>
        <v>1</v>
      </c>
      <c r="L97" s="21"/>
      <c r="M97" s="21"/>
      <c r="N97" s="21" t="str">
        <f>IF(F97+K97=0,"",C86)</f>
        <v>Cottesloe</v>
      </c>
      <c r="O97" s="21">
        <f>F97</f>
        <v>6</v>
      </c>
      <c r="P97" s="21" t="str">
        <f>IF(F97+K97=0,"",H86)</f>
        <v>Nedlands</v>
      </c>
      <c r="Q97" s="21">
        <f>K97</f>
        <v>1</v>
      </c>
      <c r="R97" s="21" t="str">
        <f>G98</f>
        <v>Cottesloe</v>
      </c>
      <c r="S97" s="21" t="str">
        <f>IF(R97="HALVED",C86,"")</f>
        <v/>
      </c>
      <c r="T97" s="21" t="str">
        <f>IF(R97="HALVED",H86,"")</f>
        <v/>
      </c>
      <c r="U97" s="21"/>
      <c r="V97" s="21"/>
      <c r="W97" s="21"/>
      <c r="X97" s="21"/>
      <c r="Y97" s="21"/>
    </row>
    <row r="98" spans="1:25" ht="15">
      <c r="A98" s="14"/>
      <c r="B98" s="90" t="s">
        <v>42</v>
      </c>
      <c r="C98" s="66"/>
      <c r="D98" s="66"/>
      <c r="E98" s="66"/>
      <c r="F98" s="64"/>
      <c r="G98" s="91" t="str">
        <f>IF(F97+K97&lt;4,"",IF(F97=K97,"HALVED",IF(F97&gt;K97,C86,H86)))</f>
        <v>Cottesloe</v>
      </c>
      <c r="H98" s="66"/>
      <c r="I98" s="66"/>
      <c r="J98" s="66"/>
      <c r="K98" s="64"/>
      <c r="L98" s="23"/>
      <c r="M98" s="23"/>
      <c r="N98" s="23"/>
      <c r="O98" s="23"/>
      <c r="P98" s="23"/>
      <c r="Q98" s="23"/>
      <c r="R98" s="23"/>
      <c r="S98" s="23"/>
      <c r="T98" s="23"/>
      <c r="U98" s="23"/>
      <c r="V98" s="23"/>
      <c r="W98" s="23"/>
      <c r="X98" s="23"/>
      <c r="Y98" s="23"/>
    </row>
    <row r="99" spans="1:25" ht="15">
      <c r="A99" s="14"/>
      <c r="B99" s="24"/>
      <c r="C99" s="24"/>
      <c r="D99" s="24"/>
      <c r="E99" s="24"/>
      <c r="F99" s="24"/>
      <c r="G99" s="25"/>
      <c r="H99" s="25"/>
      <c r="I99" s="25"/>
      <c r="J99" s="25"/>
      <c r="K99" s="25"/>
      <c r="L99" s="23"/>
      <c r="M99" s="23"/>
      <c r="N99" s="23"/>
      <c r="O99" s="23"/>
      <c r="P99" s="23"/>
      <c r="Q99" s="23"/>
      <c r="R99" s="23"/>
      <c r="S99" s="23"/>
      <c r="T99" s="23"/>
      <c r="U99" s="23"/>
      <c r="V99" s="23"/>
      <c r="W99" s="23"/>
      <c r="X99" s="23"/>
      <c r="Y99" s="23"/>
    </row>
    <row r="100" spans="1:25" ht="30" customHeight="1">
      <c r="A100" s="13"/>
      <c r="B100" s="84" t="str">
        <f>[5]Sheet1!A35</f>
        <v>ROUND FIVE</v>
      </c>
      <c r="C100" s="64"/>
      <c r="D100" s="70" t="str">
        <f>[5]Sheet1!B35</f>
        <v>MONDAY 26 MAY</v>
      </c>
      <c r="E100" s="66"/>
      <c r="F100" s="64"/>
      <c r="G100" s="108" t="str">
        <f>[5]Sheet1!C35</f>
        <v>Western Australian GC</v>
      </c>
      <c r="H100" s="66"/>
      <c r="I100" s="66"/>
      <c r="J100" s="66"/>
      <c r="K100" s="64"/>
      <c r="L100" s="13"/>
      <c r="M100" s="13"/>
      <c r="N100" s="13"/>
      <c r="O100" s="13"/>
      <c r="P100" s="13"/>
      <c r="Q100" s="13"/>
      <c r="R100" s="13"/>
      <c r="S100" s="13"/>
      <c r="T100" s="13"/>
      <c r="U100" s="13"/>
      <c r="V100" s="13"/>
      <c r="W100" s="13"/>
      <c r="X100" s="13"/>
      <c r="Y100" s="13"/>
    </row>
    <row r="101" spans="1:25" ht="15">
      <c r="A101" s="22"/>
      <c r="B101" s="15" t="s">
        <v>18</v>
      </c>
      <c r="C101" s="110" t="s">
        <v>201</v>
      </c>
      <c r="D101" s="66"/>
      <c r="E101" s="66"/>
      <c r="F101" s="64"/>
      <c r="G101" s="16" t="s">
        <v>18</v>
      </c>
      <c r="H101" s="109" t="s">
        <v>562</v>
      </c>
      <c r="I101" s="66"/>
      <c r="J101" s="66"/>
      <c r="K101" s="64"/>
      <c r="L101" s="17"/>
      <c r="M101" s="17"/>
      <c r="N101" s="17"/>
      <c r="O101" s="17"/>
      <c r="P101" s="17"/>
      <c r="Q101" s="17"/>
      <c r="R101" s="17"/>
      <c r="S101" s="17"/>
      <c r="T101" s="17"/>
      <c r="U101" s="17"/>
      <c r="V101" s="17"/>
      <c r="W101" s="17"/>
      <c r="X101" s="17"/>
      <c r="Y101" s="17"/>
    </row>
    <row r="102" spans="1:25" ht="15">
      <c r="A102" s="14"/>
      <c r="B102" s="85" t="s">
        <v>19</v>
      </c>
      <c r="C102" s="88" t="s">
        <v>20</v>
      </c>
      <c r="D102" s="76"/>
      <c r="E102" s="85" t="s">
        <v>560</v>
      </c>
      <c r="F102" s="85" t="s">
        <v>21</v>
      </c>
      <c r="G102" s="89" t="s">
        <v>19</v>
      </c>
      <c r="H102" s="74" t="s">
        <v>20</v>
      </c>
      <c r="I102" s="76"/>
      <c r="J102" s="89" t="s">
        <v>560</v>
      </c>
      <c r="K102" s="89" t="s">
        <v>21</v>
      </c>
      <c r="L102" s="17"/>
      <c r="M102" s="17"/>
      <c r="N102" s="17"/>
      <c r="O102" s="17"/>
      <c r="P102" s="17"/>
      <c r="Q102" s="17"/>
      <c r="R102" s="17"/>
      <c r="S102" s="17"/>
      <c r="T102" s="17"/>
      <c r="U102" s="17"/>
      <c r="V102" s="17"/>
      <c r="W102" s="17"/>
      <c r="X102" s="17"/>
      <c r="Y102" s="17"/>
    </row>
    <row r="103" spans="1:25" ht="15">
      <c r="A103" s="14"/>
      <c r="B103" s="86"/>
      <c r="C103" s="77"/>
      <c r="D103" s="79"/>
      <c r="E103" s="86"/>
      <c r="F103" s="86"/>
      <c r="G103" s="86"/>
      <c r="H103" s="77"/>
      <c r="I103" s="79"/>
      <c r="J103" s="86"/>
      <c r="K103" s="86"/>
      <c r="L103" s="17"/>
      <c r="M103" s="17"/>
      <c r="N103" s="17"/>
      <c r="O103" s="17"/>
      <c r="P103" s="17"/>
      <c r="Q103" s="17"/>
      <c r="R103" s="17"/>
      <c r="S103" s="17"/>
      <c r="T103" s="17"/>
      <c r="U103" s="17"/>
      <c r="V103" s="17"/>
      <c r="W103" s="17"/>
      <c r="X103" s="17"/>
      <c r="Y103" s="17"/>
    </row>
    <row r="104" spans="1:25" ht="15">
      <c r="A104" s="14"/>
      <c r="B104" s="87"/>
      <c r="C104" s="80"/>
      <c r="D104" s="82"/>
      <c r="E104" s="87"/>
      <c r="F104" s="87"/>
      <c r="G104" s="87"/>
      <c r="H104" s="80"/>
      <c r="I104" s="82"/>
      <c r="J104" s="87"/>
      <c r="K104" s="87"/>
      <c r="L104" s="17"/>
      <c r="M104" s="17"/>
      <c r="N104" s="17"/>
      <c r="O104" s="17"/>
      <c r="P104" s="17"/>
      <c r="Q104" s="17"/>
      <c r="R104" s="17"/>
      <c r="S104" s="17"/>
      <c r="T104" s="17"/>
      <c r="U104" s="17"/>
      <c r="V104" s="17"/>
      <c r="W104" s="17"/>
      <c r="X104" s="17"/>
      <c r="Y104" s="17"/>
    </row>
    <row r="105" spans="1:25" ht="15">
      <c r="A105" s="14"/>
      <c r="B105" s="15">
        <v>1</v>
      </c>
      <c r="C105" s="83" t="s">
        <v>679</v>
      </c>
      <c r="D105" s="64"/>
      <c r="E105" s="20">
        <v>10</v>
      </c>
      <c r="F105" s="18"/>
      <c r="G105" s="106">
        <v>1</v>
      </c>
      <c r="H105" s="83" t="s">
        <v>634</v>
      </c>
      <c r="I105" s="64"/>
      <c r="J105" s="20">
        <v>12</v>
      </c>
      <c r="K105" s="18" t="s">
        <v>47</v>
      </c>
      <c r="L105" s="19"/>
      <c r="M105" s="19"/>
      <c r="N105" s="19"/>
      <c r="O105" s="19"/>
      <c r="P105" s="19"/>
      <c r="Q105" s="19"/>
      <c r="R105" s="19"/>
      <c r="S105" s="19"/>
      <c r="T105" s="19"/>
      <c r="U105" s="19"/>
      <c r="V105" s="19"/>
      <c r="W105" s="19"/>
      <c r="X105" s="19"/>
      <c r="Y105" s="19"/>
    </row>
    <row r="106" spans="1:25" ht="15">
      <c r="A106" s="14"/>
      <c r="B106" s="15">
        <v>2</v>
      </c>
      <c r="C106" s="83" t="s">
        <v>587</v>
      </c>
      <c r="D106" s="64"/>
      <c r="E106" s="20">
        <v>16</v>
      </c>
      <c r="F106" s="18"/>
      <c r="G106" s="105">
        <v>2</v>
      </c>
      <c r="H106" s="83" t="s">
        <v>559</v>
      </c>
      <c r="I106" s="64"/>
      <c r="J106" s="20">
        <v>17</v>
      </c>
      <c r="K106" s="18" t="s">
        <v>125</v>
      </c>
      <c r="L106" s="19"/>
      <c r="M106" s="19"/>
      <c r="N106" s="19"/>
      <c r="O106" s="19"/>
      <c r="P106" s="19"/>
      <c r="Q106" s="19"/>
      <c r="R106" s="19"/>
      <c r="S106" s="19"/>
      <c r="T106" s="19"/>
      <c r="U106" s="19"/>
      <c r="V106" s="19"/>
      <c r="W106" s="19"/>
      <c r="X106" s="19"/>
      <c r="Y106" s="19"/>
    </row>
    <row r="107" spans="1:25" ht="15">
      <c r="A107" s="14"/>
      <c r="B107" s="15">
        <v>3</v>
      </c>
      <c r="C107" s="83" t="s">
        <v>585</v>
      </c>
      <c r="D107" s="64"/>
      <c r="E107" s="20">
        <v>16</v>
      </c>
      <c r="F107" s="18" t="s">
        <v>31</v>
      </c>
      <c r="G107" s="105">
        <v>3</v>
      </c>
      <c r="H107" s="83" t="s">
        <v>678</v>
      </c>
      <c r="I107" s="64"/>
      <c r="J107" s="20">
        <v>18</v>
      </c>
      <c r="K107" s="18" t="s">
        <v>31</v>
      </c>
      <c r="L107" s="19"/>
      <c r="M107" s="19"/>
      <c r="N107" s="19"/>
      <c r="O107" s="19"/>
      <c r="P107" s="19"/>
      <c r="Q107" s="19"/>
      <c r="R107" s="19"/>
      <c r="S107" s="19"/>
      <c r="T107" s="19"/>
      <c r="U107" s="19"/>
      <c r="V107" s="19"/>
      <c r="W107" s="19"/>
      <c r="X107" s="19"/>
      <c r="Y107" s="19"/>
    </row>
    <row r="108" spans="1:25" ht="15">
      <c r="A108" s="14"/>
      <c r="B108" s="15">
        <v>4</v>
      </c>
      <c r="C108" s="83" t="s">
        <v>677</v>
      </c>
      <c r="D108" s="64"/>
      <c r="E108" s="20">
        <v>17</v>
      </c>
      <c r="F108" s="18" t="s">
        <v>47</v>
      </c>
      <c r="G108" s="105">
        <v>4</v>
      </c>
      <c r="H108" s="83" t="s">
        <v>676</v>
      </c>
      <c r="I108" s="64"/>
      <c r="J108" s="20">
        <v>20</v>
      </c>
      <c r="K108" s="18"/>
      <c r="L108" s="19"/>
      <c r="M108" s="19"/>
      <c r="N108" s="19"/>
      <c r="O108" s="19"/>
      <c r="P108" s="19"/>
      <c r="Q108" s="19"/>
      <c r="R108" s="19"/>
      <c r="S108" s="19"/>
      <c r="T108" s="19"/>
      <c r="U108" s="19"/>
      <c r="V108" s="19"/>
      <c r="W108" s="19"/>
      <c r="X108" s="19"/>
      <c r="Y108" s="19"/>
    </row>
    <row r="109" spans="1:25" ht="15">
      <c r="A109" s="14"/>
      <c r="B109" s="15">
        <v>5</v>
      </c>
      <c r="C109" s="83" t="s">
        <v>581</v>
      </c>
      <c r="D109" s="64"/>
      <c r="E109" s="20">
        <v>17</v>
      </c>
      <c r="F109" s="18" t="s">
        <v>38</v>
      </c>
      <c r="G109" s="105">
        <v>5</v>
      </c>
      <c r="H109" s="83" t="s">
        <v>551</v>
      </c>
      <c r="I109" s="64"/>
      <c r="J109" s="20">
        <v>22</v>
      </c>
      <c r="K109" s="18"/>
      <c r="L109" s="19"/>
      <c r="M109" s="19"/>
      <c r="N109" s="19"/>
      <c r="O109" s="19"/>
      <c r="P109" s="19"/>
      <c r="Q109" s="19"/>
      <c r="R109" s="19"/>
      <c r="S109" s="19"/>
      <c r="T109" s="19"/>
      <c r="U109" s="19"/>
      <c r="V109" s="19"/>
      <c r="W109" s="19"/>
      <c r="X109" s="19"/>
      <c r="Y109" s="19"/>
    </row>
    <row r="110" spans="1:25" ht="15">
      <c r="A110" s="14"/>
      <c r="B110" s="15">
        <v>6</v>
      </c>
      <c r="C110" s="83" t="s">
        <v>643</v>
      </c>
      <c r="D110" s="64"/>
      <c r="E110" s="20">
        <v>20</v>
      </c>
      <c r="F110" s="18"/>
      <c r="G110" s="105">
        <v>6</v>
      </c>
      <c r="H110" s="83" t="s">
        <v>675</v>
      </c>
      <c r="I110" s="64"/>
      <c r="J110" s="20">
        <v>23</v>
      </c>
      <c r="K110" s="18" t="s">
        <v>113</v>
      </c>
      <c r="L110" s="19"/>
      <c r="M110" s="19"/>
      <c r="N110" s="19"/>
      <c r="O110" s="19"/>
      <c r="P110" s="19"/>
      <c r="Q110" s="19"/>
      <c r="R110" s="19"/>
      <c r="S110" s="19"/>
      <c r="T110" s="19"/>
      <c r="U110" s="19"/>
      <c r="V110" s="19"/>
      <c r="W110" s="19"/>
      <c r="X110" s="19"/>
      <c r="Y110" s="19"/>
    </row>
    <row r="111" spans="1:25" ht="15">
      <c r="A111" s="14"/>
      <c r="B111" s="15">
        <v>7</v>
      </c>
      <c r="C111" s="83" t="s">
        <v>641</v>
      </c>
      <c r="D111" s="64"/>
      <c r="E111" s="20">
        <v>22</v>
      </c>
      <c r="F111" s="18" t="s">
        <v>120</v>
      </c>
      <c r="G111" s="105">
        <v>7</v>
      </c>
      <c r="H111" s="83" t="s">
        <v>674</v>
      </c>
      <c r="I111" s="64"/>
      <c r="J111" s="20">
        <v>25</v>
      </c>
      <c r="K111" s="18"/>
      <c r="L111" s="19"/>
      <c r="M111" s="19"/>
      <c r="N111" s="19"/>
      <c r="O111" s="19"/>
      <c r="P111" s="19"/>
      <c r="Q111" s="19"/>
      <c r="R111" s="19"/>
      <c r="S111" s="19"/>
      <c r="T111" s="19"/>
      <c r="U111" s="19"/>
      <c r="V111" s="19"/>
      <c r="W111" s="19"/>
      <c r="X111" s="19"/>
      <c r="Y111" s="19"/>
    </row>
    <row r="112" spans="1:25" ht="15">
      <c r="A112" s="14"/>
      <c r="B112" s="117" t="str">
        <f>"TOTAL MATCHES WON BY : "&amp;C101</f>
        <v>TOTAL MATCHES WON BY : Royal Fremantle</v>
      </c>
      <c r="C112" s="66"/>
      <c r="D112" s="66"/>
      <c r="E112" s="64"/>
      <c r="F112" s="20">
        <f>COUNTA(F105:F111)-0.5*COUNTIF(F105:F111,"Sq*")-COUNTIF(F105:F111,"TBA")</f>
        <v>3.5</v>
      </c>
      <c r="G112" s="92" t="str">
        <f>"TOTAL MATCHES WON BY : "&amp;H101</f>
        <v>TOTAL MATCHES WON BY : Sea View</v>
      </c>
      <c r="H112" s="66"/>
      <c r="I112" s="66"/>
      <c r="J112" s="64"/>
      <c r="K112" s="20">
        <f>COUNTA(K105:K111)-0.5*COUNTIF(K105:K111,"Sq*")-COUNTIF(K105:K111,"TBA")</f>
        <v>3.5</v>
      </c>
      <c r="L112" s="21"/>
      <c r="M112" s="21"/>
      <c r="N112" s="21" t="str">
        <f>IF(F112+K112=0,"",C101)</f>
        <v>Royal Fremantle</v>
      </c>
      <c r="O112" s="21">
        <f>F112</f>
        <v>3.5</v>
      </c>
      <c r="P112" s="21" t="str">
        <f>IF(F112+K112=0,"",H101)</f>
        <v>Sea View</v>
      </c>
      <c r="Q112" s="21">
        <f>K112</f>
        <v>3.5</v>
      </c>
      <c r="R112" s="21" t="str">
        <f>G113</f>
        <v>HALVED</v>
      </c>
      <c r="S112" s="21" t="str">
        <f>IF(R112="HALVED",C101,"")</f>
        <v>Royal Fremantle</v>
      </c>
      <c r="T112" s="21" t="str">
        <f>IF(R112="HALVED",H101,"")</f>
        <v>Sea View</v>
      </c>
      <c r="U112" s="21"/>
      <c r="V112" s="21"/>
      <c r="W112" s="21"/>
      <c r="X112" s="21"/>
      <c r="Y112" s="21"/>
    </row>
    <row r="113" spans="1:25" ht="15">
      <c r="A113" s="14"/>
      <c r="B113" s="90" t="s">
        <v>42</v>
      </c>
      <c r="C113" s="66"/>
      <c r="D113" s="66"/>
      <c r="E113" s="66"/>
      <c r="F113" s="64"/>
      <c r="G113" s="91" t="str">
        <f>IF(F112+K112&lt;4,"",IF(F112=K112,"HALVED",IF(F112&gt;K112,C101,H101)))</f>
        <v>HALVED</v>
      </c>
      <c r="H113" s="66"/>
      <c r="I113" s="66"/>
      <c r="J113" s="66"/>
      <c r="K113" s="64"/>
      <c r="L113" s="23"/>
      <c r="M113" s="23"/>
      <c r="N113" s="23"/>
      <c r="O113" s="23"/>
      <c r="P113" s="23"/>
      <c r="Q113" s="23"/>
      <c r="R113" s="23"/>
      <c r="S113" s="23"/>
      <c r="T113" s="23"/>
      <c r="U113" s="23"/>
      <c r="V113" s="23"/>
      <c r="W113" s="23"/>
      <c r="X113" s="23"/>
      <c r="Y113" s="23"/>
    </row>
    <row r="114" spans="1:25" ht="15.75" customHeight="1">
      <c r="A114" s="22"/>
      <c r="B114" s="24"/>
      <c r="C114" s="24"/>
      <c r="D114" s="24"/>
      <c r="E114" s="24"/>
      <c r="F114" s="24"/>
      <c r="G114" s="25"/>
      <c r="H114" s="25"/>
      <c r="I114" s="25"/>
      <c r="J114" s="25"/>
      <c r="K114" s="25"/>
      <c r="L114" s="23"/>
      <c r="M114" s="23"/>
      <c r="N114" s="23"/>
      <c r="O114" s="23"/>
      <c r="P114" s="23"/>
      <c r="Q114" s="23"/>
      <c r="R114" s="23"/>
      <c r="S114" s="23"/>
      <c r="T114" s="23"/>
      <c r="U114" s="23"/>
      <c r="V114" s="23"/>
      <c r="W114" s="23"/>
      <c r="X114" s="23"/>
      <c r="Y114" s="23"/>
    </row>
    <row r="115" spans="1:25" ht="15">
      <c r="A115" s="22"/>
      <c r="B115" s="15" t="s">
        <v>18</v>
      </c>
      <c r="C115" s="110" t="s">
        <v>200</v>
      </c>
      <c r="D115" s="66"/>
      <c r="E115" s="66"/>
      <c r="F115" s="64"/>
      <c r="G115" s="16" t="s">
        <v>18</v>
      </c>
      <c r="H115" s="109" t="s">
        <v>561</v>
      </c>
      <c r="I115" s="66"/>
      <c r="J115" s="66"/>
      <c r="K115" s="64"/>
      <c r="L115" s="17"/>
      <c r="M115" s="17"/>
      <c r="N115" s="17"/>
      <c r="O115" s="17"/>
      <c r="P115" s="17"/>
      <c r="Q115" s="17"/>
      <c r="R115" s="17"/>
      <c r="S115" s="17"/>
      <c r="T115" s="17"/>
      <c r="U115" s="17"/>
      <c r="V115" s="17"/>
      <c r="W115" s="17"/>
      <c r="X115" s="17"/>
      <c r="Y115" s="17"/>
    </row>
    <row r="116" spans="1:25" ht="18">
      <c r="A116" s="13"/>
      <c r="B116" s="85" t="s">
        <v>19</v>
      </c>
      <c r="C116" s="88" t="s">
        <v>20</v>
      </c>
      <c r="D116" s="76"/>
      <c r="E116" s="85" t="s">
        <v>560</v>
      </c>
      <c r="F116" s="85" t="s">
        <v>21</v>
      </c>
      <c r="G116" s="89" t="s">
        <v>19</v>
      </c>
      <c r="H116" s="74" t="s">
        <v>20</v>
      </c>
      <c r="I116" s="76"/>
      <c r="J116" s="89" t="s">
        <v>560</v>
      </c>
      <c r="K116" s="89" t="s">
        <v>21</v>
      </c>
      <c r="L116" s="17"/>
      <c r="M116" s="17"/>
      <c r="N116" s="17"/>
      <c r="O116" s="17"/>
      <c r="P116" s="17"/>
      <c r="Q116" s="17"/>
      <c r="R116" s="17"/>
      <c r="S116" s="17"/>
      <c r="T116" s="17"/>
      <c r="U116" s="17"/>
      <c r="V116" s="17"/>
      <c r="W116" s="17"/>
      <c r="X116" s="17"/>
      <c r="Y116" s="17"/>
    </row>
    <row r="117" spans="1:25" ht="15">
      <c r="A117" s="14"/>
      <c r="B117" s="86"/>
      <c r="C117" s="77"/>
      <c r="D117" s="79"/>
      <c r="E117" s="86"/>
      <c r="F117" s="86"/>
      <c r="G117" s="86"/>
      <c r="H117" s="77"/>
      <c r="I117" s="79"/>
      <c r="J117" s="86"/>
      <c r="K117" s="86"/>
      <c r="L117" s="17"/>
      <c r="M117" s="17"/>
      <c r="N117" s="17"/>
      <c r="O117" s="17"/>
      <c r="P117" s="17"/>
      <c r="Q117" s="17"/>
      <c r="R117" s="17"/>
      <c r="S117" s="17"/>
      <c r="T117" s="17"/>
      <c r="U117" s="17"/>
      <c r="V117" s="17"/>
      <c r="W117" s="17"/>
      <c r="X117" s="17"/>
      <c r="Y117" s="17"/>
    </row>
    <row r="118" spans="1:25" ht="15">
      <c r="A118" s="14"/>
      <c r="B118" s="87"/>
      <c r="C118" s="80"/>
      <c r="D118" s="82"/>
      <c r="E118" s="87"/>
      <c r="F118" s="87"/>
      <c r="G118" s="87"/>
      <c r="H118" s="80"/>
      <c r="I118" s="82"/>
      <c r="J118" s="87"/>
      <c r="K118" s="87"/>
      <c r="L118" s="17"/>
      <c r="M118" s="17"/>
      <c r="N118" s="17"/>
      <c r="O118" s="17"/>
      <c r="P118" s="17"/>
      <c r="Q118" s="17"/>
      <c r="R118" s="17"/>
      <c r="S118" s="17"/>
      <c r="T118" s="17"/>
      <c r="U118" s="17"/>
      <c r="V118" s="17"/>
      <c r="W118" s="17"/>
      <c r="X118" s="17"/>
      <c r="Y118" s="17"/>
    </row>
    <row r="119" spans="1:25" ht="15">
      <c r="A119" s="14"/>
      <c r="B119" s="15">
        <v>1</v>
      </c>
      <c r="C119" s="83" t="s">
        <v>673</v>
      </c>
      <c r="D119" s="64"/>
      <c r="E119" s="20">
        <v>18</v>
      </c>
      <c r="F119" s="18" t="s">
        <v>47</v>
      </c>
      <c r="G119" s="106">
        <v>1</v>
      </c>
      <c r="H119" s="83" t="s">
        <v>558</v>
      </c>
      <c r="I119" s="64"/>
      <c r="J119" s="20">
        <v>16</v>
      </c>
      <c r="K119" s="18"/>
      <c r="L119" s="19"/>
      <c r="M119" s="19"/>
      <c r="N119" s="19"/>
      <c r="O119" s="19"/>
      <c r="P119" s="19"/>
      <c r="Q119" s="19"/>
      <c r="R119" s="19"/>
      <c r="S119" s="19"/>
      <c r="T119" s="19"/>
      <c r="U119" s="19"/>
      <c r="V119" s="19"/>
      <c r="W119" s="19"/>
      <c r="X119" s="19"/>
      <c r="Y119" s="19"/>
    </row>
    <row r="120" spans="1:25" ht="15">
      <c r="A120" s="14"/>
      <c r="B120" s="15">
        <v>2</v>
      </c>
      <c r="C120" s="83" t="s">
        <v>578</v>
      </c>
      <c r="D120" s="64"/>
      <c r="E120" s="20">
        <v>20</v>
      </c>
      <c r="F120" s="18"/>
      <c r="G120" s="105">
        <v>2</v>
      </c>
      <c r="H120" s="83" t="s">
        <v>663</v>
      </c>
      <c r="I120" s="64"/>
      <c r="J120" s="20">
        <v>18</v>
      </c>
      <c r="K120" s="18" t="s">
        <v>52</v>
      </c>
      <c r="L120" s="19"/>
      <c r="M120" s="19"/>
      <c r="N120" s="19"/>
      <c r="O120" s="19"/>
      <c r="P120" s="19"/>
      <c r="Q120" s="19"/>
      <c r="R120" s="19"/>
      <c r="S120" s="19"/>
      <c r="T120" s="19"/>
      <c r="U120" s="19"/>
      <c r="V120" s="19"/>
      <c r="W120" s="19"/>
      <c r="X120" s="19"/>
      <c r="Y120" s="19"/>
    </row>
    <row r="121" spans="1:25" ht="15">
      <c r="A121" s="14"/>
      <c r="B121" s="15">
        <v>3</v>
      </c>
      <c r="C121" s="83" t="s">
        <v>672</v>
      </c>
      <c r="D121" s="64"/>
      <c r="E121" s="20">
        <v>20</v>
      </c>
      <c r="F121" s="18" t="s">
        <v>52</v>
      </c>
      <c r="G121" s="105">
        <v>3</v>
      </c>
      <c r="H121" s="83" t="s">
        <v>671</v>
      </c>
      <c r="I121" s="64"/>
      <c r="J121" s="20">
        <v>18</v>
      </c>
      <c r="K121" s="18"/>
      <c r="L121" s="19"/>
      <c r="M121" s="19"/>
      <c r="N121" s="19"/>
      <c r="O121" s="19"/>
      <c r="P121" s="19"/>
      <c r="Q121" s="19"/>
      <c r="R121" s="19"/>
      <c r="S121" s="19"/>
      <c r="T121" s="19"/>
      <c r="U121" s="19"/>
      <c r="V121" s="19"/>
      <c r="W121" s="19"/>
      <c r="X121" s="19"/>
      <c r="Y121" s="19"/>
    </row>
    <row r="122" spans="1:25" ht="15">
      <c r="A122" s="14"/>
      <c r="B122" s="15">
        <v>4</v>
      </c>
      <c r="C122" s="83" t="s">
        <v>635</v>
      </c>
      <c r="D122" s="64"/>
      <c r="E122" s="20">
        <v>20</v>
      </c>
      <c r="F122" s="18" t="s">
        <v>31</v>
      </c>
      <c r="G122" s="105">
        <v>4</v>
      </c>
      <c r="H122" s="83" t="s">
        <v>552</v>
      </c>
      <c r="I122" s="64"/>
      <c r="J122" s="20">
        <v>19</v>
      </c>
      <c r="K122" s="18" t="s">
        <v>31</v>
      </c>
      <c r="L122" s="19"/>
      <c r="M122" s="19"/>
      <c r="N122" s="19"/>
      <c r="O122" s="19"/>
      <c r="P122" s="19"/>
      <c r="Q122" s="19"/>
      <c r="R122" s="19"/>
      <c r="S122" s="19"/>
      <c r="T122" s="19"/>
      <c r="U122" s="19"/>
      <c r="V122" s="19"/>
      <c r="W122" s="19"/>
      <c r="X122" s="19"/>
      <c r="Y122" s="19"/>
    </row>
    <row r="123" spans="1:25" ht="15">
      <c r="A123" s="14"/>
      <c r="B123" s="15">
        <v>5</v>
      </c>
      <c r="C123" s="83" t="s">
        <v>582</v>
      </c>
      <c r="D123" s="64"/>
      <c r="E123" s="20">
        <v>20</v>
      </c>
      <c r="F123" s="18" t="s">
        <v>24</v>
      </c>
      <c r="G123" s="105">
        <v>5</v>
      </c>
      <c r="H123" s="83" t="s">
        <v>659</v>
      </c>
      <c r="I123" s="64"/>
      <c r="J123" s="20">
        <v>21</v>
      </c>
      <c r="K123" s="18"/>
      <c r="L123" s="19"/>
      <c r="M123" s="19"/>
      <c r="N123" s="19"/>
      <c r="O123" s="19"/>
      <c r="P123" s="19"/>
      <c r="Q123" s="19"/>
      <c r="R123" s="19"/>
      <c r="S123" s="19"/>
      <c r="T123" s="19"/>
      <c r="U123" s="19"/>
      <c r="V123" s="19"/>
      <c r="W123" s="19"/>
      <c r="X123" s="19"/>
      <c r="Y123" s="19"/>
    </row>
    <row r="124" spans="1:25" ht="15">
      <c r="A124" s="14"/>
      <c r="B124" s="15">
        <v>6</v>
      </c>
      <c r="C124" s="83" t="s">
        <v>670</v>
      </c>
      <c r="D124" s="64"/>
      <c r="E124" s="20">
        <v>21</v>
      </c>
      <c r="F124" s="18" t="s">
        <v>113</v>
      </c>
      <c r="G124" s="105">
        <v>6</v>
      </c>
      <c r="H124" s="83" t="s">
        <v>669</v>
      </c>
      <c r="I124" s="64"/>
      <c r="J124" s="20">
        <v>23</v>
      </c>
      <c r="K124" s="18"/>
      <c r="L124" s="19"/>
      <c r="M124" s="19"/>
      <c r="N124" s="19"/>
      <c r="O124" s="19"/>
      <c r="P124" s="19"/>
      <c r="Q124" s="19"/>
      <c r="R124" s="19"/>
      <c r="S124" s="19"/>
      <c r="T124" s="19"/>
      <c r="U124" s="19"/>
      <c r="V124" s="19"/>
      <c r="W124" s="19"/>
      <c r="X124" s="19"/>
      <c r="Y124" s="19"/>
    </row>
    <row r="125" spans="1:25" ht="15">
      <c r="A125" s="14"/>
      <c r="B125" s="15">
        <v>7</v>
      </c>
      <c r="C125" s="83" t="s">
        <v>577</v>
      </c>
      <c r="D125" s="64"/>
      <c r="E125" s="20">
        <v>23</v>
      </c>
      <c r="F125" s="18"/>
      <c r="G125" s="105">
        <v>7</v>
      </c>
      <c r="H125" s="83" t="s">
        <v>668</v>
      </c>
      <c r="I125" s="64"/>
      <c r="J125" s="20">
        <v>25</v>
      </c>
      <c r="K125" s="18" t="s">
        <v>27</v>
      </c>
      <c r="L125" s="19"/>
      <c r="M125" s="19"/>
      <c r="N125" s="19"/>
      <c r="O125" s="19"/>
      <c r="P125" s="19"/>
      <c r="Q125" s="19"/>
      <c r="R125" s="19"/>
      <c r="S125" s="19"/>
      <c r="T125" s="19"/>
      <c r="U125" s="19"/>
      <c r="V125" s="19"/>
      <c r="W125" s="19"/>
      <c r="X125" s="19"/>
      <c r="Y125" s="19"/>
    </row>
    <row r="126" spans="1:25" ht="15">
      <c r="A126" s="14"/>
      <c r="B126" s="72" t="str">
        <f>"TOTAL MATCHES WON BY : "&amp;C115</f>
        <v>TOTAL MATCHES WON BY : Gosnells</v>
      </c>
      <c r="C126" s="66"/>
      <c r="D126" s="66"/>
      <c r="E126" s="64"/>
      <c r="F126" s="20">
        <f>COUNTA(F119:F125)-0.5*COUNTIF(F119:F125,"Sq*")-COUNTIF(F119:F125,"TBA")</f>
        <v>4.5</v>
      </c>
      <c r="G126" s="92" t="str">
        <f>"TOTAL MATCHES WON BY : "&amp;H115</f>
        <v>TOTAL MATCHES WON BY : Cottesloe</v>
      </c>
      <c r="H126" s="66"/>
      <c r="I126" s="66"/>
      <c r="J126" s="64"/>
      <c r="K126" s="20">
        <f>COUNTA(K119:K125)-0.5*COUNTIF(K119:K125,"Sq*")-COUNTIF(K119:K125,"TBA")</f>
        <v>2.5</v>
      </c>
      <c r="L126" s="21"/>
      <c r="M126" s="21"/>
      <c r="N126" s="21" t="str">
        <f>IF(F126+K126=0,"",C115)</f>
        <v>Gosnells</v>
      </c>
      <c r="O126" s="21">
        <f>F126</f>
        <v>4.5</v>
      </c>
      <c r="P126" s="21" t="str">
        <f>IF(F126+K126=0,"",H115)</f>
        <v>Cottesloe</v>
      </c>
      <c r="Q126" s="21">
        <f>K126</f>
        <v>2.5</v>
      </c>
      <c r="R126" s="21" t="str">
        <f>G127</f>
        <v>Gosnells</v>
      </c>
      <c r="S126" s="21" t="str">
        <f>IF(R126="HALVED",C115,"")</f>
        <v/>
      </c>
      <c r="T126" s="21" t="str">
        <f>IF(R126="HALVED",H115,"")</f>
        <v/>
      </c>
      <c r="U126" s="21"/>
      <c r="V126" s="21"/>
      <c r="W126" s="21"/>
      <c r="X126" s="21"/>
      <c r="Y126" s="21"/>
    </row>
    <row r="127" spans="1:25" ht="15">
      <c r="A127" s="14"/>
      <c r="B127" s="90" t="s">
        <v>42</v>
      </c>
      <c r="C127" s="66"/>
      <c r="D127" s="66"/>
      <c r="E127" s="66"/>
      <c r="F127" s="64"/>
      <c r="G127" s="91" t="str">
        <f>IF(F126+K126&lt;4,"",IF(F126=K126,"HALVED",IF(F126&gt;K126,C115,H115)))</f>
        <v>Gosnells</v>
      </c>
      <c r="H127" s="66"/>
      <c r="I127" s="66"/>
      <c r="J127" s="66"/>
      <c r="K127" s="64"/>
      <c r="L127" s="23"/>
      <c r="M127" s="23"/>
      <c r="N127" s="23"/>
      <c r="O127" s="23"/>
      <c r="P127" s="23"/>
      <c r="Q127" s="23"/>
      <c r="R127" s="23"/>
      <c r="S127" s="23"/>
      <c r="T127" s="23"/>
      <c r="U127" s="23"/>
      <c r="V127" s="23"/>
      <c r="W127" s="23"/>
      <c r="X127" s="23"/>
      <c r="Y127" s="23"/>
    </row>
    <row r="128" spans="1:25" ht="15">
      <c r="A128" s="14"/>
      <c r="B128" s="24"/>
      <c r="C128" s="24"/>
      <c r="D128" s="24"/>
      <c r="E128" s="24"/>
      <c r="F128" s="24"/>
      <c r="G128" s="25"/>
      <c r="H128" s="25"/>
      <c r="I128" s="25"/>
      <c r="J128" s="25"/>
      <c r="K128" s="25"/>
      <c r="L128" s="23"/>
      <c r="M128" s="23"/>
      <c r="N128" s="23"/>
      <c r="O128" s="23"/>
      <c r="P128" s="23"/>
      <c r="Q128" s="23"/>
      <c r="R128" s="23"/>
      <c r="S128" s="23"/>
      <c r="T128" s="23"/>
      <c r="U128" s="23"/>
      <c r="V128" s="23"/>
      <c r="W128" s="23"/>
      <c r="X128" s="23"/>
      <c r="Y128" s="23"/>
    </row>
    <row r="129" spans="1:25" ht="15">
      <c r="A129" s="22"/>
      <c r="B129" s="15" t="s">
        <v>18</v>
      </c>
      <c r="C129" s="110" t="s">
        <v>192</v>
      </c>
      <c r="D129" s="66"/>
      <c r="E129" s="66"/>
      <c r="F129" s="64"/>
      <c r="G129" s="16" t="s">
        <v>18</v>
      </c>
      <c r="H129" s="109" t="s">
        <v>623</v>
      </c>
      <c r="I129" s="66"/>
      <c r="J129" s="66"/>
      <c r="K129" s="64"/>
      <c r="L129" s="17"/>
      <c r="M129" s="17"/>
      <c r="N129" s="17"/>
      <c r="O129" s="17"/>
      <c r="P129" s="17"/>
      <c r="Q129" s="17"/>
      <c r="R129" s="17"/>
      <c r="S129" s="17"/>
      <c r="T129" s="17"/>
      <c r="U129" s="17"/>
      <c r="V129" s="17"/>
      <c r="W129" s="17"/>
      <c r="X129" s="17"/>
      <c r="Y129" s="17"/>
    </row>
    <row r="130" spans="1:25" ht="15">
      <c r="A130" s="22"/>
      <c r="B130" s="85" t="s">
        <v>19</v>
      </c>
      <c r="C130" s="88" t="s">
        <v>20</v>
      </c>
      <c r="D130" s="76"/>
      <c r="E130" s="85" t="s">
        <v>560</v>
      </c>
      <c r="F130" s="85" t="s">
        <v>21</v>
      </c>
      <c r="G130" s="89" t="s">
        <v>19</v>
      </c>
      <c r="H130" s="74" t="s">
        <v>20</v>
      </c>
      <c r="I130" s="76"/>
      <c r="J130" s="89" t="s">
        <v>560</v>
      </c>
      <c r="K130" s="89" t="s">
        <v>21</v>
      </c>
      <c r="L130" s="17"/>
      <c r="M130" s="17"/>
      <c r="N130" s="17"/>
      <c r="O130" s="17"/>
      <c r="P130" s="17"/>
      <c r="Q130" s="17"/>
      <c r="R130" s="17"/>
      <c r="S130" s="17"/>
      <c r="T130" s="17"/>
      <c r="U130" s="17"/>
      <c r="V130" s="17"/>
      <c r="W130" s="17"/>
      <c r="X130" s="17"/>
      <c r="Y130" s="17"/>
    </row>
    <row r="131" spans="1:25" ht="15">
      <c r="A131" s="14"/>
      <c r="B131" s="86"/>
      <c r="C131" s="77"/>
      <c r="D131" s="79"/>
      <c r="E131" s="86"/>
      <c r="F131" s="86"/>
      <c r="G131" s="86"/>
      <c r="H131" s="77"/>
      <c r="I131" s="79"/>
      <c r="J131" s="86"/>
      <c r="K131" s="86"/>
      <c r="L131" s="17"/>
      <c r="M131" s="17"/>
      <c r="N131" s="17"/>
      <c r="O131" s="17"/>
      <c r="P131" s="17"/>
      <c r="Q131" s="17"/>
      <c r="R131" s="17"/>
      <c r="S131" s="17"/>
      <c r="T131" s="17"/>
      <c r="U131" s="17"/>
      <c r="V131" s="17"/>
      <c r="W131" s="17"/>
      <c r="X131" s="17"/>
      <c r="Y131" s="17"/>
    </row>
    <row r="132" spans="1:25" ht="15">
      <c r="A132" s="14"/>
      <c r="B132" s="87"/>
      <c r="C132" s="80"/>
      <c r="D132" s="82"/>
      <c r="E132" s="87"/>
      <c r="F132" s="87"/>
      <c r="G132" s="87"/>
      <c r="H132" s="80"/>
      <c r="I132" s="82"/>
      <c r="J132" s="87"/>
      <c r="K132" s="87"/>
      <c r="L132" s="17"/>
      <c r="M132" s="17"/>
      <c r="N132" s="17"/>
      <c r="O132" s="17"/>
      <c r="P132" s="17"/>
      <c r="Q132" s="17"/>
      <c r="R132" s="17"/>
      <c r="S132" s="17"/>
      <c r="T132" s="17"/>
      <c r="U132" s="17"/>
      <c r="V132" s="17"/>
      <c r="W132" s="17"/>
      <c r="X132" s="17"/>
      <c r="Y132" s="17"/>
    </row>
    <row r="133" spans="1:25" ht="12" customHeight="1">
      <c r="A133" s="14"/>
      <c r="B133" s="15">
        <v>1</v>
      </c>
      <c r="C133" s="83" t="s">
        <v>667</v>
      </c>
      <c r="D133" s="64"/>
      <c r="E133" s="20">
        <v>11</v>
      </c>
      <c r="F133" s="18"/>
      <c r="G133" s="106">
        <v>1</v>
      </c>
      <c r="H133" s="83" t="s">
        <v>622</v>
      </c>
      <c r="I133" s="64"/>
      <c r="J133" s="20">
        <v>14</v>
      </c>
      <c r="K133" s="18" t="s">
        <v>24</v>
      </c>
      <c r="L133" s="19"/>
      <c r="M133" s="19"/>
      <c r="N133" s="19"/>
      <c r="O133" s="19"/>
      <c r="P133" s="19"/>
      <c r="Q133" s="19"/>
      <c r="R133" s="19"/>
      <c r="S133" s="19"/>
      <c r="T133" s="19"/>
      <c r="U133" s="19"/>
      <c r="V133" s="19"/>
      <c r="W133" s="19"/>
      <c r="X133" s="19"/>
      <c r="Y133" s="19"/>
    </row>
    <row r="134" spans="1:25" ht="15">
      <c r="A134" s="14"/>
      <c r="B134" s="15">
        <v>2</v>
      </c>
      <c r="C134" s="83" t="s">
        <v>666</v>
      </c>
      <c r="D134" s="64"/>
      <c r="E134" s="20">
        <v>13</v>
      </c>
      <c r="F134" s="18"/>
      <c r="G134" s="105">
        <v>2</v>
      </c>
      <c r="H134" s="83" t="s">
        <v>633</v>
      </c>
      <c r="I134" s="64"/>
      <c r="J134" s="20">
        <v>14</v>
      </c>
      <c r="K134" s="18" t="s">
        <v>85</v>
      </c>
      <c r="L134" s="19"/>
      <c r="M134" s="19"/>
      <c r="N134" s="19"/>
      <c r="O134" s="19"/>
      <c r="P134" s="19"/>
      <c r="Q134" s="19"/>
      <c r="R134" s="19"/>
      <c r="S134" s="19"/>
      <c r="T134" s="19"/>
      <c r="U134" s="19"/>
      <c r="V134" s="19"/>
      <c r="W134" s="19"/>
      <c r="X134" s="19"/>
      <c r="Y134" s="19"/>
    </row>
    <row r="135" spans="1:25" ht="15">
      <c r="A135" s="14"/>
      <c r="B135" s="15">
        <v>3</v>
      </c>
      <c r="C135" s="83" t="s">
        <v>572</v>
      </c>
      <c r="D135" s="64"/>
      <c r="E135" s="20">
        <v>17</v>
      </c>
      <c r="F135" s="18" t="s">
        <v>47</v>
      </c>
      <c r="G135" s="105">
        <v>3</v>
      </c>
      <c r="H135" s="83" t="s">
        <v>665</v>
      </c>
      <c r="I135" s="64"/>
      <c r="J135" s="20">
        <v>18</v>
      </c>
      <c r="K135" s="18"/>
      <c r="L135" s="19"/>
      <c r="M135" s="19"/>
      <c r="N135" s="19"/>
      <c r="O135" s="19"/>
      <c r="P135" s="19"/>
      <c r="Q135" s="19"/>
      <c r="R135" s="19"/>
      <c r="S135" s="19"/>
      <c r="T135" s="19"/>
      <c r="U135" s="19"/>
      <c r="V135" s="19"/>
      <c r="W135" s="19"/>
      <c r="X135" s="19"/>
      <c r="Y135" s="19"/>
    </row>
    <row r="136" spans="1:25" ht="15">
      <c r="A136" s="14"/>
      <c r="B136" s="15">
        <v>4</v>
      </c>
      <c r="C136" s="83" t="s">
        <v>645</v>
      </c>
      <c r="D136" s="64"/>
      <c r="E136" s="20">
        <v>18</v>
      </c>
      <c r="F136" s="18" t="s">
        <v>34</v>
      </c>
      <c r="G136" s="105">
        <v>4</v>
      </c>
      <c r="H136" s="83" t="s">
        <v>616</v>
      </c>
      <c r="I136" s="64"/>
      <c r="J136" s="20">
        <v>18</v>
      </c>
      <c r="K136" s="18"/>
      <c r="L136" s="19"/>
      <c r="M136" s="19"/>
      <c r="N136" s="19"/>
      <c r="O136" s="19"/>
      <c r="P136" s="19"/>
      <c r="Q136" s="19"/>
      <c r="R136" s="19"/>
      <c r="S136" s="19"/>
      <c r="T136" s="19"/>
      <c r="U136" s="19"/>
      <c r="V136" s="19"/>
      <c r="W136" s="19"/>
      <c r="X136" s="19"/>
      <c r="Y136" s="19"/>
    </row>
    <row r="137" spans="1:25" ht="15">
      <c r="A137" s="14"/>
      <c r="B137" s="15">
        <v>5</v>
      </c>
      <c r="C137" s="83" t="s">
        <v>574</v>
      </c>
      <c r="D137" s="64"/>
      <c r="E137" s="20">
        <v>18</v>
      </c>
      <c r="F137" s="18" t="s">
        <v>47</v>
      </c>
      <c r="G137" s="105">
        <v>5</v>
      </c>
      <c r="H137" s="83" t="s">
        <v>613</v>
      </c>
      <c r="I137" s="64"/>
      <c r="J137" s="20">
        <v>20</v>
      </c>
      <c r="K137" s="18"/>
      <c r="L137" s="19"/>
      <c r="M137" s="19"/>
      <c r="N137" s="19"/>
      <c r="O137" s="19"/>
      <c r="P137" s="19"/>
      <c r="Q137" s="19"/>
      <c r="R137" s="19"/>
      <c r="S137" s="19"/>
      <c r="T137" s="19"/>
      <c r="U137" s="19"/>
      <c r="V137" s="19"/>
      <c r="W137" s="19"/>
      <c r="X137" s="19"/>
      <c r="Y137" s="19"/>
    </row>
    <row r="138" spans="1:25" ht="15">
      <c r="A138" s="14"/>
      <c r="B138" s="15">
        <v>6</v>
      </c>
      <c r="C138" s="83" t="s">
        <v>606</v>
      </c>
      <c r="D138" s="64"/>
      <c r="E138" s="20">
        <v>20</v>
      </c>
      <c r="F138" s="18" t="s">
        <v>52</v>
      </c>
      <c r="G138" s="105">
        <v>6</v>
      </c>
      <c r="H138" s="83" t="s">
        <v>615</v>
      </c>
      <c r="I138" s="64"/>
      <c r="J138" s="20">
        <v>20</v>
      </c>
      <c r="K138" s="18"/>
      <c r="L138" s="19"/>
      <c r="M138" s="19"/>
      <c r="N138" s="19"/>
      <c r="O138" s="19"/>
      <c r="P138" s="19"/>
      <c r="Q138" s="19"/>
      <c r="R138" s="19"/>
      <c r="S138" s="19"/>
      <c r="T138" s="19"/>
      <c r="U138" s="19"/>
      <c r="V138" s="19"/>
      <c r="W138" s="19"/>
      <c r="X138" s="19"/>
      <c r="Y138" s="19"/>
    </row>
    <row r="139" spans="1:25" ht="15">
      <c r="A139" s="14"/>
      <c r="B139" s="15">
        <v>7</v>
      </c>
      <c r="C139" s="83" t="s">
        <v>566</v>
      </c>
      <c r="D139" s="64"/>
      <c r="E139" s="20">
        <v>21</v>
      </c>
      <c r="F139" s="18"/>
      <c r="G139" s="105">
        <v>7</v>
      </c>
      <c r="H139" s="83" t="s">
        <v>628</v>
      </c>
      <c r="I139" s="64"/>
      <c r="J139" s="20">
        <v>21</v>
      </c>
      <c r="K139" s="18" t="s">
        <v>125</v>
      </c>
      <c r="L139" s="19"/>
      <c r="M139" s="19"/>
      <c r="N139" s="19"/>
      <c r="O139" s="19"/>
      <c r="P139" s="19"/>
      <c r="Q139" s="19"/>
      <c r="R139" s="19"/>
      <c r="S139" s="19"/>
      <c r="T139" s="19"/>
      <c r="U139" s="19"/>
      <c r="V139" s="19"/>
      <c r="W139" s="19"/>
      <c r="X139" s="19"/>
      <c r="Y139" s="19"/>
    </row>
    <row r="140" spans="1:25" ht="15">
      <c r="A140" s="14"/>
      <c r="B140" s="72" t="str">
        <f>"TOTAL MATCHES WON BY : "&amp;C129</f>
        <v>TOTAL MATCHES WON BY : Joondalup</v>
      </c>
      <c r="C140" s="66"/>
      <c r="D140" s="66"/>
      <c r="E140" s="64"/>
      <c r="F140" s="20">
        <f>COUNTA(F133:F139)-0.5*COUNTIF(F133:F139,"Sq*")-COUNTIF(F133:F139,"TBA")</f>
        <v>4</v>
      </c>
      <c r="G140" s="92" t="str">
        <f>"TOTAL MATCHES WON BY : "&amp;H129</f>
        <v>TOTAL MATCHES WON BY : Nedlands</v>
      </c>
      <c r="H140" s="66"/>
      <c r="I140" s="66"/>
      <c r="J140" s="64"/>
      <c r="K140" s="20">
        <f>COUNTA(K133:K139)-0.5*COUNTIF(K133:K139,"Sq*")-COUNTIF(K133:K139,"TBA")</f>
        <v>3</v>
      </c>
      <c r="L140" s="21"/>
      <c r="M140" s="21"/>
      <c r="N140" s="21" t="str">
        <f>IF(F140+K140=0,"",C129)</f>
        <v>Joondalup</v>
      </c>
      <c r="O140" s="21">
        <f>F140</f>
        <v>4</v>
      </c>
      <c r="P140" s="21" t="str">
        <f>IF(F140+K140=0,"",H129)</f>
        <v>Nedlands</v>
      </c>
      <c r="Q140" s="21">
        <f>K140</f>
        <v>3</v>
      </c>
      <c r="R140" s="21" t="str">
        <f>G141</f>
        <v>Joondalup</v>
      </c>
      <c r="S140" s="21" t="str">
        <f>IF(R140="HALVED",C129,"")</f>
        <v/>
      </c>
      <c r="T140" s="21" t="str">
        <f>IF(R140="HALVED",H129,"")</f>
        <v/>
      </c>
      <c r="U140" s="21"/>
      <c r="V140" s="21"/>
      <c r="W140" s="21"/>
      <c r="X140" s="21"/>
      <c r="Y140" s="21"/>
    </row>
    <row r="141" spans="1:25" ht="15">
      <c r="A141" s="14"/>
      <c r="B141" s="90" t="s">
        <v>42</v>
      </c>
      <c r="C141" s="66"/>
      <c r="D141" s="66"/>
      <c r="E141" s="66"/>
      <c r="F141" s="64"/>
      <c r="G141" s="91" t="str">
        <f>IF(F140+K140&lt;4,"",IF(F140=K140,"HALVED",IF(F140&gt;K140,C129,H129)))</f>
        <v>Joondalup</v>
      </c>
      <c r="H141" s="66"/>
      <c r="I141" s="66"/>
      <c r="J141" s="66"/>
      <c r="K141" s="64"/>
      <c r="L141" s="23"/>
      <c r="M141" s="23"/>
      <c r="N141" s="23"/>
      <c r="O141" s="23"/>
      <c r="P141" s="23"/>
      <c r="Q141" s="23"/>
      <c r="R141" s="23"/>
      <c r="S141" s="23"/>
      <c r="T141" s="23"/>
      <c r="U141" s="23"/>
      <c r="V141" s="23"/>
      <c r="W141" s="23"/>
      <c r="X141" s="23"/>
      <c r="Y141" s="23"/>
    </row>
    <row r="142" spans="1:25" ht="15">
      <c r="A142" s="14"/>
      <c r="B142" s="24"/>
      <c r="C142" s="24"/>
      <c r="D142" s="24"/>
      <c r="E142" s="24"/>
      <c r="F142" s="24"/>
      <c r="G142" s="25"/>
      <c r="H142" s="25"/>
      <c r="I142" s="25"/>
      <c r="J142" s="25"/>
      <c r="K142" s="25"/>
      <c r="L142" s="23"/>
      <c r="M142" s="23"/>
      <c r="N142" s="23"/>
      <c r="O142" s="23"/>
      <c r="P142" s="23"/>
      <c r="Q142" s="23"/>
      <c r="R142" s="23"/>
      <c r="S142" s="23"/>
      <c r="T142" s="23"/>
      <c r="U142" s="23"/>
      <c r="V142" s="23"/>
      <c r="W142" s="23"/>
      <c r="X142" s="23"/>
      <c r="Y142" s="23"/>
    </row>
    <row r="143" spans="1:25" ht="30" customHeight="1">
      <c r="A143" s="13"/>
      <c r="B143" s="84" t="str">
        <f>[5]Sheet1!A28</f>
        <v>ROUND FOUR</v>
      </c>
      <c r="C143" s="64"/>
      <c r="D143" s="70" t="str">
        <f>[5]Sheet1!B28</f>
        <v>MONDAY 19 MAY</v>
      </c>
      <c r="E143" s="66"/>
      <c r="F143" s="64"/>
      <c r="G143" s="108" t="str">
        <f>[5]Sheet1!C28</f>
        <v>Joondalup CC</v>
      </c>
      <c r="H143" s="66"/>
      <c r="I143" s="66"/>
      <c r="J143" s="66"/>
      <c r="K143" s="64"/>
      <c r="L143" s="13"/>
      <c r="M143" s="13"/>
      <c r="N143" s="13"/>
      <c r="O143" s="13"/>
      <c r="P143" s="13"/>
      <c r="Q143" s="13"/>
      <c r="R143" s="13"/>
      <c r="S143" s="13"/>
      <c r="T143" s="13"/>
      <c r="U143" s="13"/>
      <c r="V143" s="13"/>
      <c r="W143" s="13"/>
      <c r="X143" s="13"/>
      <c r="Y143" s="13"/>
    </row>
    <row r="144" spans="1:25" ht="14.25" customHeight="1">
      <c r="A144" s="13"/>
      <c r="B144" s="15" t="s">
        <v>18</v>
      </c>
      <c r="C144" s="110" t="s">
        <v>201</v>
      </c>
      <c r="D144" s="66"/>
      <c r="E144" s="66"/>
      <c r="F144" s="64"/>
      <c r="G144" s="16" t="s">
        <v>18</v>
      </c>
      <c r="H144" s="109" t="s">
        <v>561</v>
      </c>
      <c r="I144" s="66"/>
      <c r="J144" s="66"/>
      <c r="K144" s="64"/>
      <c r="L144" s="17"/>
      <c r="M144" s="17"/>
      <c r="N144" s="17"/>
      <c r="O144" s="17"/>
      <c r="P144" s="17"/>
      <c r="Q144" s="17"/>
      <c r="R144" s="17"/>
      <c r="S144" s="17"/>
      <c r="T144" s="17"/>
      <c r="U144" s="17"/>
      <c r="V144" s="17"/>
      <c r="W144" s="17"/>
      <c r="X144" s="17"/>
      <c r="Y144" s="17"/>
    </row>
    <row r="145" spans="1:25" ht="14.25" customHeight="1">
      <c r="A145" s="14"/>
      <c r="B145" s="85" t="s">
        <v>19</v>
      </c>
      <c r="C145" s="88" t="s">
        <v>20</v>
      </c>
      <c r="D145" s="76"/>
      <c r="E145" s="85" t="s">
        <v>560</v>
      </c>
      <c r="F145" s="85" t="s">
        <v>21</v>
      </c>
      <c r="G145" s="89" t="s">
        <v>19</v>
      </c>
      <c r="H145" s="74" t="s">
        <v>20</v>
      </c>
      <c r="I145" s="76"/>
      <c r="J145" s="89" t="s">
        <v>560</v>
      </c>
      <c r="K145" s="89" t="s">
        <v>21</v>
      </c>
      <c r="L145" s="17"/>
      <c r="M145" s="17"/>
      <c r="N145" s="17"/>
      <c r="O145" s="17"/>
      <c r="P145" s="17"/>
      <c r="Q145" s="17"/>
      <c r="R145" s="17"/>
      <c r="S145" s="17"/>
      <c r="T145" s="17"/>
      <c r="U145" s="17"/>
      <c r="V145" s="17"/>
      <c r="W145" s="17"/>
      <c r="X145" s="17"/>
      <c r="Y145" s="17"/>
    </row>
    <row r="146" spans="1:25" ht="14.25" customHeight="1">
      <c r="A146" s="14"/>
      <c r="B146" s="86"/>
      <c r="C146" s="77"/>
      <c r="D146" s="79"/>
      <c r="E146" s="86"/>
      <c r="F146" s="86"/>
      <c r="G146" s="86"/>
      <c r="H146" s="77"/>
      <c r="I146" s="79"/>
      <c r="J146" s="86"/>
      <c r="K146" s="86"/>
      <c r="L146" s="17"/>
      <c r="M146" s="17"/>
      <c r="N146" s="17"/>
      <c r="O146" s="17"/>
      <c r="P146" s="17"/>
      <c r="Q146" s="17"/>
      <c r="R146" s="17"/>
      <c r="S146" s="17"/>
      <c r="T146" s="17"/>
      <c r="U146" s="17"/>
      <c r="V146" s="17"/>
      <c r="W146" s="17"/>
      <c r="X146" s="17"/>
      <c r="Y146" s="17"/>
    </row>
    <row r="147" spans="1:25" ht="14.25" customHeight="1">
      <c r="A147" s="14"/>
      <c r="B147" s="87"/>
      <c r="C147" s="80"/>
      <c r="D147" s="82"/>
      <c r="E147" s="87"/>
      <c r="F147" s="87"/>
      <c r="G147" s="87"/>
      <c r="H147" s="80"/>
      <c r="I147" s="82"/>
      <c r="J147" s="87"/>
      <c r="K147" s="87"/>
      <c r="L147" s="17"/>
      <c r="M147" s="17"/>
      <c r="N147" s="17"/>
      <c r="O147" s="17"/>
      <c r="P147" s="17"/>
      <c r="Q147" s="17"/>
      <c r="R147" s="17"/>
      <c r="S147" s="17"/>
      <c r="T147" s="17"/>
      <c r="U147" s="17"/>
      <c r="V147" s="17"/>
      <c r="W147" s="17"/>
      <c r="X147" s="17"/>
      <c r="Y147" s="17"/>
    </row>
    <row r="148" spans="1:25" ht="14.25" customHeight="1">
      <c r="A148" s="14"/>
      <c r="B148" s="15">
        <v>1</v>
      </c>
      <c r="C148" s="83" t="s">
        <v>589</v>
      </c>
      <c r="D148" s="64"/>
      <c r="E148" s="20">
        <v>12</v>
      </c>
      <c r="F148" s="18" t="s">
        <v>41</v>
      </c>
      <c r="G148" s="106">
        <v>1</v>
      </c>
      <c r="H148" s="83" t="s">
        <v>558</v>
      </c>
      <c r="I148" s="64"/>
      <c r="J148" s="20">
        <v>18</v>
      </c>
      <c r="K148" s="18"/>
      <c r="L148" s="19"/>
      <c r="M148" s="19"/>
      <c r="N148" s="19"/>
      <c r="O148" s="19"/>
      <c r="P148" s="19"/>
      <c r="Q148" s="19"/>
      <c r="R148" s="19"/>
      <c r="S148" s="19"/>
      <c r="T148" s="19"/>
      <c r="U148" s="19"/>
      <c r="V148" s="19"/>
      <c r="W148" s="19"/>
      <c r="X148" s="19"/>
      <c r="Y148" s="19"/>
    </row>
    <row r="149" spans="1:25" ht="14.25" customHeight="1">
      <c r="A149" s="14"/>
      <c r="B149" s="15">
        <v>2</v>
      </c>
      <c r="C149" s="83" t="s">
        <v>585</v>
      </c>
      <c r="D149" s="64"/>
      <c r="E149" s="20">
        <v>18</v>
      </c>
      <c r="F149" s="18" t="s">
        <v>27</v>
      </c>
      <c r="G149" s="105">
        <v>2</v>
      </c>
      <c r="H149" s="83" t="s">
        <v>664</v>
      </c>
      <c r="I149" s="64"/>
      <c r="J149" s="20">
        <v>19</v>
      </c>
      <c r="K149" s="18"/>
      <c r="L149" s="19"/>
      <c r="M149" s="19"/>
      <c r="N149" s="19"/>
      <c r="O149" s="19"/>
      <c r="P149" s="19"/>
      <c r="Q149" s="19"/>
      <c r="R149" s="19"/>
      <c r="S149" s="19"/>
      <c r="T149" s="19"/>
      <c r="U149" s="19"/>
      <c r="V149" s="19"/>
      <c r="W149" s="19"/>
      <c r="X149" s="19"/>
      <c r="Y149" s="19"/>
    </row>
    <row r="150" spans="1:25" ht="14.25" customHeight="1">
      <c r="A150" s="14"/>
      <c r="B150" s="15">
        <v>3</v>
      </c>
      <c r="C150" s="83" t="s">
        <v>587</v>
      </c>
      <c r="D150" s="64"/>
      <c r="E150" s="20">
        <v>19</v>
      </c>
      <c r="F150" s="18" t="s">
        <v>24</v>
      </c>
      <c r="G150" s="105">
        <v>3</v>
      </c>
      <c r="H150" s="83" t="s">
        <v>663</v>
      </c>
      <c r="I150" s="64"/>
      <c r="J150" s="20">
        <v>21</v>
      </c>
      <c r="K150" s="18"/>
      <c r="L150" s="19"/>
      <c r="M150" s="19"/>
      <c r="N150" s="19"/>
      <c r="O150" s="19"/>
      <c r="P150" s="19"/>
      <c r="Q150" s="19"/>
      <c r="R150" s="19"/>
      <c r="S150" s="19"/>
      <c r="T150" s="19"/>
      <c r="U150" s="19"/>
      <c r="V150" s="19"/>
      <c r="W150" s="19"/>
      <c r="X150" s="19"/>
      <c r="Y150" s="19"/>
    </row>
    <row r="151" spans="1:25" ht="14.25" customHeight="1">
      <c r="A151" s="14"/>
      <c r="B151" s="15">
        <v>4</v>
      </c>
      <c r="C151" s="83" t="s">
        <v>617</v>
      </c>
      <c r="D151" s="64"/>
      <c r="E151" s="20">
        <v>20</v>
      </c>
      <c r="F151" s="18" t="s">
        <v>66</v>
      </c>
      <c r="G151" s="105">
        <v>4</v>
      </c>
      <c r="H151" s="83" t="s">
        <v>662</v>
      </c>
      <c r="I151" s="64"/>
      <c r="J151" s="20">
        <v>24</v>
      </c>
      <c r="K151" s="18"/>
      <c r="L151" s="19"/>
      <c r="M151" s="19"/>
      <c r="N151" s="19"/>
      <c r="O151" s="19"/>
      <c r="P151" s="19"/>
      <c r="Q151" s="19"/>
      <c r="R151" s="19"/>
      <c r="S151" s="19"/>
      <c r="T151" s="19"/>
      <c r="U151" s="19"/>
      <c r="V151" s="19"/>
      <c r="W151" s="19"/>
      <c r="X151" s="19"/>
      <c r="Y151" s="19"/>
    </row>
    <row r="152" spans="1:25" ht="14.25" customHeight="1">
      <c r="A152" s="14"/>
      <c r="B152" s="15">
        <v>5</v>
      </c>
      <c r="C152" s="83" t="s">
        <v>581</v>
      </c>
      <c r="D152" s="64"/>
      <c r="E152" s="20">
        <v>20</v>
      </c>
      <c r="F152" s="18" t="s">
        <v>113</v>
      </c>
      <c r="G152" s="105">
        <v>5</v>
      </c>
      <c r="H152" s="83" t="s">
        <v>661</v>
      </c>
      <c r="I152" s="64"/>
      <c r="J152" s="20">
        <v>25</v>
      </c>
      <c r="K152" s="18"/>
      <c r="L152" s="19"/>
      <c r="M152" s="19"/>
      <c r="N152" s="19"/>
      <c r="O152" s="19"/>
      <c r="P152" s="19"/>
      <c r="Q152" s="19"/>
      <c r="R152" s="19"/>
      <c r="S152" s="19"/>
      <c r="T152" s="19"/>
      <c r="U152" s="19"/>
      <c r="V152" s="19"/>
      <c r="W152" s="19"/>
      <c r="X152" s="19"/>
      <c r="Y152" s="19"/>
    </row>
    <row r="153" spans="1:25" ht="14.25" customHeight="1">
      <c r="A153" s="14"/>
      <c r="B153" s="15">
        <v>6</v>
      </c>
      <c r="C153" s="83" t="s">
        <v>660</v>
      </c>
      <c r="D153" s="64"/>
      <c r="E153" s="20">
        <v>22</v>
      </c>
      <c r="F153" s="18" t="s">
        <v>31</v>
      </c>
      <c r="G153" s="105">
        <v>6</v>
      </c>
      <c r="H153" s="83" t="s">
        <v>659</v>
      </c>
      <c r="I153" s="64"/>
      <c r="J153" s="20">
        <v>25</v>
      </c>
      <c r="K153" s="18" t="s">
        <v>31</v>
      </c>
      <c r="L153" s="19"/>
      <c r="M153" s="19"/>
      <c r="N153" s="19"/>
      <c r="O153" s="19"/>
      <c r="P153" s="19"/>
      <c r="Q153" s="19"/>
      <c r="R153" s="19"/>
      <c r="S153" s="19"/>
      <c r="T153" s="19"/>
      <c r="U153" s="19"/>
      <c r="V153" s="19"/>
      <c r="W153" s="19"/>
      <c r="X153" s="19"/>
      <c r="Y153" s="19"/>
    </row>
    <row r="154" spans="1:25" ht="14.25" customHeight="1">
      <c r="A154" s="14"/>
      <c r="B154" s="15">
        <v>7</v>
      </c>
      <c r="C154" s="83" t="s">
        <v>658</v>
      </c>
      <c r="D154" s="64"/>
      <c r="E154" s="20">
        <v>25</v>
      </c>
      <c r="F154" s="18" t="s">
        <v>52</v>
      </c>
      <c r="G154" s="28">
        <v>7</v>
      </c>
      <c r="H154" s="83" t="s">
        <v>657</v>
      </c>
      <c r="I154" s="64"/>
      <c r="J154" s="20">
        <v>21</v>
      </c>
      <c r="K154" s="18"/>
      <c r="L154" s="21"/>
      <c r="M154" s="21"/>
      <c r="N154" s="21"/>
      <c r="O154" s="21"/>
      <c r="P154" s="21"/>
      <c r="Q154" s="21"/>
      <c r="R154" s="21"/>
      <c r="S154" s="21"/>
      <c r="T154" s="21"/>
      <c r="U154" s="21"/>
      <c r="V154" s="21"/>
      <c r="W154" s="21"/>
      <c r="X154" s="21"/>
      <c r="Y154" s="21"/>
    </row>
    <row r="155" spans="1:25" ht="14.25" customHeight="1">
      <c r="A155" s="14"/>
      <c r="B155" s="72" t="str">
        <f>"TOTAL MATCHES WON BY : "&amp;C144</f>
        <v>TOTAL MATCHES WON BY : Royal Fremantle</v>
      </c>
      <c r="C155" s="66"/>
      <c r="D155" s="66"/>
      <c r="E155" s="64"/>
      <c r="F155" s="20">
        <f>COUNTA(F148:F154)-0.5*COUNTIF(F148:F154,"Sq*")-COUNTIF(F148:F154,"TBA")</f>
        <v>6.5</v>
      </c>
      <c r="G155" s="92" t="str">
        <f>"TOTAL MATCHES WON BY : "&amp;H144</f>
        <v>TOTAL MATCHES WON BY : Cottesloe</v>
      </c>
      <c r="H155" s="66"/>
      <c r="I155" s="66"/>
      <c r="J155" s="64"/>
      <c r="K155" s="20">
        <f>COUNTA(K148:K153)-0.5*COUNTIF(K148:K153,"Sq*")-COUNTIF(K148:K153,"TBA")</f>
        <v>0.5</v>
      </c>
      <c r="L155" s="21"/>
      <c r="M155" s="21"/>
      <c r="N155" s="21" t="str">
        <f>IF(F155+K155=0,"",C144)</f>
        <v>Royal Fremantle</v>
      </c>
      <c r="O155" s="21">
        <f>F155</f>
        <v>6.5</v>
      </c>
      <c r="P155" s="21" t="str">
        <f>IF(F155+K155=0,"",H144)</f>
        <v>Cottesloe</v>
      </c>
      <c r="Q155" s="21">
        <f>K155</f>
        <v>0.5</v>
      </c>
      <c r="R155" s="21" t="str">
        <f>G156</f>
        <v>Royal Fremantle</v>
      </c>
      <c r="S155" s="21" t="str">
        <f>IF(R155="HALVED",C144,"")</f>
        <v/>
      </c>
      <c r="T155" s="21" t="str">
        <f>IF(R155="HALVED",H144,"")</f>
        <v/>
      </c>
      <c r="U155" s="21"/>
      <c r="V155" s="21"/>
      <c r="W155" s="21"/>
      <c r="X155" s="21"/>
      <c r="Y155" s="21"/>
    </row>
    <row r="156" spans="1:25" ht="14.25" customHeight="1">
      <c r="A156" s="14"/>
      <c r="B156" s="90" t="s">
        <v>42</v>
      </c>
      <c r="C156" s="66"/>
      <c r="D156" s="66"/>
      <c r="E156" s="66"/>
      <c r="F156" s="64"/>
      <c r="G156" s="91" t="str">
        <f>IF(F155+K155&lt;4,"",IF(F155=K155,"HALVED",IF(F155&gt;K155,C144,H144)))</f>
        <v>Royal Fremantle</v>
      </c>
      <c r="H156" s="66"/>
      <c r="I156" s="66"/>
      <c r="J156" s="66"/>
      <c r="K156" s="64"/>
      <c r="L156" s="23"/>
      <c r="M156" s="23"/>
      <c r="N156" s="23"/>
      <c r="O156" s="23"/>
      <c r="P156" s="23"/>
      <c r="Q156" s="23"/>
      <c r="R156" s="23"/>
      <c r="S156" s="23"/>
      <c r="T156" s="23"/>
      <c r="U156" s="23"/>
      <c r="V156" s="23"/>
      <c r="W156" s="23"/>
      <c r="X156" s="23"/>
      <c r="Y156" s="23"/>
    </row>
    <row r="157" spans="1:25" ht="14.25" customHeight="1">
      <c r="A157" s="22"/>
      <c r="B157" s="24"/>
      <c r="C157" s="24"/>
      <c r="D157" s="24"/>
      <c r="E157" s="24"/>
      <c r="F157" s="24"/>
      <c r="G157" s="25"/>
      <c r="H157" s="25"/>
      <c r="I157" s="25"/>
      <c r="J157" s="25"/>
      <c r="K157" s="25"/>
      <c r="L157" s="23"/>
      <c r="M157" s="23"/>
      <c r="N157" s="23"/>
      <c r="O157" s="23"/>
      <c r="P157" s="23"/>
      <c r="Q157" s="23"/>
      <c r="R157" s="23"/>
      <c r="S157" s="23"/>
      <c r="T157" s="23"/>
      <c r="U157" s="23"/>
      <c r="V157" s="23"/>
      <c r="W157" s="23"/>
      <c r="X157" s="23"/>
      <c r="Y157" s="23"/>
    </row>
    <row r="158" spans="1:25" ht="14.25" customHeight="1">
      <c r="A158" s="22"/>
      <c r="B158" s="15" t="s">
        <v>18</v>
      </c>
      <c r="C158" s="110" t="s">
        <v>200</v>
      </c>
      <c r="D158" s="66"/>
      <c r="E158" s="66"/>
      <c r="F158" s="64"/>
      <c r="G158" s="16" t="s">
        <v>18</v>
      </c>
      <c r="H158" s="109" t="s">
        <v>562</v>
      </c>
      <c r="I158" s="66"/>
      <c r="J158" s="66"/>
      <c r="K158" s="64"/>
      <c r="L158" s="17"/>
      <c r="M158" s="17"/>
      <c r="N158" s="17"/>
      <c r="O158" s="17"/>
      <c r="P158" s="17"/>
      <c r="Q158" s="17"/>
      <c r="R158" s="17"/>
      <c r="S158" s="17"/>
      <c r="T158" s="17"/>
      <c r="U158" s="17"/>
      <c r="V158" s="17"/>
      <c r="W158" s="17"/>
      <c r="X158" s="17"/>
      <c r="Y158" s="17"/>
    </row>
    <row r="159" spans="1:25" ht="14.25" customHeight="1">
      <c r="A159" s="14"/>
      <c r="B159" s="85" t="s">
        <v>19</v>
      </c>
      <c r="C159" s="88" t="s">
        <v>20</v>
      </c>
      <c r="D159" s="76"/>
      <c r="E159" s="85" t="s">
        <v>560</v>
      </c>
      <c r="F159" s="85" t="s">
        <v>21</v>
      </c>
      <c r="G159" s="89" t="s">
        <v>19</v>
      </c>
      <c r="H159" s="74" t="s">
        <v>20</v>
      </c>
      <c r="I159" s="76"/>
      <c r="J159" s="89" t="s">
        <v>560</v>
      </c>
      <c r="K159" s="89" t="s">
        <v>21</v>
      </c>
      <c r="L159" s="17"/>
      <c r="M159" s="17"/>
      <c r="N159" s="17"/>
      <c r="O159" s="17"/>
      <c r="P159" s="17"/>
      <c r="Q159" s="17"/>
      <c r="R159" s="17"/>
      <c r="S159" s="17"/>
      <c r="T159" s="17"/>
      <c r="U159" s="17"/>
      <c r="V159" s="17"/>
      <c r="W159" s="17"/>
      <c r="X159" s="17"/>
      <c r="Y159" s="17"/>
    </row>
    <row r="160" spans="1:25" ht="14.25" customHeight="1">
      <c r="A160" s="14"/>
      <c r="B160" s="86"/>
      <c r="C160" s="77"/>
      <c r="D160" s="79"/>
      <c r="E160" s="86"/>
      <c r="F160" s="86"/>
      <c r="G160" s="86"/>
      <c r="H160" s="77"/>
      <c r="I160" s="79"/>
      <c r="J160" s="86"/>
      <c r="K160" s="86"/>
      <c r="L160" s="17"/>
      <c r="M160" s="17"/>
      <c r="N160" s="17"/>
      <c r="O160" s="17"/>
      <c r="P160" s="17"/>
      <c r="Q160" s="17"/>
      <c r="R160" s="17"/>
      <c r="S160" s="17"/>
      <c r="T160" s="17"/>
      <c r="U160" s="17"/>
      <c r="V160" s="17"/>
      <c r="W160" s="17"/>
      <c r="X160" s="17"/>
      <c r="Y160" s="17"/>
    </row>
    <row r="161" spans="1:25" ht="14.25" customHeight="1">
      <c r="A161" s="14"/>
      <c r="B161" s="87"/>
      <c r="C161" s="80"/>
      <c r="D161" s="82"/>
      <c r="E161" s="87"/>
      <c r="F161" s="87"/>
      <c r="G161" s="87"/>
      <c r="H161" s="80"/>
      <c r="I161" s="82"/>
      <c r="J161" s="87"/>
      <c r="K161" s="87"/>
      <c r="L161" s="17"/>
      <c r="M161" s="17"/>
      <c r="N161" s="17"/>
      <c r="O161" s="17"/>
      <c r="P161" s="17"/>
      <c r="Q161" s="17"/>
      <c r="R161" s="17"/>
      <c r="S161" s="17"/>
      <c r="T161" s="17"/>
      <c r="U161" s="17"/>
      <c r="V161" s="17"/>
      <c r="W161" s="17"/>
      <c r="X161" s="17"/>
      <c r="Y161" s="17"/>
    </row>
    <row r="162" spans="1:25" ht="14.25" customHeight="1">
      <c r="A162" s="14"/>
      <c r="B162" s="15">
        <v>1</v>
      </c>
      <c r="C162" s="83" t="s">
        <v>586</v>
      </c>
      <c r="D162" s="64"/>
      <c r="E162" s="20">
        <v>21</v>
      </c>
      <c r="F162" s="18" t="s">
        <v>27</v>
      </c>
      <c r="G162" s="106">
        <v>1</v>
      </c>
      <c r="H162" s="83" t="s">
        <v>656</v>
      </c>
      <c r="I162" s="64"/>
      <c r="J162" s="20">
        <v>14</v>
      </c>
      <c r="K162" s="18"/>
      <c r="L162" s="19"/>
      <c r="M162" s="19"/>
      <c r="N162" s="19"/>
      <c r="O162" s="19"/>
      <c r="P162" s="19"/>
      <c r="Q162" s="19"/>
      <c r="R162" s="19"/>
      <c r="S162" s="19"/>
      <c r="T162" s="19"/>
      <c r="U162" s="19"/>
      <c r="V162" s="19"/>
      <c r="W162" s="19"/>
      <c r="X162" s="19"/>
      <c r="Y162" s="19"/>
    </row>
    <row r="163" spans="1:25" ht="14.25" customHeight="1">
      <c r="A163" s="14"/>
      <c r="B163" s="15">
        <v>2</v>
      </c>
      <c r="C163" s="116" t="s">
        <v>655</v>
      </c>
      <c r="D163" s="64"/>
      <c r="E163" s="115">
        <v>21</v>
      </c>
      <c r="F163" s="18" t="s">
        <v>66</v>
      </c>
      <c r="G163" s="105">
        <v>2</v>
      </c>
      <c r="H163" s="83" t="s">
        <v>559</v>
      </c>
      <c r="I163" s="64"/>
      <c r="J163" s="20">
        <v>19</v>
      </c>
      <c r="K163" s="18"/>
      <c r="L163" s="19"/>
      <c r="M163" s="19"/>
      <c r="N163" s="19"/>
      <c r="O163" s="19"/>
      <c r="P163" s="19"/>
      <c r="Q163" s="19"/>
      <c r="R163" s="19"/>
      <c r="S163" s="19"/>
      <c r="T163" s="19"/>
      <c r="U163" s="19"/>
      <c r="V163" s="19"/>
      <c r="W163" s="19"/>
      <c r="X163" s="19"/>
      <c r="Y163" s="19"/>
    </row>
    <row r="164" spans="1:25" ht="14.25" customHeight="1">
      <c r="A164" s="14"/>
      <c r="B164" s="15">
        <v>3</v>
      </c>
      <c r="C164" s="114" t="s">
        <v>584</v>
      </c>
      <c r="D164" s="82"/>
      <c r="E164" s="113">
        <v>23</v>
      </c>
      <c r="F164" s="18"/>
      <c r="G164" s="105">
        <v>3</v>
      </c>
      <c r="H164" s="83" t="s">
        <v>557</v>
      </c>
      <c r="I164" s="64"/>
      <c r="J164" s="20">
        <v>20</v>
      </c>
      <c r="K164" s="18" t="s">
        <v>125</v>
      </c>
      <c r="L164" s="19"/>
      <c r="M164" s="19"/>
      <c r="N164" s="19"/>
      <c r="O164" s="19"/>
      <c r="P164" s="19"/>
      <c r="Q164" s="19"/>
      <c r="R164" s="19"/>
      <c r="S164" s="19"/>
      <c r="T164" s="19"/>
      <c r="U164" s="19"/>
      <c r="V164" s="19"/>
      <c r="W164" s="19"/>
      <c r="X164" s="19"/>
      <c r="Y164" s="19"/>
    </row>
    <row r="165" spans="1:25" ht="14.25" customHeight="1">
      <c r="A165" s="14"/>
      <c r="B165" s="15">
        <v>4</v>
      </c>
      <c r="C165" s="114" t="s">
        <v>578</v>
      </c>
      <c r="D165" s="82"/>
      <c r="E165" s="113">
        <v>23</v>
      </c>
      <c r="F165" s="18" t="s">
        <v>31</v>
      </c>
      <c r="G165" s="105">
        <v>4</v>
      </c>
      <c r="H165" s="83" t="s">
        <v>553</v>
      </c>
      <c r="I165" s="64"/>
      <c r="J165" s="20">
        <v>24</v>
      </c>
      <c r="K165" s="18" t="s">
        <v>31</v>
      </c>
      <c r="L165" s="19"/>
      <c r="M165" s="19"/>
      <c r="N165" s="19"/>
      <c r="O165" s="19"/>
      <c r="P165" s="19"/>
      <c r="Q165" s="19"/>
      <c r="R165" s="19"/>
      <c r="S165" s="19"/>
      <c r="T165" s="19"/>
      <c r="U165" s="19"/>
      <c r="V165" s="19"/>
      <c r="W165" s="19"/>
      <c r="X165" s="19"/>
      <c r="Y165" s="19"/>
    </row>
    <row r="166" spans="1:25" ht="14.25" customHeight="1">
      <c r="A166" s="14"/>
      <c r="B166" s="15">
        <v>5</v>
      </c>
      <c r="C166" s="114" t="s">
        <v>635</v>
      </c>
      <c r="D166" s="82"/>
      <c r="E166" s="113">
        <v>23</v>
      </c>
      <c r="F166" s="18"/>
      <c r="G166" s="105">
        <v>5</v>
      </c>
      <c r="H166" s="83" t="s">
        <v>627</v>
      </c>
      <c r="I166" s="64"/>
      <c r="J166" s="20">
        <v>28</v>
      </c>
      <c r="K166" s="18" t="s">
        <v>47</v>
      </c>
      <c r="L166" s="19"/>
      <c r="M166" s="19"/>
      <c r="N166" s="19"/>
      <c r="O166" s="19"/>
      <c r="P166" s="19"/>
      <c r="Q166" s="19"/>
      <c r="R166" s="19"/>
      <c r="S166" s="19"/>
      <c r="T166" s="19"/>
      <c r="U166" s="19"/>
      <c r="V166" s="19"/>
      <c r="W166" s="19"/>
      <c r="X166" s="19"/>
      <c r="Y166" s="19"/>
    </row>
    <row r="167" spans="1:25" ht="14.25" customHeight="1">
      <c r="A167" s="14"/>
      <c r="B167" s="15">
        <v>6</v>
      </c>
      <c r="C167" s="114" t="s">
        <v>582</v>
      </c>
      <c r="D167" s="82"/>
      <c r="E167" s="113">
        <v>24</v>
      </c>
      <c r="F167" s="18" t="s">
        <v>24</v>
      </c>
      <c r="G167" s="105">
        <v>6</v>
      </c>
      <c r="H167" s="83" t="s">
        <v>604</v>
      </c>
      <c r="I167" s="64"/>
      <c r="J167" s="20">
        <v>28</v>
      </c>
      <c r="K167" s="18"/>
      <c r="L167" s="19"/>
      <c r="M167" s="19"/>
      <c r="N167" s="19"/>
      <c r="O167" s="19"/>
      <c r="P167" s="19"/>
      <c r="Q167" s="19"/>
      <c r="R167" s="19"/>
      <c r="S167" s="19"/>
      <c r="T167" s="19"/>
      <c r="U167" s="19"/>
      <c r="V167" s="19"/>
      <c r="W167" s="19"/>
      <c r="X167" s="19"/>
      <c r="Y167" s="19"/>
    </row>
    <row r="168" spans="1:25" ht="14.25" customHeight="1">
      <c r="A168" s="14"/>
      <c r="B168" s="15">
        <v>7</v>
      </c>
      <c r="C168" s="114" t="s">
        <v>577</v>
      </c>
      <c r="D168" s="82"/>
      <c r="E168" s="113">
        <v>27</v>
      </c>
      <c r="F168" s="18" t="s">
        <v>66</v>
      </c>
      <c r="G168" s="105">
        <v>7</v>
      </c>
      <c r="H168" s="83" t="s">
        <v>547</v>
      </c>
      <c r="I168" s="64"/>
      <c r="J168" s="20">
        <v>28</v>
      </c>
      <c r="K168" s="18"/>
      <c r="L168" s="21"/>
      <c r="M168" s="21"/>
      <c r="N168" s="21"/>
      <c r="O168" s="21"/>
      <c r="P168" s="21"/>
      <c r="Q168" s="21"/>
      <c r="R168" s="21"/>
      <c r="S168" s="21"/>
      <c r="T168" s="21"/>
      <c r="U168" s="21"/>
      <c r="V168" s="21"/>
      <c r="W168" s="21"/>
      <c r="X168" s="21"/>
      <c r="Y168" s="21"/>
    </row>
    <row r="169" spans="1:25" ht="14.25" customHeight="1">
      <c r="A169" s="14"/>
      <c r="B169" s="72" t="str">
        <f>"TOTAL MATCHES WON BY : "&amp;C158</f>
        <v>TOTAL MATCHES WON BY : Gosnells</v>
      </c>
      <c r="C169" s="66"/>
      <c r="D169" s="66"/>
      <c r="E169" s="64"/>
      <c r="F169" s="20">
        <f>COUNTA(F162:F168)-0.5*COUNTIF(F162:F168,"Sq*")-COUNTIF(F162:F168,"TBA")</f>
        <v>4.5</v>
      </c>
      <c r="G169" s="92" t="str">
        <f>"TOTAL MATCHES WON BY : "&amp;H158</f>
        <v>TOTAL MATCHES WON BY : Sea View</v>
      </c>
      <c r="H169" s="66"/>
      <c r="I169" s="66"/>
      <c r="J169" s="64"/>
      <c r="K169" s="20">
        <f>COUNTA(K162:K168)-0.5*COUNTIF(K162:K168,"Sq*")-COUNTIF(K162:K168,"TBA")</f>
        <v>2.5</v>
      </c>
      <c r="L169" s="21"/>
      <c r="M169" s="21"/>
      <c r="N169" s="21" t="str">
        <f>IF(F169+K169=0,"",C158)</f>
        <v>Gosnells</v>
      </c>
      <c r="O169" s="21">
        <f>F169</f>
        <v>4.5</v>
      </c>
      <c r="P169" s="21" t="str">
        <f>IF(F169+K169=0,"",H158)</f>
        <v>Sea View</v>
      </c>
      <c r="Q169" s="21">
        <f>K169</f>
        <v>2.5</v>
      </c>
      <c r="R169" s="21" t="str">
        <f>G170</f>
        <v>Gosnells</v>
      </c>
      <c r="S169" s="21" t="str">
        <f>IF(R169="HALVED",C158,"")</f>
        <v/>
      </c>
      <c r="T169" s="21" t="str">
        <f>IF(R169="HALVED",H158,"")</f>
        <v/>
      </c>
      <c r="U169" s="21"/>
      <c r="V169" s="21"/>
      <c r="W169" s="21"/>
      <c r="X169" s="21"/>
      <c r="Y169" s="21"/>
    </row>
    <row r="170" spans="1:25" ht="14.25" customHeight="1">
      <c r="A170" s="14"/>
      <c r="B170" s="90" t="s">
        <v>42</v>
      </c>
      <c r="C170" s="66"/>
      <c r="D170" s="66"/>
      <c r="E170" s="66"/>
      <c r="F170" s="64"/>
      <c r="G170" s="91" t="str">
        <f>IF(F169+K169&lt;4,"",IF(F169=K169,"HALVED",IF(F169&gt;K169,C158,H158)))</f>
        <v>Gosnells</v>
      </c>
      <c r="H170" s="66"/>
      <c r="I170" s="66"/>
      <c r="J170" s="66"/>
      <c r="K170" s="64"/>
      <c r="L170" s="23"/>
      <c r="M170" s="23"/>
      <c r="N170" s="23"/>
      <c r="O170" s="23"/>
      <c r="P170" s="23"/>
      <c r="Q170" s="23"/>
      <c r="R170" s="23"/>
      <c r="S170" s="23"/>
      <c r="T170" s="23"/>
      <c r="U170" s="23"/>
      <c r="V170" s="23"/>
      <c r="W170" s="23"/>
      <c r="X170" s="23"/>
      <c r="Y170" s="23"/>
    </row>
    <row r="171" spans="1:25" ht="14.25" customHeight="1">
      <c r="A171" s="22"/>
      <c r="B171" s="24"/>
      <c r="C171" s="24"/>
      <c r="D171" s="24"/>
      <c r="E171" s="24"/>
      <c r="F171" s="24"/>
      <c r="G171" s="25"/>
      <c r="H171" s="25"/>
      <c r="I171" s="25"/>
      <c r="J171" s="25"/>
      <c r="K171" s="25"/>
      <c r="L171" s="23"/>
      <c r="M171" s="23"/>
      <c r="N171" s="23"/>
      <c r="O171" s="23"/>
      <c r="P171" s="23"/>
      <c r="Q171" s="23"/>
      <c r="R171" s="23"/>
      <c r="S171" s="23"/>
      <c r="T171" s="23"/>
      <c r="U171" s="23"/>
      <c r="V171" s="23"/>
      <c r="W171" s="23"/>
      <c r="X171" s="23"/>
      <c r="Y171" s="23"/>
    </row>
    <row r="172" spans="1:25" ht="14.25" customHeight="1">
      <c r="A172" s="22"/>
      <c r="B172" s="15" t="s">
        <v>18</v>
      </c>
      <c r="C172" s="110" t="s">
        <v>198</v>
      </c>
      <c r="D172" s="66"/>
      <c r="E172" s="66"/>
      <c r="F172" s="64"/>
      <c r="G172" s="16" t="s">
        <v>18</v>
      </c>
      <c r="H172" s="109" t="s">
        <v>623</v>
      </c>
      <c r="I172" s="66"/>
      <c r="J172" s="66"/>
      <c r="K172" s="64"/>
      <c r="L172" s="17"/>
      <c r="M172" s="17"/>
      <c r="N172" s="17"/>
      <c r="O172" s="17"/>
      <c r="P172" s="17"/>
      <c r="Q172" s="17"/>
      <c r="R172" s="17"/>
      <c r="S172" s="17"/>
      <c r="T172" s="17"/>
      <c r="U172" s="17"/>
      <c r="V172" s="17"/>
      <c r="W172" s="17"/>
      <c r="X172" s="17"/>
      <c r="Y172" s="17"/>
    </row>
    <row r="173" spans="1:25" ht="14.25" customHeight="1">
      <c r="A173" s="14"/>
      <c r="B173" s="85" t="s">
        <v>19</v>
      </c>
      <c r="C173" s="88" t="s">
        <v>20</v>
      </c>
      <c r="D173" s="76"/>
      <c r="E173" s="85" t="s">
        <v>560</v>
      </c>
      <c r="F173" s="85" t="s">
        <v>21</v>
      </c>
      <c r="G173" s="89" t="s">
        <v>19</v>
      </c>
      <c r="H173" s="74" t="s">
        <v>20</v>
      </c>
      <c r="I173" s="76"/>
      <c r="J173" s="89" t="s">
        <v>560</v>
      </c>
      <c r="K173" s="89" t="s">
        <v>21</v>
      </c>
      <c r="L173" s="17"/>
      <c r="M173" s="17"/>
      <c r="N173" s="17"/>
      <c r="O173" s="17"/>
      <c r="P173" s="17"/>
      <c r="Q173" s="17"/>
      <c r="R173" s="17"/>
      <c r="S173" s="17"/>
      <c r="T173" s="17"/>
      <c r="U173" s="17"/>
      <c r="V173" s="17"/>
      <c r="W173" s="17"/>
      <c r="X173" s="17"/>
      <c r="Y173" s="17"/>
    </row>
    <row r="174" spans="1:25" ht="14.25" customHeight="1">
      <c r="A174" s="14"/>
      <c r="B174" s="86"/>
      <c r="C174" s="77"/>
      <c r="D174" s="79"/>
      <c r="E174" s="86"/>
      <c r="F174" s="86"/>
      <c r="G174" s="86"/>
      <c r="H174" s="77"/>
      <c r="I174" s="79"/>
      <c r="J174" s="86"/>
      <c r="K174" s="86"/>
      <c r="L174" s="17"/>
      <c r="M174" s="17"/>
      <c r="N174" s="17"/>
      <c r="O174" s="17"/>
      <c r="P174" s="17"/>
      <c r="Q174" s="17"/>
      <c r="R174" s="17"/>
      <c r="S174" s="17"/>
      <c r="T174" s="17"/>
      <c r="U174" s="17"/>
      <c r="V174" s="17"/>
      <c r="W174" s="17"/>
      <c r="X174" s="17"/>
      <c r="Y174" s="17"/>
    </row>
    <row r="175" spans="1:25" ht="15">
      <c r="A175" s="14"/>
      <c r="B175" s="87"/>
      <c r="C175" s="80"/>
      <c r="D175" s="82"/>
      <c r="E175" s="87"/>
      <c r="F175" s="87"/>
      <c r="G175" s="87"/>
      <c r="H175" s="80"/>
      <c r="I175" s="82"/>
      <c r="J175" s="87"/>
      <c r="K175" s="87"/>
      <c r="L175" s="17"/>
      <c r="M175" s="17"/>
      <c r="N175" s="17"/>
      <c r="O175" s="17"/>
      <c r="P175" s="17"/>
      <c r="Q175" s="17"/>
      <c r="R175" s="17"/>
      <c r="S175" s="17"/>
      <c r="T175" s="17"/>
      <c r="U175" s="17"/>
      <c r="V175" s="17"/>
      <c r="W175" s="17"/>
      <c r="X175" s="17"/>
      <c r="Y175" s="17"/>
    </row>
    <row r="176" spans="1:25" ht="15">
      <c r="A176" s="14"/>
      <c r="B176" s="15">
        <v>1</v>
      </c>
      <c r="C176" s="83" t="s">
        <v>654</v>
      </c>
      <c r="D176" s="64"/>
      <c r="E176" s="20">
        <v>20</v>
      </c>
      <c r="F176" s="18"/>
      <c r="G176" s="106">
        <v>1</v>
      </c>
      <c r="H176" s="83" t="s">
        <v>633</v>
      </c>
      <c r="I176" s="64"/>
      <c r="J176" s="20">
        <v>17</v>
      </c>
      <c r="K176" s="18" t="s">
        <v>66</v>
      </c>
      <c r="L176" s="19"/>
      <c r="M176" s="19"/>
      <c r="N176" s="19"/>
      <c r="O176" s="19"/>
      <c r="P176" s="19"/>
      <c r="Q176" s="19"/>
      <c r="R176" s="19"/>
      <c r="S176" s="19"/>
      <c r="T176" s="19"/>
      <c r="U176" s="19"/>
      <c r="V176" s="19"/>
      <c r="W176" s="19"/>
      <c r="X176" s="19"/>
      <c r="Y176" s="19"/>
    </row>
    <row r="177" spans="1:25" ht="15">
      <c r="A177" s="14"/>
      <c r="B177" s="15">
        <v>2</v>
      </c>
      <c r="C177" s="83" t="s">
        <v>653</v>
      </c>
      <c r="D177" s="64"/>
      <c r="E177" s="20">
        <v>20</v>
      </c>
      <c r="F177" s="18" t="s">
        <v>52</v>
      </c>
      <c r="G177" s="105">
        <v>2</v>
      </c>
      <c r="H177" s="83" t="s">
        <v>652</v>
      </c>
      <c r="I177" s="64"/>
      <c r="J177" s="20">
        <v>19</v>
      </c>
      <c r="K177" s="18"/>
      <c r="L177" s="19"/>
      <c r="M177" s="19"/>
      <c r="N177" s="19"/>
      <c r="O177" s="19"/>
      <c r="P177" s="19"/>
      <c r="Q177" s="19"/>
      <c r="R177" s="19"/>
      <c r="S177" s="19"/>
      <c r="T177" s="19"/>
      <c r="U177" s="19"/>
      <c r="V177" s="19"/>
      <c r="W177" s="19"/>
      <c r="X177" s="19"/>
      <c r="Y177" s="19"/>
    </row>
    <row r="178" spans="1:25" ht="15">
      <c r="A178" s="14"/>
      <c r="B178" s="15">
        <v>3</v>
      </c>
      <c r="C178" s="83" t="s">
        <v>637</v>
      </c>
      <c r="D178" s="64"/>
      <c r="E178" s="20">
        <v>24</v>
      </c>
      <c r="F178" s="18" t="s">
        <v>31</v>
      </c>
      <c r="G178" s="105">
        <v>3</v>
      </c>
      <c r="H178" s="83" t="s">
        <v>618</v>
      </c>
      <c r="I178" s="64"/>
      <c r="J178" s="20">
        <v>21</v>
      </c>
      <c r="K178" s="18" t="s">
        <v>31</v>
      </c>
      <c r="L178" s="19"/>
      <c r="M178" s="19"/>
      <c r="N178" s="19"/>
      <c r="O178" s="19"/>
      <c r="P178" s="19"/>
      <c r="Q178" s="19"/>
      <c r="R178" s="19"/>
      <c r="S178" s="19"/>
      <c r="T178" s="19"/>
      <c r="U178" s="19"/>
      <c r="V178" s="19"/>
      <c r="W178" s="19"/>
      <c r="X178" s="19"/>
      <c r="Y178" s="19"/>
    </row>
    <row r="179" spans="1:25" ht="15">
      <c r="A179" s="14"/>
      <c r="B179" s="15">
        <v>4</v>
      </c>
      <c r="C179" s="83" t="s">
        <v>651</v>
      </c>
      <c r="D179" s="64"/>
      <c r="E179" s="20">
        <v>26</v>
      </c>
      <c r="F179" s="18"/>
      <c r="G179" s="105">
        <v>4</v>
      </c>
      <c r="H179" s="83" t="s">
        <v>631</v>
      </c>
      <c r="I179" s="64"/>
      <c r="J179" s="20">
        <v>22</v>
      </c>
      <c r="K179" s="18" t="s">
        <v>38</v>
      </c>
      <c r="L179" s="19"/>
      <c r="M179" s="19"/>
      <c r="N179" s="19"/>
      <c r="O179" s="19"/>
      <c r="P179" s="19"/>
      <c r="Q179" s="19"/>
      <c r="R179" s="19"/>
      <c r="S179" s="19"/>
      <c r="T179" s="19"/>
      <c r="U179" s="19"/>
      <c r="V179" s="19"/>
      <c r="W179" s="19"/>
      <c r="X179" s="19"/>
      <c r="Y179" s="19"/>
    </row>
    <row r="180" spans="1:25" ht="15">
      <c r="A180" s="14"/>
      <c r="B180" s="15">
        <v>5</v>
      </c>
      <c r="C180" s="83" t="s">
        <v>650</v>
      </c>
      <c r="D180" s="64"/>
      <c r="E180" s="20">
        <v>26</v>
      </c>
      <c r="F180" s="18"/>
      <c r="G180" s="105">
        <v>5</v>
      </c>
      <c r="H180" s="83" t="s">
        <v>629</v>
      </c>
      <c r="I180" s="64"/>
      <c r="J180" s="20">
        <v>23</v>
      </c>
      <c r="K180" s="18" t="s">
        <v>113</v>
      </c>
      <c r="L180" s="19"/>
      <c r="M180" s="19"/>
      <c r="N180" s="19"/>
      <c r="O180" s="19"/>
      <c r="P180" s="19"/>
      <c r="Q180" s="19"/>
      <c r="R180" s="19"/>
      <c r="S180" s="19"/>
      <c r="T180" s="19"/>
      <c r="U180" s="19"/>
      <c r="V180" s="19"/>
      <c r="W180" s="19"/>
      <c r="X180" s="19"/>
      <c r="Y180" s="19"/>
    </row>
    <row r="181" spans="1:25" ht="15">
      <c r="A181" s="14"/>
      <c r="B181" s="15">
        <v>6</v>
      </c>
      <c r="C181" s="83" t="s">
        <v>649</v>
      </c>
      <c r="D181" s="64"/>
      <c r="E181" s="20">
        <v>26</v>
      </c>
      <c r="F181" s="18" t="s">
        <v>31</v>
      </c>
      <c r="G181" s="105">
        <v>6</v>
      </c>
      <c r="H181" s="83" t="s">
        <v>648</v>
      </c>
      <c r="I181" s="64"/>
      <c r="J181" s="20">
        <v>24</v>
      </c>
      <c r="K181" s="18" t="s">
        <v>31</v>
      </c>
      <c r="L181" s="19"/>
      <c r="M181" s="19"/>
      <c r="N181" s="19"/>
      <c r="O181" s="19"/>
      <c r="P181" s="19"/>
      <c r="Q181" s="19"/>
      <c r="R181" s="19"/>
      <c r="S181" s="19"/>
      <c r="T181" s="19"/>
      <c r="U181" s="19"/>
      <c r="V181" s="19"/>
      <c r="W181" s="19"/>
      <c r="X181" s="19"/>
      <c r="Y181" s="19"/>
    </row>
    <row r="182" spans="1:25" ht="15">
      <c r="A182" s="14"/>
      <c r="B182" s="15">
        <v>7</v>
      </c>
      <c r="C182" s="83" t="s">
        <v>647</v>
      </c>
      <c r="D182" s="64"/>
      <c r="E182" s="20">
        <v>27</v>
      </c>
      <c r="F182" s="18"/>
      <c r="G182" s="105">
        <v>7</v>
      </c>
      <c r="H182" s="83" t="s">
        <v>628</v>
      </c>
      <c r="I182" s="64"/>
      <c r="J182" s="20">
        <v>24</v>
      </c>
      <c r="K182" s="18" t="s">
        <v>27</v>
      </c>
      <c r="L182" s="21"/>
      <c r="M182" s="21"/>
      <c r="N182" s="21"/>
      <c r="O182" s="21"/>
      <c r="P182" s="21"/>
      <c r="Q182" s="21"/>
      <c r="R182" s="21"/>
      <c r="S182" s="21"/>
      <c r="T182" s="21"/>
      <c r="U182" s="21"/>
      <c r="V182" s="21"/>
      <c r="W182" s="21"/>
      <c r="X182" s="21"/>
      <c r="Y182" s="21"/>
    </row>
    <row r="183" spans="1:25" ht="15">
      <c r="A183" s="14"/>
      <c r="B183" s="72" t="str">
        <f>"TOTAL MATCHES WON BY : "&amp;C172</f>
        <v>TOTAL MATCHES WON BY : WAGC</v>
      </c>
      <c r="C183" s="66"/>
      <c r="D183" s="66"/>
      <c r="E183" s="64"/>
      <c r="F183" s="20">
        <f>COUNTA(F176:F182)-0.5*COUNTIF(F176:F182,"Sq*")-COUNTIF(F176:F182,"TBA")</f>
        <v>2</v>
      </c>
      <c r="G183" s="92" t="str">
        <f>"TOTAL MATCHES WON BY : "&amp;H172</f>
        <v>TOTAL MATCHES WON BY : Nedlands</v>
      </c>
      <c r="H183" s="66"/>
      <c r="I183" s="66"/>
      <c r="J183" s="64"/>
      <c r="K183" s="20">
        <f>COUNTA(K176:K182)-0.5*COUNTIF(K176:K182,"Sq*")-COUNTIF(K176:K182,"TBA")</f>
        <v>5</v>
      </c>
      <c r="L183" s="21"/>
      <c r="M183" s="21"/>
      <c r="N183" s="21" t="str">
        <f>IF(F183+K183=0,"",C172)</f>
        <v>WAGC</v>
      </c>
      <c r="O183" s="21">
        <f>F183</f>
        <v>2</v>
      </c>
      <c r="P183" s="21" t="str">
        <f>IF(F183+K183=0,"",H172)</f>
        <v>Nedlands</v>
      </c>
      <c r="Q183" s="21">
        <f>K183</f>
        <v>5</v>
      </c>
      <c r="R183" s="21" t="str">
        <f>G184</f>
        <v>Nedlands</v>
      </c>
      <c r="S183" s="21" t="str">
        <f>IF(R183="HALVED",C172,"")</f>
        <v/>
      </c>
      <c r="T183" s="21" t="str">
        <f>IF(R183="HALVED",H172,"")</f>
        <v/>
      </c>
      <c r="U183" s="21"/>
      <c r="V183" s="21"/>
      <c r="W183" s="21"/>
      <c r="X183" s="21"/>
      <c r="Y183" s="21"/>
    </row>
    <row r="184" spans="1:25" ht="15">
      <c r="A184" s="14"/>
      <c r="B184" s="90" t="s">
        <v>42</v>
      </c>
      <c r="C184" s="66"/>
      <c r="D184" s="66"/>
      <c r="E184" s="66"/>
      <c r="F184" s="64"/>
      <c r="G184" s="91" t="str">
        <f>IF(F183+K183&lt;4,"",IF(F183=K183,"HALVED",IF(F183&gt;K183,C172,H172)))</f>
        <v>Nedlands</v>
      </c>
      <c r="H184" s="66"/>
      <c r="I184" s="66"/>
      <c r="J184" s="66"/>
      <c r="K184" s="64"/>
      <c r="L184" s="23"/>
      <c r="M184" s="23"/>
      <c r="N184" s="23"/>
      <c r="O184" s="23"/>
      <c r="P184" s="23"/>
      <c r="Q184" s="23"/>
      <c r="R184" s="23"/>
      <c r="S184" s="23"/>
      <c r="T184" s="23"/>
      <c r="U184" s="23"/>
      <c r="V184" s="23"/>
      <c r="W184" s="23"/>
      <c r="X184" s="23"/>
      <c r="Y184" s="23"/>
    </row>
    <row r="185" spans="1:25" ht="15">
      <c r="A185" s="22"/>
      <c r="B185" s="24"/>
      <c r="C185" s="24"/>
      <c r="D185" s="24"/>
      <c r="E185" s="24"/>
      <c r="F185" s="24"/>
      <c r="G185" s="25"/>
      <c r="H185" s="25"/>
      <c r="I185" s="25"/>
      <c r="J185" s="25"/>
      <c r="K185" s="25"/>
      <c r="L185" s="23"/>
      <c r="M185" s="23"/>
      <c r="N185" s="23"/>
      <c r="O185" s="23"/>
      <c r="P185" s="23"/>
      <c r="Q185" s="23"/>
      <c r="R185" s="23"/>
      <c r="S185" s="23"/>
      <c r="T185" s="23"/>
      <c r="U185" s="23"/>
      <c r="V185" s="23"/>
      <c r="W185" s="23"/>
      <c r="X185" s="23"/>
      <c r="Y185" s="23"/>
    </row>
    <row r="186" spans="1:25" ht="30" customHeight="1">
      <c r="A186" s="13"/>
      <c r="B186" s="84" t="str">
        <f>[5]Sheet1!A21</f>
        <v>ROUND THREE</v>
      </c>
      <c r="C186" s="64"/>
      <c r="D186" s="70" t="str">
        <f>[5]Sheet1!B21</f>
        <v>MONDAY 12 MAY</v>
      </c>
      <c r="E186" s="66"/>
      <c r="F186" s="64"/>
      <c r="G186" s="108" t="str">
        <f>[5]Sheet1!C21</f>
        <v>Cottesloe GC</v>
      </c>
      <c r="H186" s="66"/>
      <c r="I186" s="66"/>
      <c r="J186" s="66"/>
      <c r="K186" s="64"/>
      <c r="L186" s="13"/>
      <c r="M186" s="13"/>
      <c r="N186" s="13"/>
      <c r="O186" s="13"/>
      <c r="P186" s="13"/>
      <c r="Q186" s="13"/>
      <c r="R186" s="13"/>
      <c r="S186" s="13"/>
      <c r="T186" s="13"/>
      <c r="U186" s="13"/>
      <c r="V186" s="13"/>
      <c r="W186" s="13"/>
      <c r="X186" s="13"/>
      <c r="Y186" s="13"/>
    </row>
    <row r="187" spans="1:25" ht="15">
      <c r="A187" s="14"/>
      <c r="B187" s="15" t="s">
        <v>18</v>
      </c>
      <c r="C187" s="110" t="s">
        <v>201</v>
      </c>
      <c r="D187" s="66"/>
      <c r="E187" s="66"/>
      <c r="F187" s="64"/>
      <c r="G187" s="16" t="s">
        <v>18</v>
      </c>
      <c r="H187" s="109" t="s">
        <v>192</v>
      </c>
      <c r="I187" s="66"/>
      <c r="J187" s="66"/>
      <c r="K187" s="64"/>
      <c r="L187" s="17"/>
      <c r="M187" s="17"/>
      <c r="N187" s="17"/>
      <c r="O187" s="17"/>
      <c r="P187" s="17"/>
      <c r="Q187" s="17"/>
      <c r="R187" s="17"/>
      <c r="S187" s="17"/>
      <c r="T187" s="17"/>
      <c r="U187" s="17"/>
      <c r="V187" s="17"/>
      <c r="W187" s="17"/>
      <c r="X187" s="17"/>
      <c r="Y187" s="17"/>
    </row>
    <row r="188" spans="1:25" ht="15">
      <c r="A188" s="14"/>
      <c r="B188" s="85" t="s">
        <v>19</v>
      </c>
      <c r="C188" s="88" t="s">
        <v>20</v>
      </c>
      <c r="D188" s="76"/>
      <c r="E188" s="85" t="s">
        <v>560</v>
      </c>
      <c r="F188" s="85" t="s">
        <v>21</v>
      </c>
      <c r="G188" s="89" t="s">
        <v>19</v>
      </c>
      <c r="H188" s="74" t="s">
        <v>20</v>
      </c>
      <c r="I188" s="76"/>
      <c r="J188" s="89" t="s">
        <v>560</v>
      </c>
      <c r="K188" s="89" t="s">
        <v>21</v>
      </c>
      <c r="L188" s="17"/>
      <c r="M188" s="17"/>
      <c r="N188" s="17"/>
      <c r="O188" s="17"/>
      <c r="P188" s="17"/>
      <c r="Q188" s="17"/>
      <c r="R188" s="17"/>
      <c r="S188" s="17"/>
      <c r="T188" s="17"/>
      <c r="U188" s="17"/>
      <c r="V188" s="17"/>
      <c r="W188" s="17"/>
      <c r="X188" s="17"/>
      <c r="Y188" s="17"/>
    </row>
    <row r="189" spans="1:25" ht="15">
      <c r="A189" s="14"/>
      <c r="B189" s="86"/>
      <c r="C189" s="77"/>
      <c r="D189" s="79"/>
      <c r="E189" s="86"/>
      <c r="F189" s="86"/>
      <c r="G189" s="86"/>
      <c r="H189" s="77"/>
      <c r="I189" s="79"/>
      <c r="J189" s="86"/>
      <c r="K189" s="86"/>
      <c r="L189" s="17"/>
      <c r="M189" s="17"/>
      <c r="N189" s="17"/>
      <c r="O189" s="17"/>
      <c r="P189" s="17"/>
      <c r="Q189" s="17"/>
      <c r="R189" s="17"/>
      <c r="S189" s="17"/>
      <c r="T189" s="17"/>
      <c r="U189" s="17"/>
      <c r="V189" s="17"/>
      <c r="W189" s="17"/>
      <c r="X189" s="17"/>
      <c r="Y189" s="17"/>
    </row>
    <row r="190" spans="1:25" ht="13.5" customHeight="1">
      <c r="A190" s="14"/>
      <c r="B190" s="87"/>
      <c r="C190" s="80"/>
      <c r="D190" s="82"/>
      <c r="E190" s="87"/>
      <c r="F190" s="87"/>
      <c r="G190" s="87"/>
      <c r="H190" s="80"/>
      <c r="I190" s="82"/>
      <c r="J190" s="87"/>
      <c r="K190" s="87"/>
      <c r="L190" s="17"/>
      <c r="M190" s="17"/>
      <c r="N190" s="17"/>
      <c r="O190" s="17"/>
      <c r="P190" s="17"/>
      <c r="Q190" s="17"/>
      <c r="R190" s="17"/>
      <c r="S190" s="17"/>
      <c r="T190" s="17"/>
      <c r="U190" s="17"/>
      <c r="V190" s="17"/>
      <c r="W190" s="17"/>
      <c r="X190" s="17"/>
      <c r="Y190" s="17"/>
    </row>
    <row r="191" spans="1:25" ht="15">
      <c r="A191" s="14"/>
      <c r="B191" s="15">
        <v>1</v>
      </c>
      <c r="C191" s="83" t="s">
        <v>646</v>
      </c>
      <c r="D191" s="64"/>
      <c r="E191" s="20">
        <v>13</v>
      </c>
      <c r="F191" s="18"/>
      <c r="G191" s="106">
        <v>1</v>
      </c>
      <c r="H191" s="83" t="s">
        <v>576</v>
      </c>
      <c r="I191" s="64"/>
      <c r="J191" s="20">
        <v>13</v>
      </c>
      <c r="K191" s="18" t="s">
        <v>27</v>
      </c>
      <c r="L191" s="19"/>
      <c r="M191" s="19"/>
      <c r="N191" s="19"/>
      <c r="O191" s="19"/>
      <c r="P191" s="19"/>
      <c r="Q191" s="19"/>
      <c r="R191" s="19"/>
      <c r="S191" s="19"/>
      <c r="T191" s="19"/>
      <c r="U191" s="19"/>
      <c r="V191" s="19"/>
      <c r="W191" s="19"/>
      <c r="X191" s="19"/>
      <c r="Y191" s="19"/>
    </row>
    <row r="192" spans="1:25" ht="15">
      <c r="A192" s="14"/>
      <c r="B192" s="15">
        <v>2</v>
      </c>
      <c r="C192" s="83" t="s">
        <v>587</v>
      </c>
      <c r="D192" s="64"/>
      <c r="E192" s="20">
        <v>19</v>
      </c>
      <c r="F192" s="18"/>
      <c r="G192" s="105">
        <v>2</v>
      </c>
      <c r="H192" s="83" t="s">
        <v>574</v>
      </c>
      <c r="I192" s="64"/>
      <c r="J192" s="20">
        <v>20</v>
      </c>
      <c r="K192" s="18" t="s">
        <v>47</v>
      </c>
      <c r="L192" s="19"/>
      <c r="M192" s="19"/>
      <c r="N192" s="19"/>
      <c r="O192" s="19"/>
      <c r="P192" s="19"/>
      <c r="Q192" s="19"/>
      <c r="R192" s="19"/>
      <c r="S192" s="19"/>
      <c r="T192" s="19"/>
      <c r="U192" s="19"/>
      <c r="V192" s="19"/>
      <c r="W192" s="19"/>
      <c r="X192" s="19"/>
      <c r="Y192" s="19"/>
    </row>
    <row r="193" spans="1:25" ht="15">
      <c r="A193" s="14"/>
      <c r="B193" s="15">
        <v>3</v>
      </c>
      <c r="C193" s="83" t="s">
        <v>583</v>
      </c>
      <c r="D193" s="64"/>
      <c r="E193" s="20">
        <v>20</v>
      </c>
      <c r="F193" s="18" t="s">
        <v>52</v>
      </c>
      <c r="G193" s="105">
        <v>3</v>
      </c>
      <c r="H193" s="83" t="s">
        <v>645</v>
      </c>
      <c r="I193" s="64"/>
      <c r="J193" s="20">
        <v>21</v>
      </c>
      <c r="K193" s="18"/>
      <c r="L193" s="19"/>
      <c r="M193" s="19"/>
      <c r="N193" s="19"/>
      <c r="O193" s="19"/>
      <c r="P193" s="19"/>
      <c r="Q193" s="19"/>
      <c r="R193" s="19"/>
      <c r="S193" s="19"/>
      <c r="T193" s="19"/>
      <c r="U193" s="19"/>
      <c r="V193" s="19"/>
      <c r="W193" s="19"/>
      <c r="X193" s="19"/>
      <c r="Y193" s="19"/>
    </row>
    <row r="194" spans="1:25" ht="15">
      <c r="A194" s="14"/>
      <c r="B194" s="15">
        <v>4</v>
      </c>
      <c r="C194" s="83" t="s">
        <v>581</v>
      </c>
      <c r="D194" s="64"/>
      <c r="E194" s="20">
        <v>21</v>
      </c>
      <c r="F194" s="18" t="s">
        <v>27</v>
      </c>
      <c r="G194" s="105">
        <v>4</v>
      </c>
      <c r="H194" s="83" t="s">
        <v>570</v>
      </c>
      <c r="I194" s="64"/>
      <c r="J194" s="20">
        <v>22</v>
      </c>
      <c r="K194" s="18"/>
      <c r="L194" s="19"/>
      <c r="M194" s="19"/>
      <c r="N194" s="19"/>
      <c r="O194" s="19"/>
      <c r="P194" s="19"/>
      <c r="Q194" s="19"/>
      <c r="R194" s="19"/>
      <c r="S194" s="19"/>
      <c r="T194" s="19"/>
      <c r="U194" s="19"/>
      <c r="V194" s="19"/>
      <c r="W194" s="19"/>
      <c r="X194" s="19"/>
      <c r="Y194" s="19"/>
    </row>
    <row r="195" spans="1:25" ht="15">
      <c r="A195" s="14"/>
      <c r="B195" s="15">
        <v>5</v>
      </c>
      <c r="C195" s="83" t="s">
        <v>644</v>
      </c>
      <c r="D195" s="64"/>
      <c r="E195" s="20">
        <v>23</v>
      </c>
      <c r="F195" s="18"/>
      <c r="G195" s="105">
        <v>5</v>
      </c>
      <c r="H195" s="83" t="s">
        <v>606</v>
      </c>
      <c r="I195" s="64"/>
      <c r="J195" s="20">
        <v>22</v>
      </c>
      <c r="K195" s="18" t="s">
        <v>93</v>
      </c>
      <c r="L195" s="19"/>
      <c r="M195" s="19"/>
      <c r="N195" s="19"/>
      <c r="O195" s="19"/>
      <c r="P195" s="19"/>
      <c r="Q195" s="19"/>
      <c r="R195" s="19"/>
      <c r="S195" s="19"/>
      <c r="T195" s="19"/>
      <c r="U195" s="19"/>
      <c r="V195" s="19"/>
      <c r="W195" s="19"/>
      <c r="X195" s="19"/>
      <c r="Y195" s="19"/>
    </row>
    <row r="196" spans="1:25" ht="15">
      <c r="A196" s="14"/>
      <c r="B196" s="15">
        <v>6</v>
      </c>
      <c r="C196" s="83" t="s">
        <v>643</v>
      </c>
      <c r="D196" s="64"/>
      <c r="E196" s="20">
        <v>24</v>
      </c>
      <c r="F196" s="18" t="s">
        <v>52</v>
      </c>
      <c r="G196" s="105">
        <v>6</v>
      </c>
      <c r="H196" s="83" t="s">
        <v>642</v>
      </c>
      <c r="I196" s="64"/>
      <c r="J196" s="20">
        <v>24</v>
      </c>
      <c r="K196" s="18"/>
      <c r="L196" s="19"/>
      <c r="M196" s="19"/>
      <c r="N196" s="19"/>
      <c r="O196" s="19"/>
      <c r="P196" s="19"/>
      <c r="Q196" s="19"/>
      <c r="R196" s="19"/>
      <c r="S196" s="19"/>
      <c r="T196" s="19"/>
      <c r="U196" s="19"/>
      <c r="V196" s="19"/>
      <c r="W196" s="19"/>
      <c r="X196" s="19"/>
      <c r="Y196" s="19"/>
    </row>
    <row r="197" spans="1:25" ht="15">
      <c r="A197" s="14"/>
      <c r="B197" s="15">
        <v>7</v>
      </c>
      <c r="C197" s="83" t="s">
        <v>641</v>
      </c>
      <c r="D197" s="64"/>
      <c r="E197" s="20">
        <v>25</v>
      </c>
      <c r="F197" s="18" t="s">
        <v>38</v>
      </c>
      <c r="G197" s="105">
        <v>7</v>
      </c>
      <c r="H197" s="83" t="s">
        <v>640</v>
      </c>
      <c r="I197" s="64"/>
      <c r="J197" s="20">
        <v>24</v>
      </c>
      <c r="K197" s="18"/>
      <c r="L197" s="19"/>
      <c r="M197" s="19"/>
      <c r="N197" s="19"/>
      <c r="O197" s="19"/>
      <c r="P197" s="19"/>
      <c r="Q197" s="19"/>
      <c r="R197" s="19"/>
      <c r="S197" s="19"/>
      <c r="T197" s="19"/>
      <c r="U197" s="19"/>
      <c r="V197" s="19"/>
      <c r="W197" s="19"/>
      <c r="X197" s="19"/>
      <c r="Y197" s="19"/>
    </row>
    <row r="198" spans="1:25" ht="15">
      <c r="A198" s="14"/>
      <c r="B198" s="72" t="str">
        <f>"TOTAL MATCHES WON BY : "&amp;C187</f>
        <v>TOTAL MATCHES WON BY : Royal Fremantle</v>
      </c>
      <c r="C198" s="66"/>
      <c r="D198" s="66"/>
      <c r="E198" s="64"/>
      <c r="F198" s="20">
        <f>COUNTA(F191:F197)-0.5*COUNTIF(F191:F197,"Sq*")-COUNTIF(F191:F197,"TBA")</f>
        <v>4</v>
      </c>
      <c r="G198" s="92" t="str">
        <f>"TOTAL MATCHES WON BY : "&amp;H187</f>
        <v>TOTAL MATCHES WON BY : Joondalup</v>
      </c>
      <c r="H198" s="66"/>
      <c r="I198" s="66"/>
      <c r="J198" s="64"/>
      <c r="K198" s="20">
        <f>COUNTA(K191:K196)-0.5*COUNTIF(K191:K196,"Sq*")-COUNTIF(K191:K196,"TBA")</f>
        <v>3</v>
      </c>
      <c r="L198" s="21"/>
      <c r="M198" s="21"/>
      <c r="N198" s="21" t="str">
        <f>IF(F198+K198=0,"",C187)</f>
        <v>Royal Fremantle</v>
      </c>
      <c r="O198" s="21">
        <f>F198</f>
        <v>4</v>
      </c>
      <c r="P198" s="21" t="str">
        <f>IF(F198+K198=0,"",H187)</f>
        <v>Joondalup</v>
      </c>
      <c r="Q198" s="21">
        <f>K198</f>
        <v>3</v>
      </c>
      <c r="R198" s="21" t="str">
        <f>G199</f>
        <v>Royal Fremantle</v>
      </c>
      <c r="S198" s="21" t="str">
        <f>IF(R198="HALVED",C187,"")</f>
        <v/>
      </c>
      <c r="T198" s="21" t="str">
        <f>IF(R198="HALVED",H187,"")</f>
        <v/>
      </c>
      <c r="U198" s="21"/>
      <c r="V198" s="21"/>
      <c r="W198" s="21"/>
      <c r="X198" s="21"/>
      <c r="Y198" s="21"/>
    </row>
    <row r="199" spans="1:25" ht="15">
      <c r="A199" s="22"/>
      <c r="B199" s="90" t="s">
        <v>42</v>
      </c>
      <c r="C199" s="66"/>
      <c r="D199" s="66"/>
      <c r="E199" s="66"/>
      <c r="F199" s="64"/>
      <c r="G199" s="91" t="str">
        <f>IF(F198+K198&lt;4,"",IF(F198=K198,"HALVED",IF(F198&gt;K198,C187,H187)))</f>
        <v>Royal Fremantle</v>
      </c>
      <c r="H199" s="66"/>
      <c r="I199" s="66"/>
      <c r="J199" s="66"/>
      <c r="K199" s="64"/>
      <c r="L199" s="23"/>
      <c r="M199" s="23"/>
      <c r="N199" s="23"/>
      <c r="O199" s="23"/>
      <c r="P199" s="23"/>
      <c r="Q199" s="23"/>
      <c r="R199" s="23"/>
      <c r="S199" s="23"/>
      <c r="T199" s="23"/>
      <c r="U199" s="23"/>
      <c r="V199" s="23"/>
      <c r="W199" s="23"/>
      <c r="X199" s="23"/>
      <c r="Y199" s="23"/>
    </row>
    <row r="200" spans="1:25" ht="15">
      <c r="A200" s="22"/>
      <c r="B200" s="24"/>
      <c r="C200" s="24"/>
      <c r="D200" s="24"/>
      <c r="E200" s="24"/>
      <c r="F200" s="24"/>
      <c r="G200" s="25"/>
      <c r="H200" s="25"/>
      <c r="I200" s="25"/>
      <c r="J200" s="25"/>
      <c r="K200" s="25"/>
      <c r="L200" s="23"/>
      <c r="M200" s="23"/>
      <c r="N200" s="23"/>
      <c r="O200" s="23"/>
      <c r="P200" s="23"/>
      <c r="Q200" s="23"/>
      <c r="R200" s="23"/>
      <c r="S200" s="23"/>
      <c r="T200" s="23"/>
      <c r="U200" s="23"/>
      <c r="V200" s="23"/>
      <c r="W200" s="23"/>
      <c r="X200" s="23"/>
      <c r="Y200" s="23"/>
    </row>
    <row r="201" spans="1:25" ht="15">
      <c r="A201" s="14"/>
      <c r="B201" s="15" t="s">
        <v>18</v>
      </c>
      <c r="C201" s="110" t="s">
        <v>200</v>
      </c>
      <c r="D201" s="66"/>
      <c r="E201" s="66"/>
      <c r="F201" s="64"/>
      <c r="G201" s="16" t="s">
        <v>18</v>
      </c>
      <c r="H201" s="109" t="s">
        <v>198</v>
      </c>
      <c r="I201" s="66"/>
      <c r="J201" s="66"/>
      <c r="K201" s="64"/>
      <c r="L201" s="17"/>
      <c r="M201" s="17"/>
      <c r="N201" s="17"/>
      <c r="O201" s="17"/>
      <c r="P201" s="17"/>
      <c r="Q201" s="17"/>
      <c r="R201" s="17"/>
      <c r="S201" s="17"/>
      <c r="T201" s="17"/>
      <c r="U201" s="17"/>
      <c r="V201" s="17"/>
      <c r="W201" s="17"/>
      <c r="X201" s="17"/>
      <c r="Y201" s="17"/>
    </row>
    <row r="202" spans="1:25" ht="15">
      <c r="A202" s="14"/>
      <c r="B202" s="85" t="s">
        <v>19</v>
      </c>
      <c r="C202" s="88" t="s">
        <v>20</v>
      </c>
      <c r="D202" s="76"/>
      <c r="E202" s="85" t="s">
        <v>560</v>
      </c>
      <c r="F202" s="85" t="s">
        <v>21</v>
      </c>
      <c r="G202" s="89" t="s">
        <v>19</v>
      </c>
      <c r="H202" s="74" t="s">
        <v>20</v>
      </c>
      <c r="I202" s="76"/>
      <c r="J202" s="89" t="s">
        <v>560</v>
      </c>
      <c r="K202" s="89" t="s">
        <v>21</v>
      </c>
      <c r="L202" s="17"/>
      <c r="M202" s="17"/>
      <c r="N202" s="17"/>
      <c r="O202" s="17"/>
      <c r="P202" s="17"/>
      <c r="Q202" s="17"/>
      <c r="R202" s="17"/>
      <c r="S202" s="17"/>
      <c r="T202" s="17"/>
      <c r="U202" s="17"/>
      <c r="V202" s="17"/>
      <c r="W202" s="17"/>
      <c r="X202" s="17"/>
      <c r="Y202" s="17"/>
    </row>
    <row r="203" spans="1:25" ht="15">
      <c r="A203" s="14"/>
      <c r="B203" s="86"/>
      <c r="C203" s="77"/>
      <c r="D203" s="79"/>
      <c r="E203" s="86"/>
      <c r="F203" s="86"/>
      <c r="G203" s="86"/>
      <c r="H203" s="77"/>
      <c r="I203" s="79"/>
      <c r="J203" s="86"/>
      <c r="K203" s="86"/>
      <c r="L203" s="17"/>
      <c r="M203" s="17"/>
      <c r="N203" s="17"/>
      <c r="O203" s="17"/>
      <c r="P203" s="17"/>
      <c r="Q203" s="17"/>
      <c r="R203" s="17"/>
      <c r="S203" s="17"/>
      <c r="T203" s="17"/>
      <c r="U203" s="17"/>
      <c r="V203" s="17"/>
      <c r="W203" s="17"/>
      <c r="X203" s="17"/>
      <c r="Y203" s="17"/>
    </row>
    <row r="204" spans="1:25" ht="15">
      <c r="A204" s="14"/>
      <c r="B204" s="87"/>
      <c r="C204" s="80"/>
      <c r="D204" s="82"/>
      <c r="E204" s="87"/>
      <c r="F204" s="87"/>
      <c r="G204" s="87"/>
      <c r="H204" s="80"/>
      <c r="I204" s="82"/>
      <c r="J204" s="87"/>
      <c r="K204" s="87"/>
      <c r="L204" s="17"/>
      <c r="M204" s="17"/>
      <c r="N204" s="17"/>
      <c r="O204" s="17"/>
      <c r="P204" s="17"/>
      <c r="Q204" s="17"/>
      <c r="R204" s="17"/>
      <c r="S204" s="17"/>
      <c r="T204" s="17"/>
      <c r="U204" s="17"/>
      <c r="V204" s="17"/>
      <c r="W204" s="17"/>
      <c r="X204" s="17"/>
      <c r="Y204" s="17"/>
    </row>
    <row r="205" spans="1:25" ht="15">
      <c r="A205" s="14"/>
      <c r="B205" s="15">
        <v>1</v>
      </c>
      <c r="C205" s="83" t="s">
        <v>639</v>
      </c>
      <c r="D205" s="64"/>
      <c r="E205" s="20">
        <v>19</v>
      </c>
      <c r="F205" s="18" t="s">
        <v>31</v>
      </c>
      <c r="G205" s="106">
        <v>1</v>
      </c>
      <c r="H205" s="83" t="s">
        <v>638</v>
      </c>
      <c r="I205" s="64"/>
      <c r="J205" s="20">
        <v>20</v>
      </c>
      <c r="K205" s="18" t="s">
        <v>31</v>
      </c>
      <c r="L205" s="19"/>
      <c r="M205" s="19"/>
      <c r="N205" s="19"/>
      <c r="O205" s="19"/>
      <c r="P205" s="19"/>
      <c r="Q205" s="19"/>
      <c r="R205" s="19"/>
      <c r="S205" s="19"/>
      <c r="T205" s="19"/>
      <c r="U205" s="19"/>
      <c r="V205" s="19"/>
      <c r="W205" s="19"/>
      <c r="X205" s="19"/>
      <c r="Y205" s="19"/>
    </row>
    <row r="206" spans="1:25" ht="15">
      <c r="A206" s="14"/>
      <c r="B206" s="15">
        <v>2</v>
      </c>
      <c r="C206" s="83" t="s">
        <v>584</v>
      </c>
      <c r="D206" s="64"/>
      <c r="E206" s="20">
        <v>22</v>
      </c>
      <c r="F206" s="18" t="s">
        <v>78</v>
      </c>
      <c r="G206" s="105">
        <v>2</v>
      </c>
      <c r="H206" s="83" t="s">
        <v>575</v>
      </c>
      <c r="I206" s="64"/>
      <c r="J206" s="20">
        <v>20</v>
      </c>
      <c r="K206" s="18"/>
      <c r="L206" s="19"/>
      <c r="M206" s="19"/>
      <c r="N206" s="19"/>
      <c r="O206" s="19"/>
      <c r="P206" s="19"/>
      <c r="Q206" s="19"/>
      <c r="R206" s="19"/>
      <c r="S206" s="19"/>
      <c r="T206" s="19"/>
      <c r="U206" s="19"/>
      <c r="V206" s="19"/>
      <c r="W206" s="19"/>
      <c r="X206" s="19"/>
      <c r="Y206" s="19"/>
    </row>
    <row r="207" spans="1:25" ht="15">
      <c r="A207" s="14"/>
      <c r="B207" s="15">
        <v>3</v>
      </c>
      <c r="C207" s="83" t="s">
        <v>578</v>
      </c>
      <c r="D207" s="64"/>
      <c r="E207" s="20">
        <v>23</v>
      </c>
      <c r="F207" s="18" t="s">
        <v>47</v>
      </c>
      <c r="G207" s="105">
        <v>3</v>
      </c>
      <c r="H207" s="83" t="s">
        <v>573</v>
      </c>
      <c r="I207" s="64"/>
      <c r="J207" s="20">
        <v>23</v>
      </c>
      <c r="K207" s="18"/>
      <c r="L207" s="19"/>
      <c r="M207" s="19"/>
      <c r="N207" s="19"/>
      <c r="O207" s="19"/>
      <c r="P207" s="19"/>
      <c r="Q207" s="19"/>
      <c r="R207" s="19"/>
      <c r="S207" s="19"/>
      <c r="T207" s="19"/>
      <c r="U207" s="19"/>
      <c r="V207" s="19"/>
      <c r="W207" s="19"/>
      <c r="X207" s="19"/>
      <c r="Y207" s="19"/>
    </row>
    <row r="208" spans="1:25" ht="15">
      <c r="A208" s="14"/>
      <c r="B208" s="15">
        <v>4</v>
      </c>
      <c r="C208" s="83" t="s">
        <v>582</v>
      </c>
      <c r="D208" s="64"/>
      <c r="E208" s="20">
        <v>23</v>
      </c>
      <c r="F208" s="18"/>
      <c r="G208" s="105">
        <v>4</v>
      </c>
      <c r="H208" s="83" t="s">
        <v>637</v>
      </c>
      <c r="I208" s="64"/>
      <c r="J208" s="20">
        <v>24</v>
      </c>
      <c r="K208" s="18" t="s">
        <v>24</v>
      </c>
      <c r="L208" s="19"/>
      <c r="M208" s="19"/>
      <c r="N208" s="19"/>
      <c r="O208" s="19"/>
      <c r="P208" s="19"/>
      <c r="Q208" s="19"/>
      <c r="R208" s="19"/>
      <c r="S208" s="19"/>
      <c r="T208" s="19"/>
      <c r="U208" s="19"/>
      <c r="V208" s="19"/>
      <c r="W208" s="19"/>
      <c r="X208" s="19"/>
      <c r="Y208" s="19"/>
    </row>
    <row r="209" spans="1:25" ht="15">
      <c r="A209" s="14"/>
      <c r="B209" s="15">
        <v>5</v>
      </c>
      <c r="C209" s="83" t="s">
        <v>636</v>
      </c>
      <c r="D209" s="64"/>
      <c r="E209" s="20">
        <v>24</v>
      </c>
      <c r="F209" s="18"/>
      <c r="G209" s="105">
        <v>5</v>
      </c>
      <c r="H209" s="83" t="s">
        <v>569</v>
      </c>
      <c r="I209" s="64"/>
      <c r="J209" s="20">
        <v>25</v>
      </c>
      <c r="K209" s="18" t="s">
        <v>125</v>
      </c>
      <c r="L209" s="19"/>
      <c r="M209" s="19"/>
      <c r="N209" s="19"/>
      <c r="O209" s="19"/>
      <c r="P209" s="19"/>
      <c r="Q209" s="19"/>
      <c r="R209" s="19"/>
      <c r="S209" s="19"/>
      <c r="T209" s="19"/>
      <c r="U209" s="19"/>
      <c r="V209" s="19"/>
      <c r="W209" s="19"/>
      <c r="X209" s="19"/>
      <c r="Y209" s="19"/>
    </row>
    <row r="210" spans="1:25" ht="15">
      <c r="A210" s="14"/>
      <c r="B210" s="15">
        <v>6</v>
      </c>
      <c r="C210" s="112" t="s">
        <v>635</v>
      </c>
      <c r="D210" s="64"/>
      <c r="E210" s="20">
        <v>24</v>
      </c>
      <c r="F210" s="18" t="s">
        <v>47</v>
      </c>
      <c r="G210" s="105">
        <v>6</v>
      </c>
      <c r="H210" s="83" t="s">
        <v>567</v>
      </c>
      <c r="I210" s="64"/>
      <c r="J210" s="20">
        <v>26</v>
      </c>
      <c r="K210" s="18"/>
      <c r="L210" s="19"/>
      <c r="M210" s="19"/>
      <c r="N210" s="19"/>
      <c r="O210" s="19"/>
      <c r="P210" s="19"/>
      <c r="Q210" s="19"/>
      <c r="R210" s="19"/>
      <c r="S210" s="19"/>
      <c r="T210" s="19"/>
      <c r="U210" s="19"/>
      <c r="V210" s="19"/>
      <c r="W210" s="19"/>
      <c r="X210" s="19"/>
      <c r="Y210" s="19"/>
    </row>
    <row r="211" spans="1:25" ht="15">
      <c r="A211" s="14"/>
      <c r="B211" s="15">
        <v>7</v>
      </c>
      <c r="C211" s="31" t="s">
        <v>577</v>
      </c>
      <c r="D211" s="33"/>
      <c r="E211" s="20">
        <v>27</v>
      </c>
      <c r="F211" s="18"/>
      <c r="G211" s="105">
        <v>7</v>
      </c>
      <c r="H211" s="83" t="s">
        <v>565</v>
      </c>
      <c r="I211" s="64"/>
      <c r="J211" s="20">
        <v>27</v>
      </c>
      <c r="K211" s="18" t="s">
        <v>113</v>
      </c>
      <c r="L211" s="19"/>
      <c r="M211" s="19"/>
      <c r="N211" s="19"/>
      <c r="O211" s="19"/>
      <c r="P211" s="19"/>
      <c r="Q211" s="19"/>
      <c r="R211" s="19"/>
      <c r="S211" s="19"/>
      <c r="T211" s="19"/>
      <c r="U211" s="19"/>
      <c r="V211" s="19"/>
      <c r="W211" s="19"/>
      <c r="X211" s="19"/>
      <c r="Y211" s="19"/>
    </row>
    <row r="212" spans="1:25" ht="15">
      <c r="A212" s="14"/>
      <c r="B212" s="72" t="str">
        <f>"TOTAL MATCHES WON BY : "&amp;C201</f>
        <v>TOTAL MATCHES WON BY : Gosnells</v>
      </c>
      <c r="C212" s="66"/>
      <c r="D212" s="66"/>
      <c r="E212" s="64"/>
      <c r="F212" s="20">
        <f>COUNTA(F205:F211)-0.5*COUNTIF(F205:F211,"Sq*")-COUNTIF(F205:F211,"TBA")</f>
        <v>3.5</v>
      </c>
      <c r="G212" s="92" t="str">
        <f>"TOTAL MATCHES WON BY : "&amp;H201</f>
        <v>TOTAL MATCHES WON BY : WAGC</v>
      </c>
      <c r="H212" s="66"/>
      <c r="I212" s="66"/>
      <c r="J212" s="64"/>
      <c r="K212" s="20">
        <f>COUNTA(K205:K211)-0.5*COUNTIF(K205:K211,"Sq*")-COUNTIF(K205:K211,"TBA")</f>
        <v>3.5</v>
      </c>
      <c r="L212" s="21"/>
      <c r="M212" s="21"/>
      <c r="N212" s="21" t="str">
        <f>IF(F212+K212=0,"",C201)</f>
        <v>Gosnells</v>
      </c>
      <c r="O212" s="21">
        <f>F212</f>
        <v>3.5</v>
      </c>
      <c r="P212" s="21" t="str">
        <f>IF(F212+K212=0,"",H201)</f>
        <v>WAGC</v>
      </c>
      <c r="Q212" s="21">
        <f>K212</f>
        <v>3.5</v>
      </c>
      <c r="R212" s="21" t="str">
        <f>G213</f>
        <v>HALVED</v>
      </c>
      <c r="S212" s="21" t="str">
        <f>IF(R212="HALVED",C201,"")</f>
        <v>Gosnells</v>
      </c>
      <c r="T212" s="21" t="str">
        <f>IF(R212="HALVED",H201,"")</f>
        <v>WAGC</v>
      </c>
      <c r="U212" s="21"/>
      <c r="V212" s="21"/>
      <c r="W212" s="21"/>
      <c r="X212" s="21"/>
      <c r="Y212" s="21"/>
    </row>
    <row r="213" spans="1:25" ht="15">
      <c r="A213" s="22"/>
      <c r="B213" s="90" t="s">
        <v>42</v>
      </c>
      <c r="C213" s="66"/>
      <c r="D213" s="66"/>
      <c r="E213" s="66"/>
      <c r="F213" s="64"/>
      <c r="G213" s="91" t="str">
        <f>IF(F212+K212&lt;4,"",IF(F212=K212,"HALVED",IF(F212&gt;K212,C201,H201)))</f>
        <v>HALVED</v>
      </c>
      <c r="H213" s="66"/>
      <c r="I213" s="66"/>
      <c r="J213" s="66"/>
      <c r="K213" s="64"/>
      <c r="L213" s="23"/>
      <c r="M213" s="23"/>
      <c r="N213" s="23"/>
      <c r="O213" s="23"/>
      <c r="P213" s="23"/>
      <c r="Q213" s="23"/>
      <c r="R213" s="23"/>
      <c r="S213" s="23"/>
      <c r="T213" s="23"/>
      <c r="U213" s="23"/>
      <c r="V213" s="23"/>
      <c r="W213" s="23"/>
      <c r="X213" s="23"/>
      <c r="Y213" s="23"/>
    </row>
    <row r="214" spans="1:25" ht="15">
      <c r="A214" s="22"/>
      <c r="B214" s="24"/>
      <c r="C214" s="24"/>
      <c r="D214" s="24"/>
      <c r="E214" s="24"/>
      <c r="F214" s="24"/>
      <c r="G214" s="25"/>
      <c r="H214" s="25"/>
      <c r="I214" s="25"/>
      <c r="J214" s="25"/>
      <c r="K214" s="25"/>
      <c r="L214" s="23"/>
      <c r="M214" s="23"/>
      <c r="N214" s="23"/>
      <c r="O214" s="23"/>
      <c r="P214" s="23"/>
      <c r="Q214" s="23"/>
      <c r="R214" s="23"/>
      <c r="S214" s="23"/>
      <c r="T214" s="23"/>
      <c r="U214" s="23"/>
      <c r="V214" s="23"/>
      <c r="W214" s="23"/>
      <c r="X214" s="23"/>
      <c r="Y214" s="23"/>
    </row>
    <row r="215" spans="1:25" ht="18">
      <c r="A215" s="13"/>
      <c r="B215" s="15" t="s">
        <v>18</v>
      </c>
      <c r="C215" s="110" t="s">
        <v>562</v>
      </c>
      <c r="D215" s="66"/>
      <c r="E215" s="66"/>
      <c r="F215" s="64"/>
      <c r="G215" s="16" t="s">
        <v>18</v>
      </c>
      <c r="H215" s="109" t="s">
        <v>623</v>
      </c>
      <c r="I215" s="66"/>
      <c r="J215" s="66"/>
      <c r="K215" s="64"/>
      <c r="L215" s="17"/>
      <c r="M215" s="17"/>
      <c r="N215" s="17"/>
      <c r="O215" s="17"/>
      <c r="P215" s="17"/>
      <c r="Q215" s="17"/>
      <c r="R215" s="17"/>
      <c r="S215" s="17"/>
      <c r="T215" s="17"/>
      <c r="U215" s="17"/>
      <c r="V215" s="17"/>
      <c r="W215" s="17"/>
      <c r="X215" s="17"/>
      <c r="Y215" s="17"/>
    </row>
    <row r="216" spans="1:25" ht="15">
      <c r="A216" s="14"/>
      <c r="B216" s="85" t="s">
        <v>19</v>
      </c>
      <c r="C216" s="88" t="s">
        <v>20</v>
      </c>
      <c r="D216" s="76"/>
      <c r="E216" s="85" t="s">
        <v>560</v>
      </c>
      <c r="F216" s="85" t="s">
        <v>21</v>
      </c>
      <c r="G216" s="89" t="s">
        <v>19</v>
      </c>
      <c r="H216" s="74" t="s">
        <v>20</v>
      </c>
      <c r="I216" s="76"/>
      <c r="J216" s="89" t="s">
        <v>560</v>
      </c>
      <c r="K216" s="89" t="s">
        <v>21</v>
      </c>
      <c r="L216" s="17"/>
      <c r="M216" s="17"/>
      <c r="N216" s="17"/>
      <c r="O216" s="17"/>
      <c r="P216" s="17"/>
      <c r="Q216" s="17"/>
      <c r="R216" s="17"/>
      <c r="S216" s="17"/>
      <c r="T216" s="17"/>
      <c r="U216" s="17"/>
      <c r="V216" s="17"/>
      <c r="W216" s="17"/>
      <c r="X216" s="17"/>
      <c r="Y216" s="17"/>
    </row>
    <row r="217" spans="1:25" ht="15">
      <c r="A217" s="14"/>
      <c r="B217" s="86"/>
      <c r="C217" s="77"/>
      <c r="D217" s="79"/>
      <c r="E217" s="86"/>
      <c r="F217" s="86"/>
      <c r="G217" s="86"/>
      <c r="H217" s="77"/>
      <c r="I217" s="79"/>
      <c r="J217" s="86"/>
      <c r="K217" s="86"/>
      <c r="L217" s="17"/>
      <c r="M217" s="17"/>
      <c r="N217" s="17"/>
      <c r="O217" s="17"/>
      <c r="P217" s="17"/>
      <c r="Q217" s="17"/>
      <c r="R217" s="17"/>
      <c r="S217" s="17"/>
      <c r="T217" s="17"/>
      <c r="U217" s="17"/>
      <c r="V217" s="17"/>
      <c r="W217" s="17"/>
      <c r="X217" s="17"/>
      <c r="Y217" s="17"/>
    </row>
    <row r="218" spans="1:25" ht="15">
      <c r="A218" s="14"/>
      <c r="B218" s="87"/>
      <c r="C218" s="80"/>
      <c r="D218" s="82"/>
      <c r="E218" s="87"/>
      <c r="F218" s="87"/>
      <c r="G218" s="87"/>
      <c r="H218" s="80"/>
      <c r="I218" s="82"/>
      <c r="J218" s="87"/>
      <c r="K218" s="87"/>
      <c r="L218" s="17"/>
      <c r="M218" s="17"/>
      <c r="N218" s="17"/>
      <c r="O218" s="17"/>
      <c r="P218" s="17"/>
      <c r="Q218" s="17"/>
      <c r="R218" s="17"/>
      <c r="S218" s="17"/>
      <c r="T218" s="17"/>
      <c r="U218" s="17"/>
      <c r="V218" s="17"/>
      <c r="W218" s="17"/>
      <c r="X218" s="17"/>
      <c r="Y218" s="17"/>
    </row>
    <row r="219" spans="1:25" ht="15">
      <c r="A219" s="14"/>
      <c r="B219" s="15">
        <v>1</v>
      </c>
      <c r="C219" s="83" t="s">
        <v>634</v>
      </c>
      <c r="D219" s="64"/>
      <c r="E219" s="20">
        <v>15</v>
      </c>
      <c r="F219" s="18" t="s">
        <v>125</v>
      </c>
      <c r="G219" s="106">
        <v>1</v>
      </c>
      <c r="H219" s="83" t="s">
        <v>633</v>
      </c>
      <c r="I219" s="64"/>
      <c r="J219" s="20">
        <v>17</v>
      </c>
      <c r="K219" s="18"/>
      <c r="L219" s="19"/>
      <c r="M219" s="19"/>
      <c r="N219" s="19"/>
      <c r="O219" s="19"/>
      <c r="P219" s="19"/>
      <c r="Q219" s="19"/>
      <c r="R219" s="19"/>
      <c r="S219" s="19"/>
      <c r="T219" s="19"/>
      <c r="U219" s="19"/>
      <c r="V219" s="19"/>
      <c r="W219" s="19"/>
      <c r="X219" s="19"/>
      <c r="Y219" s="19"/>
    </row>
    <row r="220" spans="1:25" ht="15">
      <c r="A220" s="14"/>
      <c r="B220" s="15">
        <v>2</v>
      </c>
      <c r="C220" s="83" t="s">
        <v>559</v>
      </c>
      <c r="D220" s="64"/>
      <c r="E220" s="20">
        <v>19</v>
      </c>
      <c r="F220" s="18"/>
      <c r="G220" s="105">
        <v>2</v>
      </c>
      <c r="H220" s="83" t="s">
        <v>632</v>
      </c>
      <c r="I220" s="64"/>
      <c r="J220" s="20">
        <v>19</v>
      </c>
      <c r="K220" s="18" t="s">
        <v>38</v>
      </c>
      <c r="L220" s="19"/>
      <c r="M220" s="19"/>
      <c r="N220" s="19"/>
      <c r="O220" s="19"/>
      <c r="P220" s="19"/>
      <c r="Q220" s="19"/>
      <c r="R220" s="19"/>
      <c r="S220" s="19"/>
      <c r="T220" s="19"/>
      <c r="U220" s="19"/>
      <c r="V220" s="19"/>
      <c r="W220" s="19"/>
      <c r="X220" s="19"/>
      <c r="Y220" s="19"/>
    </row>
    <row r="221" spans="1:25" ht="15">
      <c r="A221" s="14"/>
      <c r="B221" s="15">
        <v>3</v>
      </c>
      <c r="C221" s="83" t="s">
        <v>557</v>
      </c>
      <c r="D221" s="64"/>
      <c r="E221" s="20">
        <v>20</v>
      </c>
      <c r="F221" s="18"/>
      <c r="G221" s="105">
        <v>3</v>
      </c>
      <c r="H221" s="83" t="s">
        <v>631</v>
      </c>
      <c r="I221" s="64"/>
      <c r="J221" s="20">
        <v>22</v>
      </c>
      <c r="K221" s="18" t="s">
        <v>27</v>
      </c>
      <c r="L221" s="19"/>
      <c r="M221" s="19"/>
      <c r="N221" s="19"/>
      <c r="O221" s="19"/>
      <c r="P221" s="19"/>
      <c r="Q221" s="19"/>
      <c r="R221" s="19"/>
      <c r="S221" s="19"/>
      <c r="T221" s="19"/>
      <c r="U221" s="19"/>
      <c r="V221" s="19"/>
      <c r="W221" s="19"/>
      <c r="X221" s="19"/>
      <c r="Y221" s="19"/>
    </row>
    <row r="222" spans="1:25" ht="15">
      <c r="A222" s="14"/>
      <c r="B222" s="15">
        <v>4</v>
      </c>
      <c r="C222" s="83" t="s">
        <v>630</v>
      </c>
      <c r="D222" s="64"/>
      <c r="E222" s="20">
        <v>22</v>
      </c>
      <c r="F222" s="18" t="s">
        <v>125</v>
      </c>
      <c r="G222" s="105">
        <v>4</v>
      </c>
      <c r="H222" s="83" t="s">
        <v>629</v>
      </c>
      <c r="I222" s="64"/>
      <c r="J222" s="20">
        <v>23</v>
      </c>
      <c r="K222" s="18"/>
      <c r="L222" s="19"/>
      <c r="M222" s="19"/>
      <c r="N222" s="19"/>
      <c r="O222" s="19"/>
      <c r="P222" s="19"/>
      <c r="Q222" s="19"/>
      <c r="R222" s="19"/>
      <c r="S222" s="19"/>
      <c r="T222" s="19"/>
      <c r="U222" s="19"/>
      <c r="V222" s="19"/>
      <c r="W222" s="19"/>
      <c r="X222" s="19"/>
      <c r="Y222" s="19"/>
    </row>
    <row r="223" spans="1:25" ht="15">
      <c r="A223" s="14"/>
      <c r="B223" s="15">
        <v>5</v>
      </c>
      <c r="C223" s="83" t="s">
        <v>551</v>
      </c>
      <c r="D223" s="64"/>
      <c r="E223" s="20">
        <v>24</v>
      </c>
      <c r="F223" s="18" t="s">
        <v>24</v>
      </c>
      <c r="G223" s="105">
        <v>5</v>
      </c>
      <c r="H223" s="83" t="s">
        <v>628</v>
      </c>
      <c r="I223" s="64"/>
      <c r="J223" s="20">
        <v>24</v>
      </c>
      <c r="K223" s="18"/>
      <c r="L223" s="19"/>
      <c r="M223" s="19"/>
      <c r="N223" s="19"/>
      <c r="O223" s="19"/>
      <c r="P223" s="19"/>
      <c r="Q223" s="19"/>
      <c r="R223" s="19"/>
      <c r="S223" s="19"/>
      <c r="T223" s="19"/>
      <c r="U223" s="19"/>
      <c r="V223" s="19"/>
      <c r="W223" s="19"/>
      <c r="X223" s="19"/>
      <c r="Y223" s="19"/>
    </row>
    <row r="224" spans="1:25" ht="15">
      <c r="A224" s="14"/>
      <c r="B224" s="15">
        <v>6</v>
      </c>
      <c r="C224" s="83" t="s">
        <v>627</v>
      </c>
      <c r="D224" s="64"/>
      <c r="E224" s="20">
        <v>27</v>
      </c>
      <c r="F224" s="18"/>
      <c r="G224" s="105">
        <v>6</v>
      </c>
      <c r="H224" s="83" t="s">
        <v>626</v>
      </c>
      <c r="I224" s="64"/>
      <c r="J224" s="20">
        <v>24</v>
      </c>
      <c r="K224" s="18" t="s">
        <v>52</v>
      </c>
      <c r="L224" s="19"/>
      <c r="M224" s="19"/>
      <c r="N224" s="19"/>
      <c r="O224" s="19"/>
      <c r="P224" s="19"/>
      <c r="Q224" s="19"/>
      <c r="R224" s="19"/>
      <c r="S224" s="19"/>
      <c r="T224" s="19"/>
      <c r="U224" s="19"/>
      <c r="V224" s="19"/>
      <c r="W224" s="19"/>
      <c r="X224" s="19"/>
      <c r="Y224" s="19"/>
    </row>
    <row r="225" spans="1:25" ht="15">
      <c r="A225" s="14"/>
      <c r="B225" s="15">
        <v>7</v>
      </c>
      <c r="C225" s="83" t="s">
        <v>625</v>
      </c>
      <c r="D225" s="64"/>
      <c r="E225" s="20">
        <v>31</v>
      </c>
      <c r="F225" s="18" t="s">
        <v>31</v>
      </c>
      <c r="G225" s="105">
        <v>7</v>
      </c>
      <c r="H225" s="83" t="s">
        <v>624</v>
      </c>
      <c r="I225" s="64"/>
      <c r="J225" s="20">
        <v>27</v>
      </c>
      <c r="K225" s="18" t="s">
        <v>31</v>
      </c>
      <c r="L225" s="19"/>
      <c r="M225" s="19"/>
      <c r="N225" s="19"/>
      <c r="O225" s="19"/>
      <c r="P225" s="19"/>
      <c r="Q225" s="19"/>
      <c r="R225" s="19"/>
      <c r="S225" s="19"/>
      <c r="T225" s="19"/>
      <c r="U225" s="19"/>
      <c r="V225" s="19"/>
      <c r="W225" s="19"/>
      <c r="X225" s="19"/>
      <c r="Y225" s="19"/>
    </row>
    <row r="226" spans="1:25" ht="15">
      <c r="A226" s="14"/>
      <c r="B226" s="72" t="str">
        <f>"TOTAL MATCHES WON BY : "&amp;C215</f>
        <v>TOTAL MATCHES WON BY : Sea View</v>
      </c>
      <c r="C226" s="66"/>
      <c r="D226" s="66"/>
      <c r="E226" s="64"/>
      <c r="F226" s="20">
        <f>COUNTA(F219:F225)-0.5*COUNTIF(F219:F225,"Sq*")-COUNTIF(F219:F225,"TBA")</f>
        <v>3.5</v>
      </c>
      <c r="G226" s="92" t="str">
        <f>"TOTAL MATCHES WON BY : "&amp;H215</f>
        <v>TOTAL MATCHES WON BY : Nedlands</v>
      </c>
      <c r="H226" s="66"/>
      <c r="I226" s="66"/>
      <c r="J226" s="64"/>
      <c r="K226" s="20">
        <f>COUNTA(K219:K225)-0.5*COUNTIF(K219:K225,"Sq*")-COUNTIF(K219:K225,"TBA")</f>
        <v>3.5</v>
      </c>
      <c r="L226" s="21"/>
      <c r="M226" s="21"/>
      <c r="N226" s="21" t="str">
        <f>IF(F226+K226=0,"",C215)</f>
        <v>Sea View</v>
      </c>
      <c r="O226" s="21">
        <f>F226</f>
        <v>3.5</v>
      </c>
      <c r="P226" s="21" t="str">
        <f>IF(F226+K226=0,"",H215)</f>
        <v>Nedlands</v>
      </c>
      <c r="Q226" s="21">
        <f>K226</f>
        <v>3.5</v>
      </c>
      <c r="R226" s="21" t="str">
        <f>G227</f>
        <v>HALVED</v>
      </c>
      <c r="S226" s="21" t="str">
        <f>IF(R226="HALVED",C215,"")</f>
        <v>Sea View</v>
      </c>
      <c r="T226" s="21" t="str">
        <f>IF(R226="HALVED",H215,"")</f>
        <v>Nedlands</v>
      </c>
      <c r="U226" s="21"/>
      <c r="V226" s="21"/>
      <c r="W226" s="21"/>
      <c r="X226" s="21"/>
      <c r="Y226" s="21"/>
    </row>
    <row r="227" spans="1:25" ht="15">
      <c r="A227" s="14"/>
      <c r="B227" s="90" t="s">
        <v>42</v>
      </c>
      <c r="C227" s="66"/>
      <c r="D227" s="66"/>
      <c r="E227" s="66"/>
      <c r="F227" s="64"/>
      <c r="G227" s="91" t="str">
        <f>IF(F226+K226&lt;4,"",IF(F226=K226,"HALVED",IF(F226&gt;K226,C215,H215)))</f>
        <v>HALVED</v>
      </c>
      <c r="H227" s="66"/>
      <c r="I227" s="66"/>
      <c r="J227" s="66"/>
      <c r="K227" s="64"/>
      <c r="L227" s="23"/>
      <c r="M227" s="23"/>
      <c r="N227" s="23"/>
      <c r="O227" s="23"/>
      <c r="P227" s="23"/>
      <c r="Q227" s="23"/>
      <c r="R227" s="23"/>
      <c r="S227" s="23"/>
      <c r="T227" s="23"/>
      <c r="U227" s="23"/>
      <c r="V227" s="23"/>
      <c r="W227" s="23"/>
      <c r="X227" s="23"/>
      <c r="Y227" s="23"/>
    </row>
    <row r="228" spans="1:25" ht="15">
      <c r="A228" s="22"/>
      <c r="B228" s="24"/>
      <c r="C228" s="24"/>
      <c r="D228" s="24"/>
      <c r="E228" s="24"/>
      <c r="F228" s="24"/>
      <c r="G228" s="25"/>
      <c r="H228" s="25"/>
      <c r="I228" s="25"/>
      <c r="J228" s="25"/>
      <c r="K228" s="25"/>
      <c r="L228" s="23"/>
      <c r="M228" s="23"/>
      <c r="N228" s="23"/>
      <c r="O228" s="23"/>
      <c r="P228" s="23"/>
      <c r="Q228" s="23"/>
      <c r="R228" s="23"/>
      <c r="S228" s="23"/>
      <c r="T228" s="23"/>
      <c r="U228" s="23"/>
      <c r="V228" s="23"/>
      <c r="W228" s="23"/>
      <c r="X228" s="23"/>
      <c r="Y228" s="23"/>
    </row>
    <row r="229" spans="1:25" ht="30" customHeight="1">
      <c r="A229" s="13"/>
      <c r="B229" s="84" t="str">
        <f>[5]Sheet1!A14</f>
        <v>ROUND TWO</v>
      </c>
      <c r="C229" s="64"/>
      <c r="D229" s="70" t="str">
        <f>[5]Sheet1!B14</f>
        <v>MONDAY 5 MAY</v>
      </c>
      <c r="E229" s="66"/>
      <c r="F229" s="64"/>
      <c r="G229" s="108" t="str">
        <f>[5]Sheet1!C14</f>
        <v>Gosnells GC</v>
      </c>
      <c r="H229" s="66"/>
      <c r="I229" s="66"/>
      <c r="J229" s="66"/>
      <c r="K229" s="64"/>
      <c r="L229" s="13"/>
      <c r="M229" s="13"/>
      <c r="N229" s="13"/>
      <c r="O229" s="13"/>
      <c r="P229" s="13"/>
      <c r="Q229" s="13"/>
      <c r="R229" s="13"/>
      <c r="S229" s="13"/>
      <c r="T229" s="13"/>
      <c r="U229" s="13"/>
      <c r="V229" s="13"/>
      <c r="W229" s="13"/>
      <c r="X229" s="13"/>
      <c r="Y229" s="13"/>
    </row>
    <row r="230" spans="1:25" ht="15">
      <c r="A230" s="14"/>
      <c r="B230" s="15" t="s">
        <v>18</v>
      </c>
      <c r="C230" s="110" t="s">
        <v>201</v>
      </c>
      <c r="D230" s="66"/>
      <c r="E230" s="66"/>
      <c r="F230" s="64"/>
      <c r="G230" s="16" t="s">
        <v>18</v>
      </c>
      <c r="H230" s="109" t="s">
        <v>623</v>
      </c>
      <c r="I230" s="66"/>
      <c r="J230" s="66"/>
      <c r="K230" s="64"/>
      <c r="L230" s="17"/>
      <c r="M230" s="17"/>
      <c r="N230" s="17"/>
      <c r="O230" s="17"/>
      <c r="P230" s="17"/>
      <c r="Q230" s="17"/>
      <c r="R230" s="17"/>
      <c r="S230" s="17"/>
      <c r="T230" s="17"/>
      <c r="U230" s="17"/>
      <c r="V230" s="17"/>
      <c r="W230" s="17"/>
      <c r="X230" s="17"/>
      <c r="Y230" s="17"/>
    </row>
    <row r="231" spans="1:25" ht="15">
      <c r="A231" s="14"/>
      <c r="B231" s="85" t="s">
        <v>19</v>
      </c>
      <c r="C231" s="88" t="s">
        <v>20</v>
      </c>
      <c r="D231" s="76"/>
      <c r="E231" s="85" t="s">
        <v>560</v>
      </c>
      <c r="F231" s="85" t="s">
        <v>21</v>
      </c>
      <c r="G231" s="89" t="s">
        <v>19</v>
      </c>
      <c r="H231" s="74" t="s">
        <v>20</v>
      </c>
      <c r="I231" s="76"/>
      <c r="J231" s="89" t="s">
        <v>560</v>
      </c>
      <c r="K231" s="89" t="s">
        <v>21</v>
      </c>
      <c r="L231" s="17"/>
      <c r="M231" s="17"/>
      <c r="N231" s="17"/>
      <c r="O231" s="17"/>
      <c r="P231" s="17"/>
      <c r="Q231" s="17"/>
      <c r="R231" s="17"/>
      <c r="S231" s="17"/>
      <c r="T231" s="17"/>
      <c r="U231" s="17"/>
      <c r="V231" s="17"/>
      <c r="W231" s="17"/>
      <c r="X231" s="17"/>
      <c r="Y231" s="17"/>
    </row>
    <row r="232" spans="1:25" ht="15">
      <c r="A232" s="14"/>
      <c r="B232" s="86"/>
      <c r="C232" s="77"/>
      <c r="D232" s="79"/>
      <c r="E232" s="86"/>
      <c r="F232" s="86"/>
      <c r="G232" s="86"/>
      <c r="H232" s="77"/>
      <c r="I232" s="79"/>
      <c r="J232" s="86"/>
      <c r="K232" s="86"/>
      <c r="L232" s="17"/>
      <c r="M232" s="17"/>
      <c r="N232" s="17"/>
      <c r="O232" s="17"/>
      <c r="P232" s="17"/>
      <c r="Q232" s="17"/>
      <c r="R232" s="17"/>
      <c r="S232" s="17"/>
      <c r="T232" s="17"/>
      <c r="U232" s="17"/>
      <c r="V232" s="17"/>
      <c r="W232" s="17"/>
      <c r="X232" s="17"/>
      <c r="Y232" s="17"/>
    </row>
    <row r="233" spans="1:25" ht="15">
      <c r="A233" s="14"/>
      <c r="B233" s="87"/>
      <c r="C233" s="80"/>
      <c r="D233" s="82"/>
      <c r="E233" s="87"/>
      <c r="F233" s="87"/>
      <c r="G233" s="87"/>
      <c r="H233" s="80"/>
      <c r="I233" s="82"/>
      <c r="J233" s="87"/>
      <c r="K233" s="87"/>
      <c r="L233" s="17"/>
      <c r="M233" s="17"/>
      <c r="N233" s="17"/>
      <c r="O233" s="17"/>
      <c r="P233" s="17"/>
      <c r="Q233" s="17"/>
      <c r="R233" s="17"/>
      <c r="S233" s="17"/>
      <c r="T233" s="17"/>
      <c r="U233" s="17"/>
      <c r="V233" s="17"/>
      <c r="W233" s="17"/>
      <c r="X233" s="17"/>
      <c r="Y233" s="17"/>
    </row>
    <row r="234" spans="1:25" ht="15">
      <c r="A234" s="14"/>
      <c r="B234" s="15">
        <v>1</v>
      </c>
      <c r="C234" s="83" t="s">
        <v>589</v>
      </c>
      <c r="D234" s="64"/>
      <c r="E234" s="20">
        <v>12</v>
      </c>
      <c r="F234" s="18"/>
      <c r="G234" s="106">
        <v>1</v>
      </c>
      <c r="H234" s="83" t="s">
        <v>622</v>
      </c>
      <c r="I234" s="64"/>
      <c r="J234" s="20">
        <v>15</v>
      </c>
      <c r="K234" s="18" t="s">
        <v>27</v>
      </c>
      <c r="L234" s="19"/>
      <c r="M234" s="19"/>
      <c r="N234" s="19"/>
      <c r="O234" s="19"/>
      <c r="P234" s="19"/>
      <c r="Q234" s="19"/>
      <c r="R234" s="19"/>
      <c r="S234" s="19"/>
      <c r="T234" s="19"/>
      <c r="U234" s="19"/>
      <c r="V234" s="19"/>
      <c r="W234" s="19"/>
      <c r="X234" s="19"/>
      <c r="Y234" s="19"/>
    </row>
    <row r="235" spans="1:25" ht="15">
      <c r="A235" s="14"/>
      <c r="B235" s="15">
        <v>2</v>
      </c>
      <c r="C235" s="83" t="s">
        <v>621</v>
      </c>
      <c r="D235" s="64"/>
      <c r="E235" s="20">
        <v>17</v>
      </c>
      <c r="F235" s="18" t="s">
        <v>27</v>
      </c>
      <c r="G235" s="105">
        <v>2</v>
      </c>
      <c r="H235" s="83" t="s">
        <v>620</v>
      </c>
      <c r="I235" s="64"/>
      <c r="J235" s="20">
        <v>16</v>
      </c>
      <c r="K235" s="18"/>
      <c r="L235" s="19"/>
      <c r="M235" s="19"/>
      <c r="N235" s="19"/>
      <c r="O235" s="19"/>
      <c r="P235" s="19"/>
      <c r="Q235" s="19"/>
      <c r="R235" s="19"/>
      <c r="S235" s="19"/>
      <c r="T235" s="19"/>
      <c r="U235" s="19"/>
      <c r="V235" s="19"/>
      <c r="W235" s="19"/>
      <c r="X235" s="19"/>
      <c r="Y235" s="19"/>
    </row>
    <row r="236" spans="1:25" ht="15">
      <c r="A236" s="14"/>
      <c r="B236" s="15">
        <v>3</v>
      </c>
      <c r="C236" s="83" t="s">
        <v>619</v>
      </c>
      <c r="D236" s="64"/>
      <c r="E236" s="20">
        <v>17</v>
      </c>
      <c r="F236" s="18"/>
      <c r="G236" s="105">
        <v>3</v>
      </c>
      <c r="H236" s="83" t="s">
        <v>618</v>
      </c>
      <c r="I236" s="64"/>
      <c r="J236" s="20">
        <v>19</v>
      </c>
      <c r="K236" s="18" t="s">
        <v>27</v>
      </c>
      <c r="L236" s="19"/>
      <c r="M236" s="19"/>
      <c r="N236" s="19"/>
      <c r="O236" s="19"/>
      <c r="P236" s="19"/>
      <c r="Q236" s="19"/>
      <c r="R236" s="19"/>
      <c r="S236" s="19"/>
      <c r="T236" s="19"/>
      <c r="U236" s="19"/>
      <c r="V236" s="19"/>
      <c r="W236" s="19"/>
      <c r="X236" s="19"/>
      <c r="Y236" s="19"/>
    </row>
    <row r="237" spans="1:25" ht="15">
      <c r="A237" s="14"/>
      <c r="B237" s="15">
        <v>4</v>
      </c>
      <c r="C237" s="83" t="s">
        <v>617</v>
      </c>
      <c r="D237" s="64"/>
      <c r="E237" s="20">
        <v>18</v>
      </c>
      <c r="F237" s="18" t="s">
        <v>66</v>
      </c>
      <c r="G237" s="105">
        <v>4</v>
      </c>
      <c r="H237" s="83" t="s">
        <v>616</v>
      </c>
      <c r="I237" s="64"/>
      <c r="J237" s="20">
        <v>20</v>
      </c>
      <c r="K237" s="18"/>
      <c r="L237" s="19"/>
      <c r="M237" s="19"/>
      <c r="N237" s="19"/>
      <c r="O237" s="19"/>
      <c r="P237" s="19"/>
      <c r="Q237" s="19"/>
      <c r="R237" s="19"/>
      <c r="S237" s="19"/>
      <c r="T237" s="19"/>
      <c r="U237" s="19"/>
      <c r="V237" s="19"/>
      <c r="W237" s="19"/>
      <c r="X237" s="19"/>
      <c r="Y237" s="19"/>
    </row>
    <row r="238" spans="1:25" ht="15">
      <c r="A238" s="14"/>
      <c r="B238" s="15">
        <v>5</v>
      </c>
      <c r="C238" s="83" t="s">
        <v>581</v>
      </c>
      <c r="D238" s="64"/>
      <c r="E238" s="20">
        <v>19</v>
      </c>
      <c r="F238" s="18" t="s">
        <v>47</v>
      </c>
      <c r="G238" s="105">
        <v>5</v>
      </c>
      <c r="H238" s="83" t="s">
        <v>615</v>
      </c>
      <c r="I238" s="64"/>
      <c r="J238" s="20">
        <v>21</v>
      </c>
      <c r="K238" s="18"/>
      <c r="L238" s="19"/>
      <c r="M238" s="19"/>
      <c r="N238" s="19"/>
      <c r="O238" s="19"/>
      <c r="P238" s="19"/>
      <c r="Q238" s="19"/>
      <c r="R238" s="19"/>
      <c r="S238" s="19"/>
      <c r="T238" s="19"/>
      <c r="U238" s="19"/>
      <c r="V238" s="19"/>
      <c r="W238" s="19"/>
      <c r="X238" s="19"/>
      <c r="Y238" s="19"/>
    </row>
    <row r="239" spans="1:25" ht="15">
      <c r="A239" s="14"/>
      <c r="B239" s="15">
        <v>6</v>
      </c>
      <c r="C239" s="83" t="s">
        <v>614</v>
      </c>
      <c r="D239" s="64"/>
      <c r="E239" s="20">
        <v>22</v>
      </c>
      <c r="F239" s="18" t="s">
        <v>27</v>
      </c>
      <c r="G239" s="105">
        <v>6</v>
      </c>
      <c r="H239" s="83" t="s">
        <v>613</v>
      </c>
      <c r="I239" s="64"/>
      <c r="J239" s="20">
        <v>21</v>
      </c>
      <c r="K239" s="18"/>
      <c r="L239" s="19"/>
      <c r="M239" s="19"/>
      <c r="N239" s="19"/>
      <c r="O239" s="19"/>
      <c r="P239" s="19"/>
      <c r="Q239" s="19"/>
      <c r="R239" s="19"/>
      <c r="S239" s="19"/>
      <c r="T239" s="19"/>
      <c r="U239" s="19"/>
      <c r="V239" s="19"/>
      <c r="W239" s="19"/>
      <c r="X239" s="19"/>
      <c r="Y239" s="19"/>
    </row>
    <row r="240" spans="1:25" ht="15">
      <c r="A240" s="14"/>
      <c r="B240" s="15">
        <v>7</v>
      </c>
      <c r="C240" s="83" t="s">
        <v>612</v>
      </c>
      <c r="D240" s="64"/>
      <c r="E240" s="111">
        <v>23</v>
      </c>
      <c r="F240" s="18"/>
      <c r="G240" s="105">
        <v>7</v>
      </c>
      <c r="H240" s="83" t="s">
        <v>611</v>
      </c>
      <c r="I240" s="64"/>
      <c r="J240" s="20">
        <v>22</v>
      </c>
      <c r="K240" s="18" t="s">
        <v>24</v>
      </c>
      <c r="L240" s="19"/>
      <c r="M240" s="19"/>
      <c r="N240" s="19"/>
      <c r="O240" s="19"/>
      <c r="P240" s="19"/>
      <c r="Q240" s="19"/>
      <c r="R240" s="19"/>
      <c r="S240" s="19"/>
      <c r="T240" s="19"/>
      <c r="U240" s="19"/>
      <c r="V240" s="19"/>
      <c r="W240" s="19"/>
      <c r="X240" s="19"/>
      <c r="Y240" s="19"/>
    </row>
    <row r="241" spans="1:25" ht="15">
      <c r="A241" s="22"/>
      <c r="B241" s="72" t="str">
        <f>"TOTAL MATCHES WON BY : "&amp;C230</f>
        <v>TOTAL MATCHES WON BY : Royal Fremantle</v>
      </c>
      <c r="C241" s="66"/>
      <c r="D241" s="66"/>
      <c r="E241" s="64"/>
      <c r="F241" s="20">
        <f>COUNTA(F234:F240)-0.5*COUNTIF(F234:F240,"Sq*")-COUNTIF(F234:F240,"TBA")</f>
        <v>4</v>
      </c>
      <c r="G241" s="92" t="str">
        <f>"TOTAL MATCHES WON BY : "&amp;H230</f>
        <v>TOTAL MATCHES WON BY : Nedlands</v>
      </c>
      <c r="H241" s="66"/>
      <c r="I241" s="66"/>
      <c r="J241" s="64"/>
      <c r="K241" s="20">
        <f>COUNTA(K234:K240)-0.5*COUNTIF(K234:K240,"Sq*")-COUNTIF(K234:K240,"TBA")</f>
        <v>3</v>
      </c>
      <c r="L241" s="21"/>
      <c r="M241" s="21"/>
      <c r="N241" s="21" t="str">
        <f>IF(F241+K241=0,"",C230)</f>
        <v>Royal Fremantle</v>
      </c>
      <c r="O241" s="21">
        <f>F241</f>
        <v>4</v>
      </c>
      <c r="P241" s="21" t="str">
        <f>IF(F241+K241=0,"",H230)</f>
        <v>Nedlands</v>
      </c>
      <c r="Q241" s="21">
        <f>K241</f>
        <v>3</v>
      </c>
      <c r="R241" s="21" t="str">
        <f>G242</f>
        <v>Royal Fremantle</v>
      </c>
      <c r="S241" s="21" t="str">
        <f>IF(R241="HALVED",C230,"")</f>
        <v/>
      </c>
      <c r="T241" s="21" t="str">
        <f>IF(R241="HALVED",H230,"")</f>
        <v/>
      </c>
      <c r="U241" s="21"/>
      <c r="V241" s="21"/>
      <c r="W241" s="21"/>
      <c r="X241" s="21"/>
      <c r="Y241" s="21"/>
    </row>
    <row r="242" spans="1:25" ht="15">
      <c r="A242" s="22"/>
      <c r="B242" s="90" t="s">
        <v>42</v>
      </c>
      <c r="C242" s="66"/>
      <c r="D242" s="66"/>
      <c r="E242" s="66"/>
      <c r="F242" s="64"/>
      <c r="G242" s="91" t="str">
        <f>IF(F241+K241&lt;4,"",IF(F241=K241,"HALVED",IF(F241&gt;K241,C230,H230)))</f>
        <v>Royal Fremantle</v>
      </c>
      <c r="H242" s="66"/>
      <c r="I242" s="66"/>
      <c r="J242" s="66"/>
      <c r="K242" s="64"/>
      <c r="L242" s="23"/>
      <c r="M242" s="23"/>
      <c r="N242" s="23"/>
      <c r="O242" s="23"/>
      <c r="P242" s="23"/>
      <c r="Q242" s="23"/>
      <c r="R242" s="23"/>
      <c r="S242" s="23"/>
      <c r="T242" s="23"/>
      <c r="U242" s="23"/>
      <c r="V242" s="23"/>
      <c r="W242" s="23"/>
      <c r="X242" s="23"/>
      <c r="Y242" s="23"/>
    </row>
    <row r="243" spans="1:25" ht="15">
      <c r="A243" s="22"/>
      <c r="B243" s="24"/>
      <c r="C243" s="24"/>
      <c r="D243" s="24"/>
      <c r="E243" s="24"/>
      <c r="F243" s="24"/>
      <c r="G243" s="25"/>
      <c r="H243" s="25"/>
      <c r="I243" s="25"/>
      <c r="J243" s="25"/>
      <c r="K243" s="25"/>
      <c r="L243" s="23"/>
      <c r="M243" s="23"/>
      <c r="N243" s="23"/>
      <c r="O243" s="23"/>
      <c r="P243" s="23"/>
      <c r="Q243" s="23"/>
      <c r="R243" s="23"/>
      <c r="S243" s="23"/>
      <c r="T243" s="23"/>
      <c r="U243" s="23"/>
      <c r="V243" s="23"/>
      <c r="W243" s="23"/>
      <c r="X243" s="23"/>
      <c r="Y243" s="23"/>
    </row>
    <row r="244" spans="1:25" ht="15">
      <c r="A244" s="22"/>
      <c r="B244" s="15" t="s">
        <v>18</v>
      </c>
      <c r="C244" s="110" t="s">
        <v>192</v>
      </c>
      <c r="D244" s="66"/>
      <c r="E244" s="66"/>
      <c r="F244" s="64"/>
      <c r="G244" s="16" t="s">
        <v>18</v>
      </c>
      <c r="H244" s="109" t="s">
        <v>562</v>
      </c>
      <c r="I244" s="66"/>
      <c r="J244" s="66"/>
      <c r="K244" s="64"/>
      <c r="L244" s="17"/>
      <c r="M244" s="17"/>
      <c r="N244" s="17"/>
      <c r="O244" s="17"/>
      <c r="P244" s="17"/>
      <c r="Q244" s="17"/>
      <c r="R244" s="17"/>
      <c r="S244" s="17"/>
      <c r="T244" s="17"/>
      <c r="U244" s="17"/>
      <c r="V244" s="17"/>
      <c r="W244" s="17"/>
      <c r="X244" s="17"/>
      <c r="Y244" s="17"/>
    </row>
    <row r="245" spans="1:25" ht="15">
      <c r="A245" s="22"/>
      <c r="B245" s="85" t="s">
        <v>19</v>
      </c>
      <c r="C245" s="88" t="s">
        <v>20</v>
      </c>
      <c r="D245" s="76"/>
      <c r="E245" s="85" t="s">
        <v>560</v>
      </c>
      <c r="F245" s="85" t="s">
        <v>21</v>
      </c>
      <c r="G245" s="89" t="s">
        <v>19</v>
      </c>
      <c r="H245" s="74" t="s">
        <v>20</v>
      </c>
      <c r="I245" s="76"/>
      <c r="J245" s="89" t="s">
        <v>560</v>
      </c>
      <c r="K245" s="89" t="s">
        <v>21</v>
      </c>
      <c r="L245" s="17"/>
      <c r="M245" s="17"/>
      <c r="N245" s="17"/>
      <c r="O245" s="17"/>
      <c r="P245" s="17"/>
      <c r="Q245" s="17"/>
      <c r="R245" s="17"/>
      <c r="S245" s="17"/>
      <c r="T245" s="17"/>
      <c r="U245" s="17"/>
      <c r="V245" s="17"/>
      <c r="W245" s="17"/>
      <c r="X245" s="17"/>
      <c r="Y245" s="17"/>
    </row>
    <row r="246" spans="1:25" ht="15">
      <c r="A246" s="22"/>
      <c r="B246" s="86"/>
      <c r="C246" s="77"/>
      <c r="D246" s="79"/>
      <c r="E246" s="86"/>
      <c r="F246" s="86"/>
      <c r="G246" s="86"/>
      <c r="H246" s="77"/>
      <c r="I246" s="79"/>
      <c r="J246" s="86"/>
      <c r="K246" s="86"/>
      <c r="L246" s="17"/>
      <c r="M246" s="17"/>
      <c r="N246" s="17"/>
      <c r="O246" s="17"/>
      <c r="P246" s="17"/>
      <c r="Q246" s="17"/>
      <c r="R246" s="17"/>
      <c r="S246" s="17"/>
      <c r="T246" s="17"/>
      <c r="U246" s="17"/>
      <c r="V246" s="17"/>
      <c r="W246" s="17"/>
      <c r="X246" s="17"/>
      <c r="Y246" s="17"/>
    </row>
    <row r="247" spans="1:25" ht="15">
      <c r="A247" s="22"/>
      <c r="B247" s="87"/>
      <c r="C247" s="80"/>
      <c r="D247" s="82"/>
      <c r="E247" s="87"/>
      <c r="F247" s="87"/>
      <c r="G247" s="87"/>
      <c r="H247" s="80"/>
      <c r="I247" s="82"/>
      <c r="J247" s="87"/>
      <c r="K247" s="87"/>
      <c r="L247" s="17"/>
      <c r="M247" s="17"/>
      <c r="N247" s="17"/>
      <c r="O247" s="17"/>
      <c r="P247" s="17"/>
      <c r="Q247" s="17"/>
      <c r="R247" s="17"/>
      <c r="S247" s="17"/>
      <c r="T247" s="17"/>
      <c r="U247" s="17"/>
      <c r="V247" s="17"/>
      <c r="W247" s="17"/>
      <c r="X247" s="17"/>
      <c r="Y247" s="17"/>
    </row>
    <row r="248" spans="1:25" ht="15">
      <c r="A248" s="22"/>
      <c r="B248" s="15">
        <v>1</v>
      </c>
      <c r="C248" s="83" t="s">
        <v>576</v>
      </c>
      <c r="D248" s="64"/>
      <c r="E248" s="20">
        <v>12</v>
      </c>
      <c r="F248" s="18"/>
      <c r="G248" s="106">
        <v>1</v>
      </c>
      <c r="H248" s="83" t="s">
        <v>610</v>
      </c>
      <c r="I248" s="64"/>
      <c r="J248" s="20">
        <v>13</v>
      </c>
      <c r="K248" s="18" t="s">
        <v>66</v>
      </c>
      <c r="L248" s="19"/>
      <c r="M248" s="19"/>
      <c r="N248" s="19"/>
      <c r="O248" s="19"/>
      <c r="P248" s="19"/>
      <c r="Q248" s="19"/>
      <c r="R248" s="19"/>
      <c r="S248" s="19"/>
      <c r="T248" s="19"/>
      <c r="U248" s="19"/>
      <c r="V248" s="19"/>
      <c r="W248" s="19"/>
      <c r="X248" s="19"/>
      <c r="Y248" s="19"/>
    </row>
    <row r="249" spans="1:25" ht="15">
      <c r="A249" s="22"/>
      <c r="B249" s="15">
        <v>2</v>
      </c>
      <c r="C249" s="83" t="s">
        <v>609</v>
      </c>
      <c r="D249" s="64"/>
      <c r="E249" s="20">
        <v>17</v>
      </c>
      <c r="F249" s="18"/>
      <c r="G249" s="105">
        <v>2</v>
      </c>
      <c r="H249" s="83" t="s">
        <v>559</v>
      </c>
      <c r="I249" s="64"/>
      <c r="J249" s="20">
        <v>18</v>
      </c>
      <c r="K249" s="18" t="s">
        <v>93</v>
      </c>
      <c r="L249" s="19"/>
      <c r="M249" s="19"/>
      <c r="N249" s="19"/>
      <c r="O249" s="19"/>
      <c r="P249" s="19"/>
      <c r="Q249" s="19"/>
      <c r="R249" s="19"/>
      <c r="S249" s="19"/>
      <c r="T249" s="19"/>
      <c r="U249" s="19"/>
      <c r="V249" s="19"/>
      <c r="W249" s="19"/>
      <c r="X249" s="19"/>
      <c r="Y249" s="19"/>
    </row>
    <row r="250" spans="1:25" ht="15">
      <c r="A250" s="22"/>
      <c r="B250" s="15">
        <v>3</v>
      </c>
      <c r="C250" s="83" t="s">
        <v>570</v>
      </c>
      <c r="D250" s="64"/>
      <c r="E250" s="20">
        <v>19</v>
      </c>
      <c r="F250" s="18"/>
      <c r="G250" s="105">
        <v>3</v>
      </c>
      <c r="H250" s="83" t="s">
        <v>557</v>
      </c>
      <c r="I250" s="64"/>
      <c r="J250" s="20">
        <v>18</v>
      </c>
      <c r="K250" s="18" t="s">
        <v>52</v>
      </c>
      <c r="L250" s="19"/>
      <c r="M250" s="19"/>
      <c r="N250" s="19"/>
      <c r="O250" s="19"/>
      <c r="P250" s="19"/>
      <c r="Q250" s="19"/>
      <c r="R250" s="19"/>
      <c r="S250" s="19"/>
      <c r="T250" s="19"/>
      <c r="U250" s="19"/>
      <c r="V250" s="19"/>
      <c r="W250" s="19"/>
      <c r="X250" s="19"/>
      <c r="Y250" s="19"/>
    </row>
    <row r="251" spans="1:25" ht="15">
      <c r="A251" s="22"/>
      <c r="B251" s="15">
        <v>4</v>
      </c>
      <c r="C251" s="83" t="s">
        <v>608</v>
      </c>
      <c r="D251" s="64"/>
      <c r="E251" s="20">
        <v>19</v>
      </c>
      <c r="F251" s="18"/>
      <c r="G251" s="105">
        <v>4</v>
      </c>
      <c r="H251" s="83" t="s">
        <v>607</v>
      </c>
      <c r="I251" s="64"/>
      <c r="J251" s="20">
        <v>23</v>
      </c>
      <c r="K251" s="18" t="s">
        <v>38</v>
      </c>
      <c r="L251" s="19"/>
      <c r="M251" s="19"/>
      <c r="N251" s="19"/>
      <c r="O251" s="19"/>
      <c r="P251" s="19"/>
      <c r="Q251" s="19"/>
      <c r="R251" s="19"/>
      <c r="S251" s="19"/>
      <c r="T251" s="19"/>
      <c r="U251" s="19"/>
      <c r="V251" s="19"/>
      <c r="W251" s="19"/>
      <c r="X251" s="19"/>
      <c r="Y251" s="19"/>
    </row>
    <row r="252" spans="1:25" ht="15">
      <c r="A252" s="22"/>
      <c r="B252" s="15">
        <v>5</v>
      </c>
      <c r="C252" s="83" t="s">
        <v>606</v>
      </c>
      <c r="D252" s="64"/>
      <c r="E252" s="20">
        <v>20</v>
      </c>
      <c r="F252" s="18" t="s">
        <v>34</v>
      </c>
      <c r="G252" s="105">
        <v>5</v>
      </c>
      <c r="H252" s="83" t="s">
        <v>549</v>
      </c>
      <c r="I252" s="64"/>
      <c r="J252" s="20">
        <v>25</v>
      </c>
      <c r="K252" s="18"/>
      <c r="L252" s="19"/>
      <c r="M252" s="19"/>
      <c r="N252" s="19"/>
      <c r="O252" s="19"/>
      <c r="P252" s="19"/>
      <c r="Q252" s="19"/>
      <c r="R252" s="19"/>
      <c r="S252" s="19"/>
      <c r="T252" s="19"/>
      <c r="U252" s="19"/>
      <c r="V252" s="19"/>
      <c r="W252" s="19"/>
      <c r="X252" s="19"/>
      <c r="Y252" s="19"/>
    </row>
    <row r="253" spans="1:25" ht="15">
      <c r="A253" s="22"/>
      <c r="B253" s="15">
        <v>6</v>
      </c>
      <c r="C253" s="83" t="s">
        <v>605</v>
      </c>
      <c r="D253" s="64"/>
      <c r="E253" s="20">
        <v>23</v>
      </c>
      <c r="F253" s="18" t="s">
        <v>31</v>
      </c>
      <c r="G253" s="105">
        <v>6</v>
      </c>
      <c r="H253" s="83" t="s">
        <v>604</v>
      </c>
      <c r="I253" s="64"/>
      <c r="J253" s="20">
        <v>25</v>
      </c>
      <c r="K253" s="18" t="s">
        <v>31</v>
      </c>
      <c r="L253" s="19"/>
      <c r="M253" s="19"/>
      <c r="N253" s="19"/>
      <c r="O253" s="19"/>
      <c r="P253" s="19"/>
      <c r="Q253" s="19"/>
      <c r="R253" s="19"/>
      <c r="S253" s="19"/>
      <c r="T253" s="19"/>
      <c r="U253" s="19"/>
      <c r="V253" s="19"/>
      <c r="W253" s="19"/>
      <c r="X253" s="19"/>
      <c r="Y253" s="19"/>
    </row>
    <row r="254" spans="1:25" ht="15">
      <c r="A254" s="22"/>
      <c r="B254" s="15">
        <v>7</v>
      </c>
      <c r="C254" s="83" t="s">
        <v>603</v>
      </c>
      <c r="D254" s="64"/>
      <c r="E254" s="20">
        <v>24</v>
      </c>
      <c r="F254" s="18"/>
      <c r="G254" s="105">
        <v>7</v>
      </c>
      <c r="H254" s="83" t="s">
        <v>602</v>
      </c>
      <c r="I254" s="64"/>
      <c r="J254" s="20">
        <v>30</v>
      </c>
      <c r="K254" s="18" t="s">
        <v>34</v>
      </c>
      <c r="L254" s="19"/>
      <c r="M254" s="19"/>
      <c r="N254" s="19"/>
      <c r="O254" s="19"/>
      <c r="P254" s="19"/>
      <c r="Q254" s="19"/>
      <c r="R254" s="19"/>
      <c r="S254" s="19"/>
      <c r="T254" s="19"/>
      <c r="U254" s="19"/>
      <c r="V254" s="19"/>
      <c r="W254" s="19"/>
      <c r="X254" s="19"/>
      <c r="Y254" s="19"/>
    </row>
    <row r="255" spans="1:25" ht="15">
      <c r="A255" s="22"/>
      <c r="B255" s="72" t="str">
        <f>"TOTAL MATCHES WON BY : "&amp;C244</f>
        <v>TOTAL MATCHES WON BY : Joondalup</v>
      </c>
      <c r="C255" s="66"/>
      <c r="D255" s="66"/>
      <c r="E255" s="64"/>
      <c r="F255" s="20">
        <f>COUNTA(F248:F253)-0.5*COUNTIF(F248:F253,"Sq*")-COUNTIF(F248:F253,"TBA")</f>
        <v>1.5</v>
      </c>
      <c r="G255" s="92" t="str">
        <f>"TOTAL MATCHES WON BY : "&amp;H244</f>
        <v>TOTAL MATCHES WON BY : Sea View</v>
      </c>
      <c r="H255" s="66"/>
      <c r="I255" s="66"/>
      <c r="J255" s="64"/>
      <c r="K255" s="20">
        <f>COUNTA(K248:K254)-0.5*COUNTIF(K248:K254,"Sq*")-COUNTIF(K248:K254,"TBA")</f>
        <v>5.5</v>
      </c>
      <c r="L255" s="21"/>
      <c r="M255" s="21"/>
      <c r="N255" s="21" t="str">
        <f>IF(F255+K255=0,"",C244)</f>
        <v>Joondalup</v>
      </c>
      <c r="O255" s="21">
        <f>F255</f>
        <v>1.5</v>
      </c>
      <c r="P255" s="21" t="str">
        <f>IF(F255+K255=0,"",H244)</f>
        <v>Sea View</v>
      </c>
      <c r="Q255" s="21">
        <f>K255</f>
        <v>5.5</v>
      </c>
      <c r="R255" s="21" t="str">
        <f>G256</f>
        <v>Sea View</v>
      </c>
      <c r="S255" s="21" t="str">
        <f>IF(R255="HALVED",C244,"")</f>
        <v/>
      </c>
      <c r="T255" s="21" t="str">
        <f>IF(R255="HALVED",H244,"")</f>
        <v/>
      </c>
      <c r="U255" s="21"/>
      <c r="V255" s="21"/>
      <c r="W255" s="21"/>
      <c r="X255" s="21"/>
      <c r="Y255" s="21"/>
    </row>
    <row r="256" spans="1:25" ht="15">
      <c r="A256" s="22"/>
      <c r="B256" s="90" t="s">
        <v>42</v>
      </c>
      <c r="C256" s="66"/>
      <c r="D256" s="66"/>
      <c r="E256" s="66"/>
      <c r="F256" s="64"/>
      <c r="G256" s="91" t="str">
        <f>IF(F255+K255&lt;4,"",IF(F255=K255,"HALVED",IF(F255&gt;K255,C244,H244)))</f>
        <v>Sea View</v>
      </c>
      <c r="H256" s="66"/>
      <c r="I256" s="66"/>
      <c r="J256" s="66"/>
      <c r="K256" s="64"/>
      <c r="L256" s="23"/>
      <c r="M256" s="23"/>
      <c r="N256" s="23"/>
      <c r="O256" s="23"/>
      <c r="P256" s="23"/>
      <c r="Q256" s="23"/>
      <c r="R256" s="23"/>
      <c r="S256" s="23"/>
      <c r="T256" s="23"/>
      <c r="U256" s="23"/>
      <c r="V256" s="23"/>
      <c r="W256" s="23"/>
      <c r="X256" s="23"/>
      <c r="Y256" s="23"/>
    </row>
    <row r="257" spans="1:25" ht="15">
      <c r="A257" s="22"/>
      <c r="B257" s="24"/>
      <c r="C257" s="24"/>
      <c r="D257" s="24"/>
      <c r="E257" s="24"/>
      <c r="F257" s="24"/>
      <c r="G257" s="25"/>
      <c r="H257" s="25"/>
      <c r="I257" s="25"/>
      <c r="J257" s="25"/>
      <c r="K257" s="25"/>
      <c r="L257" s="23"/>
      <c r="M257" s="23"/>
      <c r="N257" s="23"/>
      <c r="O257" s="23"/>
      <c r="P257" s="23"/>
      <c r="Q257" s="23"/>
      <c r="R257" s="23"/>
      <c r="S257" s="23"/>
      <c r="T257" s="23"/>
      <c r="U257" s="23"/>
      <c r="V257" s="23"/>
      <c r="W257" s="23"/>
      <c r="X257" s="23"/>
      <c r="Y257" s="23"/>
    </row>
    <row r="258" spans="1:25" ht="15">
      <c r="A258" s="22"/>
      <c r="B258" s="15" t="s">
        <v>18</v>
      </c>
      <c r="C258" s="110" t="s">
        <v>198</v>
      </c>
      <c r="D258" s="66"/>
      <c r="E258" s="66"/>
      <c r="F258" s="64"/>
      <c r="G258" s="16" t="s">
        <v>18</v>
      </c>
      <c r="H258" s="109" t="s">
        <v>561</v>
      </c>
      <c r="I258" s="66"/>
      <c r="J258" s="66"/>
      <c r="K258" s="64"/>
      <c r="L258" s="17"/>
      <c r="M258" s="17"/>
      <c r="N258" s="17"/>
      <c r="O258" s="17"/>
      <c r="P258" s="17"/>
      <c r="Q258" s="17"/>
      <c r="R258" s="17"/>
      <c r="S258" s="17"/>
      <c r="T258" s="17"/>
      <c r="U258" s="17"/>
      <c r="V258" s="17"/>
      <c r="W258" s="17"/>
      <c r="X258" s="17"/>
      <c r="Y258" s="17"/>
    </row>
    <row r="259" spans="1:25" ht="15">
      <c r="A259" s="22"/>
      <c r="B259" s="85" t="s">
        <v>19</v>
      </c>
      <c r="C259" s="88" t="s">
        <v>20</v>
      </c>
      <c r="D259" s="76"/>
      <c r="E259" s="85" t="s">
        <v>560</v>
      </c>
      <c r="F259" s="85" t="s">
        <v>21</v>
      </c>
      <c r="G259" s="89" t="s">
        <v>19</v>
      </c>
      <c r="H259" s="74" t="s">
        <v>20</v>
      </c>
      <c r="I259" s="76"/>
      <c r="J259" s="89" t="s">
        <v>560</v>
      </c>
      <c r="K259" s="89" t="s">
        <v>21</v>
      </c>
      <c r="L259" s="17"/>
      <c r="M259" s="17"/>
      <c r="N259" s="17"/>
      <c r="O259" s="17"/>
      <c r="P259" s="17"/>
      <c r="Q259" s="17"/>
      <c r="R259" s="17"/>
      <c r="S259" s="17"/>
      <c r="T259" s="17"/>
      <c r="U259" s="17"/>
      <c r="V259" s="17"/>
      <c r="W259" s="17"/>
      <c r="X259" s="17"/>
      <c r="Y259" s="17"/>
    </row>
    <row r="260" spans="1:25" ht="15">
      <c r="A260" s="22"/>
      <c r="B260" s="86"/>
      <c r="C260" s="77"/>
      <c r="D260" s="79"/>
      <c r="E260" s="86"/>
      <c r="F260" s="86"/>
      <c r="G260" s="86"/>
      <c r="H260" s="77"/>
      <c r="I260" s="79"/>
      <c r="J260" s="86"/>
      <c r="K260" s="86"/>
      <c r="L260" s="17"/>
      <c r="M260" s="17"/>
      <c r="N260" s="17"/>
      <c r="O260" s="17"/>
      <c r="P260" s="17"/>
      <c r="Q260" s="17"/>
      <c r="R260" s="17"/>
      <c r="S260" s="17"/>
      <c r="T260" s="17"/>
      <c r="U260" s="17"/>
      <c r="V260" s="17"/>
      <c r="W260" s="17"/>
      <c r="X260" s="17"/>
      <c r="Y260" s="17"/>
    </row>
    <row r="261" spans="1:25" ht="15">
      <c r="A261" s="22"/>
      <c r="B261" s="87"/>
      <c r="C261" s="80"/>
      <c r="D261" s="82"/>
      <c r="E261" s="87"/>
      <c r="F261" s="87"/>
      <c r="G261" s="87"/>
      <c r="H261" s="80"/>
      <c r="I261" s="82"/>
      <c r="J261" s="87"/>
      <c r="K261" s="87"/>
      <c r="L261" s="17"/>
      <c r="M261" s="17"/>
      <c r="N261" s="17"/>
      <c r="O261" s="17"/>
      <c r="P261" s="17"/>
      <c r="Q261" s="17"/>
      <c r="R261" s="17"/>
      <c r="S261" s="17"/>
      <c r="T261" s="17"/>
      <c r="U261" s="17"/>
      <c r="V261" s="17"/>
      <c r="W261" s="17"/>
      <c r="X261" s="17"/>
      <c r="Y261" s="17"/>
    </row>
    <row r="262" spans="1:25" ht="15">
      <c r="A262" s="22"/>
      <c r="B262" s="15">
        <v>1</v>
      </c>
      <c r="C262" s="83" t="s">
        <v>601</v>
      </c>
      <c r="D262" s="64"/>
      <c r="E262" s="20">
        <v>18</v>
      </c>
      <c r="F262" s="18"/>
      <c r="G262" s="106">
        <v>1</v>
      </c>
      <c r="H262" s="83" t="s">
        <v>554</v>
      </c>
      <c r="I262" s="64"/>
      <c r="J262" s="20">
        <v>20</v>
      </c>
      <c r="K262" s="18" t="s">
        <v>47</v>
      </c>
      <c r="L262" s="19"/>
      <c r="M262" s="19"/>
      <c r="N262" s="19"/>
      <c r="O262" s="19"/>
      <c r="P262" s="19"/>
      <c r="Q262" s="19"/>
      <c r="R262" s="19"/>
      <c r="S262" s="19"/>
      <c r="T262" s="19"/>
      <c r="U262" s="19"/>
      <c r="V262" s="19"/>
      <c r="W262" s="19"/>
      <c r="X262" s="19"/>
      <c r="Y262" s="19"/>
    </row>
    <row r="263" spans="1:25" ht="15">
      <c r="A263" s="22"/>
      <c r="B263" s="15">
        <v>2</v>
      </c>
      <c r="C263" s="83" t="s">
        <v>600</v>
      </c>
      <c r="D263" s="64"/>
      <c r="E263" s="20">
        <v>22</v>
      </c>
      <c r="F263" s="18" t="s">
        <v>27</v>
      </c>
      <c r="G263" s="105">
        <v>2</v>
      </c>
      <c r="H263" s="83" t="s">
        <v>599</v>
      </c>
      <c r="I263" s="64"/>
      <c r="J263" s="20">
        <v>20</v>
      </c>
      <c r="K263" s="18"/>
      <c r="L263" s="19"/>
      <c r="M263" s="19"/>
      <c r="N263" s="19"/>
      <c r="O263" s="19"/>
      <c r="P263" s="19"/>
      <c r="Q263" s="19"/>
      <c r="R263" s="19"/>
      <c r="S263" s="19"/>
      <c r="T263" s="19"/>
      <c r="U263" s="19"/>
      <c r="V263" s="19"/>
      <c r="W263" s="19"/>
      <c r="X263" s="19"/>
      <c r="Y263" s="19"/>
    </row>
    <row r="264" spans="1:25" ht="15">
      <c r="A264" s="22"/>
      <c r="B264" s="15">
        <v>3</v>
      </c>
      <c r="C264" s="83" t="s">
        <v>598</v>
      </c>
      <c r="D264" s="64"/>
      <c r="E264" s="20">
        <v>22</v>
      </c>
      <c r="F264" s="18" t="s">
        <v>47</v>
      </c>
      <c r="G264" s="105">
        <v>3</v>
      </c>
      <c r="H264" s="83" t="s">
        <v>597</v>
      </c>
      <c r="I264" s="64"/>
      <c r="J264" s="20">
        <v>20</v>
      </c>
      <c r="K264" s="18"/>
      <c r="L264" s="19"/>
      <c r="M264" s="19"/>
      <c r="N264" s="19"/>
      <c r="O264" s="19"/>
      <c r="P264" s="19"/>
      <c r="Q264" s="19"/>
      <c r="R264" s="19"/>
      <c r="S264" s="19"/>
      <c r="T264" s="19"/>
      <c r="U264" s="19"/>
      <c r="V264" s="19"/>
      <c r="W264" s="19"/>
      <c r="X264" s="19"/>
      <c r="Y264" s="19"/>
    </row>
    <row r="265" spans="1:25" ht="15">
      <c r="A265" s="22"/>
      <c r="B265" s="15">
        <v>4</v>
      </c>
      <c r="C265" s="83" t="s">
        <v>571</v>
      </c>
      <c r="D265" s="64"/>
      <c r="E265" s="20">
        <v>23</v>
      </c>
      <c r="F265" s="18" t="s">
        <v>24</v>
      </c>
      <c r="G265" s="105">
        <v>4</v>
      </c>
      <c r="H265" s="83" t="s">
        <v>596</v>
      </c>
      <c r="I265" s="64"/>
      <c r="J265" s="20">
        <v>22</v>
      </c>
      <c r="K265" s="18"/>
      <c r="L265" s="19"/>
      <c r="M265" s="19"/>
      <c r="N265" s="19"/>
      <c r="O265" s="19"/>
      <c r="P265" s="19"/>
      <c r="Q265" s="19"/>
      <c r="R265" s="19"/>
      <c r="S265" s="19"/>
      <c r="T265" s="19"/>
      <c r="U265" s="19"/>
      <c r="V265" s="19"/>
      <c r="W265" s="19"/>
      <c r="X265" s="19"/>
      <c r="Y265" s="19"/>
    </row>
    <row r="266" spans="1:25" ht="15">
      <c r="A266" s="22"/>
      <c r="B266" s="15">
        <v>5</v>
      </c>
      <c r="C266" s="83" t="s">
        <v>595</v>
      </c>
      <c r="D266" s="64"/>
      <c r="E266" s="20">
        <v>23</v>
      </c>
      <c r="F266" s="18"/>
      <c r="G266" s="105">
        <v>5</v>
      </c>
      <c r="H266" s="83" t="s">
        <v>594</v>
      </c>
      <c r="I266" s="64"/>
      <c r="J266" s="20">
        <v>23</v>
      </c>
      <c r="K266" s="18" t="s">
        <v>113</v>
      </c>
      <c r="L266" s="19"/>
      <c r="M266" s="19"/>
      <c r="N266" s="19"/>
      <c r="O266" s="19"/>
      <c r="P266" s="19"/>
      <c r="Q266" s="19"/>
      <c r="R266" s="19"/>
      <c r="S266" s="19"/>
      <c r="T266" s="19"/>
      <c r="U266" s="19"/>
      <c r="V266" s="19"/>
      <c r="W266" s="19"/>
      <c r="X266" s="19"/>
      <c r="Y266" s="19"/>
    </row>
    <row r="267" spans="1:25" ht="15">
      <c r="A267" s="22"/>
      <c r="B267" s="15">
        <v>6</v>
      </c>
      <c r="C267" s="83" t="s">
        <v>593</v>
      </c>
      <c r="D267" s="64"/>
      <c r="E267" s="20">
        <v>24</v>
      </c>
      <c r="F267" s="18" t="s">
        <v>125</v>
      </c>
      <c r="G267" s="105">
        <v>6</v>
      </c>
      <c r="H267" s="83" t="s">
        <v>592</v>
      </c>
      <c r="I267" s="64"/>
      <c r="J267" s="20">
        <v>24</v>
      </c>
      <c r="K267" s="18"/>
      <c r="L267" s="19"/>
      <c r="M267" s="19"/>
      <c r="N267" s="19"/>
      <c r="O267" s="19"/>
      <c r="P267" s="19"/>
      <c r="Q267" s="19"/>
      <c r="R267" s="19"/>
      <c r="S267" s="19"/>
      <c r="T267" s="19"/>
      <c r="U267" s="19"/>
      <c r="V267" s="19"/>
      <c r="W267" s="19"/>
      <c r="X267" s="19"/>
      <c r="Y267" s="19"/>
    </row>
    <row r="268" spans="1:25" ht="15">
      <c r="A268" s="22"/>
      <c r="B268" s="15">
        <v>7</v>
      </c>
      <c r="C268" s="83" t="s">
        <v>591</v>
      </c>
      <c r="D268" s="64"/>
      <c r="E268" s="20">
        <v>25</v>
      </c>
      <c r="F268" s="18" t="s">
        <v>52</v>
      </c>
      <c r="G268" s="105">
        <v>7</v>
      </c>
      <c r="H268" s="83" t="s">
        <v>590</v>
      </c>
      <c r="I268" s="64"/>
      <c r="J268" s="20">
        <v>26</v>
      </c>
      <c r="K268" s="18"/>
      <c r="L268" s="19"/>
      <c r="M268" s="19"/>
      <c r="N268" s="19"/>
      <c r="O268" s="19"/>
      <c r="P268" s="19"/>
      <c r="Q268" s="19"/>
      <c r="R268" s="19"/>
      <c r="S268" s="19"/>
      <c r="T268" s="19"/>
      <c r="U268" s="19"/>
      <c r="V268" s="19"/>
      <c r="W268" s="19"/>
      <c r="X268" s="19"/>
      <c r="Y268" s="19"/>
    </row>
    <row r="269" spans="1:25" ht="15">
      <c r="A269" s="22"/>
      <c r="B269" s="72" t="str">
        <f>"TOTAL MATCHES WON BY : "&amp;C258</f>
        <v>TOTAL MATCHES WON BY : WAGC</v>
      </c>
      <c r="C269" s="66"/>
      <c r="D269" s="66"/>
      <c r="E269" s="64"/>
      <c r="F269" s="20">
        <f>COUNTA(F262:F268)-0.5*COUNTIF(F262:F268,"Sq*")-COUNTIF(F262:F268,"TBA")</f>
        <v>5</v>
      </c>
      <c r="G269" s="92" t="str">
        <f>"TOTAL MATCHES WON BY : "&amp;H258</f>
        <v>TOTAL MATCHES WON BY : Cottesloe</v>
      </c>
      <c r="H269" s="66"/>
      <c r="I269" s="66"/>
      <c r="J269" s="64"/>
      <c r="K269" s="20">
        <f>COUNTA(K262:K268)-0.5*COUNTIF(K262:K268,"Sq*")-COUNTIF(K262:K268,"TBA")</f>
        <v>2</v>
      </c>
      <c r="L269" s="21"/>
      <c r="M269" s="21"/>
      <c r="N269" s="21" t="str">
        <f>IF(F269+K269=0,"",C258)</f>
        <v>WAGC</v>
      </c>
      <c r="O269" s="21">
        <f>F269</f>
        <v>5</v>
      </c>
      <c r="P269" s="21" t="str">
        <f>IF(F269+K269=0,"",H258)</f>
        <v>Cottesloe</v>
      </c>
      <c r="Q269" s="21">
        <f>K269</f>
        <v>2</v>
      </c>
      <c r="R269" s="21" t="str">
        <f>G270</f>
        <v>WAGC</v>
      </c>
      <c r="S269" s="21" t="str">
        <f>IF(R269="HALVED",C258,"")</f>
        <v/>
      </c>
      <c r="T269" s="21" t="str">
        <f>IF(R269="HALVED",H258,"")</f>
        <v/>
      </c>
      <c r="U269" s="21"/>
      <c r="V269" s="21"/>
      <c r="W269" s="21"/>
      <c r="X269" s="21"/>
      <c r="Y269" s="21"/>
    </row>
    <row r="270" spans="1:25" ht="15">
      <c r="A270" s="22"/>
      <c r="B270" s="90" t="s">
        <v>42</v>
      </c>
      <c r="C270" s="66"/>
      <c r="D270" s="66"/>
      <c r="E270" s="66"/>
      <c r="F270" s="64"/>
      <c r="G270" s="91" t="str">
        <f>IF(F269+K269&lt;4,"",IF(F269=K269,"HALVED",IF(F269&gt;K269,C258,H258)))</f>
        <v>WAGC</v>
      </c>
      <c r="H270" s="66"/>
      <c r="I270" s="66"/>
      <c r="J270" s="66"/>
      <c r="K270" s="64"/>
      <c r="L270" s="23"/>
      <c r="M270" s="23"/>
      <c r="N270" s="23"/>
      <c r="O270" s="23"/>
      <c r="P270" s="23"/>
      <c r="Q270" s="23"/>
      <c r="R270" s="23"/>
      <c r="S270" s="23"/>
      <c r="T270" s="23"/>
      <c r="U270" s="23"/>
      <c r="V270" s="23"/>
      <c r="W270" s="23"/>
      <c r="X270" s="23"/>
      <c r="Y270" s="23"/>
    </row>
    <row r="271" spans="1:25" ht="15">
      <c r="A271" s="22"/>
      <c r="B271" s="24"/>
      <c r="C271" s="24"/>
      <c r="D271" s="24"/>
      <c r="E271" s="24"/>
      <c r="F271" s="24"/>
      <c r="G271" s="25"/>
      <c r="H271" s="25"/>
      <c r="I271" s="25"/>
      <c r="J271" s="25"/>
      <c r="K271" s="25"/>
      <c r="L271" s="23"/>
      <c r="M271" s="23"/>
      <c r="N271" s="23"/>
      <c r="O271" s="23"/>
      <c r="P271" s="23"/>
      <c r="Q271" s="23"/>
      <c r="R271" s="23"/>
      <c r="S271" s="23"/>
      <c r="T271" s="23"/>
      <c r="U271" s="23"/>
      <c r="V271" s="23"/>
      <c r="W271" s="23"/>
      <c r="X271" s="23"/>
      <c r="Y271" s="23"/>
    </row>
    <row r="272" spans="1:25" ht="30" customHeight="1">
      <c r="A272" s="13"/>
      <c r="B272" s="84" t="str">
        <f>[5]Sheet1!A7</f>
        <v>ROUND ONE</v>
      </c>
      <c r="C272" s="64"/>
      <c r="D272" s="70" t="str">
        <f>[5]Sheet1!B7</f>
        <v>MONDAY 28 APRIL</v>
      </c>
      <c r="E272" s="66"/>
      <c r="F272" s="64"/>
      <c r="G272" s="108" t="str">
        <f>[5]Sheet1!C7</f>
        <v>Nedlands GC</v>
      </c>
      <c r="H272" s="66"/>
      <c r="I272" s="66"/>
      <c r="J272" s="66"/>
      <c r="K272" s="64"/>
      <c r="L272" s="13"/>
      <c r="M272" s="13"/>
      <c r="N272" s="13"/>
      <c r="O272" s="13"/>
      <c r="P272" s="13"/>
      <c r="Q272" s="13"/>
      <c r="R272" s="13"/>
      <c r="S272" s="13"/>
      <c r="T272" s="13"/>
      <c r="U272" s="13"/>
      <c r="V272" s="13"/>
      <c r="W272" s="13"/>
      <c r="X272" s="13"/>
      <c r="Y272" s="13"/>
    </row>
    <row r="273" spans="1:25" ht="15">
      <c r="A273" s="107"/>
      <c r="B273" s="15" t="s">
        <v>18</v>
      </c>
      <c r="C273" s="72" t="s">
        <v>201</v>
      </c>
      <c r="D273" s="66"/>
      <c r="E273" s="66"/>
      <c r="F273" s="64"/>
      <c r="G273" s="16" t="s">
        <v>18</v>
      </c>
      <c r="H273" s="73" t="s">
        <v>200</v>
      </c>
      <c r="I273" s="66"/>
      <c r="J273" s="66"/>
      <c r="K273" s="64"/>
      <c r="L273" s="17"/>
      <c r="M273" s="17"/>
      <c r="N273" s="17"/>
      <c r="O273" s="17"/>
      <c r="P273" s="17"/>
      <c r="Q273" s="17"/>
      <c r="R273" s="17"/>
      <c r="S273" s="17"/>
      <c r="T273" s="17"/>
      <c r="U273" s="17"/>
      <c r="V273" s="17"/>
      <c r="W273" s="17"/>
      <c r="X273" s="17"/>
      <c r="Y273" s="17"/>
    </row>
    <row r="274" spans="1:25" ht="15">
      <c r="A274" s="22"/>
      <c r="B274" s="85" t="s">
        <v>19</v>
      </c>
      <c r="C274" s="88" t="s">
        <v>20</v>
      </c>
      <c r="D274" s="76"/>
      <c r="E274" s="85" t="s">
        <v>560</v>
      </c>
      <c r="F274" s="85" t="s">
        <v>21</v>
      </c>
      <c r="G274" s="89" t="s">
        <v>19</v>
      </c>
      <c r="H274" s="74" t="s">
        <v>20</v>
      </c>
      <c r="I274" s="76"/>
      <c r="J274" s="89" t="s">
        <v>560</v>
      </c>
      <c r="K274" s="89" t="s">
        <v>21</v>
      </c>
      <c r="L274" s="17"/>
      <c r="M274" s="17"/>
      <c r="N274" s="17"/>
      <c r="O274" s="17"/>
      <c r="P274" s="17"/>
      <c r="Q274" s="17"/>
      <c r="R274" s="17"/>
      <c r="S274" s="17"/>
      <c r="T274" s="17"/>
      <c r="U274" s="17"/>
      <c r="V274" s="17"/>
      <c r="W274" s="17"/>
      <c r="X274" s="17"/>
      <c r="Y274" s="17"/>
    </row>
    <row r="275" spans="1:25" ht="15">
      <c r="A275" s="22"/>
      <c r="B275" s="86"/>
      <c r="C275" s="77"/>
      <c r="D275" s="79"/>
      <c r="E275" s="86"/>
      <c r="F275" s="86"/>
      <c r="G275" s="86"/>
      <c r="H275" s="77"/>
      <c r="I275" s="79"/>
      <c r="J275" s="86"/>
      <c r="K275" s="86"/>
      <c r="L275" s="17"/>
      <c r="M275" s="17"/>
      <c r="N275" s="17"/>
      <c r="O275" s="17"/>
      <c r="P275" s="17"/>
      <c r="Q275" s="17"/>
      <c r="R275" s="17"/>
      <c r="S275" s="17"/>
      <c r="T275" s="17"/>
      <c r="U275" s="17"/>
      <c r="V275" s="17"/>
      <c r="W275" s="17"/>
      <c r="X275" s="17"/>
      <c r="Y275" s="17"/>
    </row>
    <row r="276" spans="1:25" ht="15">
      <c r="A276" s="22"/>
      <c r="B276" s="87"/>
      <c r="C276" s="80"/>
      <c r="D276" s="82"/>
      <c r="E276" s="87"/>
      <c r="F276" s="87"/>
      <c r="G276" s="87"/>
      <c r="H276" s="80"/>
      <c r="I276" s="82"/>
      <c r="J276" s="87"/>
      <c r="K276" s="87"/>
      <c r="L276" s="17"/>
      <c r="M276" s="17"/>
      <c r="N276" s="17"/>
      <c r="O276" s="17"/>
      <c r="P276" s="17"/>
      <c r="Q276" s="17"/>
      <c r="R276" s="17"/>
      <c r="S276" s="17"/>
      <c r="T276" s="17"/>
      <c r="U276" s="17"/>
      <c r="V276" s="17"/>
      <c r="W276" s="17"/>
      <c r="X276" s="17"/>
      <c r="Y276" s="17"/>
    </row>
    <row r="277" spans="1:25" ht="15">
      <c r="A277" s="22"/>
      <c r="B277" s="15">
        <v>1</v>
      </c>
      <c r="C277" s="83" t="s">
        <v>589</v>
      </c>
      <c r="D277" s="64"/>
      <c r="E277" s="20"/>
      <c r="F277" s="18" t="s">
        <v>34</v>
      </c>
      <c r="G277" s="106">
        <v>1</v>
      </c>
      <c r="H277" s="83" t="s">
        <v>588</v>
      </c>
      <c r="I277" s="64"/>
      <c r="J277" s="20"/>
      <c r="K277" s="18"/>
      <c r="L277" s="19"/>
      <c r="M277" s="19"/>
      <c r="N277" s="19"/>
      <c r="O277" s="19"/>
      <c r="P277" s="19"/>
      <c r="Q277" s="19"/>
      <c r="R277" s="19"/>
      <c r="S277" s="19"/>
      <c r="T277" s="19"/>
      <c r="U277" s="19"/>
      <c r="V277" s="19"/>
      <c r="W277" s="19"/>
      <c r="X277" s="19"/>
      <c r="Y277" s="19"/>
    </row>
    <row r="278" spans="1:25" ht="15">
      <c r="A278" s="22"/>
      <c r="B278" s="15">
        <v>2</v>
      </c>
      <c r="C278" s="83" t="s">
        <v>587</v>
      </c>
      <c r="D278" s="64"/>
      <c r="E278" s="20"/>
      <c r="F278" s="18" t="s">
        <v>31</v>
      </c>
      <c r="G278" s="105">
        <v>2</v>
      </c>
      <c r="H278" s="83" t="s">
        <v>586</v>
      </c>
      <c r="I278" s="64"/>
      <c r="J278" s="20"/>
      <c r="K278" s="18" t="s">
        <v>31</v>
      </c>
      <c r="L278" s="19"/>
      <c r="M278" s="19"/>
      <c r="N278" s="19"/>
      <c r="O278" s="19"/>
      <c r="P278" s="19"/>
      <c r="Q278" s="19"/>
      <c r="R278" s="19"/>
      <c r="S278" s="19"/>
      <c r="T278" s="19"/>
      <c r="U278" s="19"/>
      <c r="V278" s="19"/>
      <c r="W278" s="19"/>
      <c r="X278" s="19"/>
      <c r="Y278" s="19"/>
    </row>
    <row r="279" spans="1:25" ht="15">
      <c r="A279" s="22"/>
      <c r="B279" s="15">
        <v>3</v>
      </c>
      <c r="C279" s="83" t="s">
        <v>585</v>
      </c>
      <c r="D279" s="64"/>
      <c r="E279" s="20"/>
      <c r="F279" s="18"/>
      <c r="G279" s="105">
        <v>3</v>
      </c>
      <c r="H279" s="83" t="s">
        <v>584</v>
      </c>
      <c r="I279" s="64"/>
      <c r="J279" s="20"/>
      <c r="K279" s="18" t="s">
        <v>27</v>
      </c>
      <c r="L279" s="19"/>
      <c r="M279" s="19"/>
      <c r="N279" s="19"/>
      <c r="O279" s="19"/>
      <c r="P279" s="19"/>
      <c r="Q279" s="19"/>
      <c r="R279" s="19"/>
      <c r="S279" s="19"/>
      <c r="T279" s="19"/>
      <c r="U279" s="19"/>
      <c r="V279" s="19"/>
      <c r="W279" s="19"/>
      <c r="X279" s="19"/>
      <c r="Y279" s="19"/>
    </row>
    <row r="280" spans="1:25" ht="15">
      <c r="A280" s="22"/>
      <c r="B280" s="15">
        <v>4</v>
      </c>
      <c r="C280" s="83" t="s">
        <v>583</v>
      </c>
      <c r="D280" s="64"/>
      <c r="E280" s="20"/>
      <c r="F280" s="18" t="s">
        <v>52</v>
      </c>
      <c r="G280" s="105">
        <v>4</v>
      </c>
      <c r="H280" s="83" t="s">
        <v>582</v>
      </c>
      <c r="I280" s="64"/>
      <c r="J280" s="20"/>
      <c r="K280" s="18"/>
      <c r="L280" s="19"/>
      <c r="M280" s="19"/>
      <c r="N280" s="19"/>
      <c r="O280" s="19"/>
      <c r="P280" s="19"/>
      <c r="Q280" s="19"/>
      <c r="R280" s="19"/>
      <c r="S280" s="19"/>
      <c r="T280" s="19"/>
      <c r="U280" s="19"/>
      <c r="V280" s="19"/>
      <c r="W280" s="19"/>
      <c r="X280" s="19"/>
      <c r="Y280" s="19"/>
    </row>
    <row r="281" spans="1:25" ht="15">
      <c r="A281" s="22"/>
      <c r="B281" s="15">
        <v>5</v>
      </c>
      <c r="C281" s="83" t="s">
        <v>581</v>
      </c>
      <c r="D281" s="64"/>
      <c r="E281" s="20"/>
      <c r="F281" s="18" t="s">
        <v>27</v>
      </c>
      <c r="G281" s="105">
        <v>5</v>
      </c>
      <c r="H281" s="83" t="s">
        <v>580</v>
      </c>
      <c r="I281" s="64"/>
      <c r="J281" s="20"/>
      <c r="K281" s="18"/>
      <c r="L281" s="19"/>
      <c r="M281" s="19"/>
      <c r="N281" s="19"/>
      <c r="O281" s="19"/>
      <c r="P281" s="19"/>
      <c r="Q281" s="19"/>
      <c r="R281" s="19"/>
      <c r="S281" s="19"/>
      <c r="T281" s="19"/>
      <c r="U281" s="19"/>
      <c r="V281" s="19"/>
      <c r="W281" s="19"/>
      <c r="X281" s="19"/>
      <c r="Y281" s="19"/>
    </row>
    <row r="282" spans="1:25" ht="15">
      <c r="A282" s="22"/>
      <c r="B282" s="15">
        <v>6</v>
      </c>
      <c r="C282" s="83" t="s">
        <v>579</v>
      </c>
      <c r="D282" s="64"/>
      <c r="E282" s="20"/>
      <c r="F282" s="18"/>
      <c r="G282" s="105">
        <v>6</v>
      </c>
      <c r="H282" s="83" t="s">
        <v>578</v>
      </c>
      <c r="I282" s="64"/>
      <c r="J282" s="20"/>
      <c r="K282" s="18" t="s">
        <v>47</v>
      </c>
      <c r="L282" s="19"/>
      <c r="M282" s="19"/>
      <c r="N282" s="19"/>
      <c r="O282" s="19"/>
      <c r="P282" s="19"/>
      <c r="Q282" s="19"/>
      <c r="R282" s="19"/>
      <c r="S282" s="19"/>
      <c r="T282" s="19"/>
      <c r="U282" s="19"/>
      <c r="V282" s="19"/>
      <c r="W282" s="19"/>
      <c r="X282" s="19"/>
      <c r="Y282" s="19"/>
    </row>
    <row r="283" spans="1:25" ht="15">
      <c r="A283" s="22"/>
      <c r="B283" s="15">
        <v>7</v>
      </c>
      <c r="C283" s="83"/>
      <c r="D283" s="64"/>
      <c r="E283" s="20"/>
      <c r="F283" s="18" t="s">
        <v>27</v>
      </c>
      <c r="G283" s="28">
        <v>7</v>
      </c>
      <c r="H283" s="83" t="s">
        <v>577</v>
      </c>
      <c r="I283" s="64"/>
      <c r="J283" s="20"/>
      <c r="K283" s="18"/>
      <c r="L283" s="21"/>
      <c r="M283" s="21"/>
      <c r="N283" s="21"/>
      <c r="O283" s="21"/>
      <c r="P283" s="21"/>
      <c r="Q283" s="21"/>
      <c r="R283" s="21"/>
      <c r="S283" s="21"/>
      <c r="T283" s="21"/>
      <c r="U283" s="21"/>
      <c r="V283" s="21"/>
      <c r="W283" s="21"/>
      <c r="X283" s="21"/>
      <c r="Y283" s="21"/>
    </row>
    <row r="284" spans="1:25" ht="15">
      <c r="A284" s="22"/>
      <c r="B284" s="72" t="str">
        <f>"TOTAL MATCHES WON BY : "&amp;C273</f>
        <v>TOTAL MATCHES WON BY : Royal Fremantle</v>
      </c>
      <c r="C284" s="66"/>
      <c r="D284" s="66"/>
      <c r="E284" s="64"/>
      <c r="F284" s="20">
        <f>COUNTA(F277:F283)-0.5*COUNTIF(F277:F283,"Sq*")-COUNTIF(F277:F283,"TBA")</f>
        <v>4.5</v>
      </c>
      <c r="G284" s="92" t="str">
        <f>"TOTAL MATCHES WON BY : "&amp;H273</f>
        <v>TOTAL MATCHES WON BY : Gosnells</v>
      </c>
      <c r="H284" s="66"/>
      <c r="I284" s="66"/>
      <c r="J284" s="64"/>
      <c r="K284" s="20">
        <f>COUNTA(K277:K283)-0.5*COUNTIF(K277:K283,"Sq*")-COUNTIF(K277:K283,"TBA")</f>
        <v>2.5</v>
      </c>
      <c r="L284" s="21"/>
      <c r="M284" s="21"/>
      <c r="N284" s="21" t="str">
        <f>IF(F284+K284=0,"",C273)</f>
        <v>Royal Fremantle</v>
      </c>
      <c r="O284" s="21">
        <f>F284</f>
        <v>4.5</v>
      </c>
      <c r="P284" s="21" t="str">
        <f>IF(F284+K284=0,"",H273)</f>
        <v>Gosnells</v>
      </c>
      <c r="Q284" s="21">
        <f>K284</f>
        <v>2.5</v>
      </c>
      <c r="R284" s="21" t="str">
        <f>G285</f>
        <v>Royal Fremantle</v>
      </c>
      <c r="S284" s="21" t="str">
        <f>IF(R284="HALVED",C273,"")</f>
        <v/>
      </c>
      <c r="T284" s="21" t="str">
        <f>IF(R284="HALVED",H273,"")</f>
        <v/>
      </c>
      <c r="U284" s="21"/>
      <c r="V284" s="21"/>
      <c r="W284" s="21"/>
      <c r="X284" s="21"/>
      <c r="Y284" s="21"/>
    </row>
    <row r="285" spans="1:25" ht="15">
      <c r="A285" s="22"/>
      <c r="B285" s="90" t="s">
        <v>42</v>
      </c>
      <c r="C285" s="66"/>
      <c r="D285" s="66"/>
      <c r="E285" s="66"/>
      <c r="F285" s="64"/>
      <c r="G285" s="91" t="str">
        <f>IF(F284+K284&lt;4,"",IF(F284=K284,"HALVED",IF(F284&gt;K284,C273,H273)))</f>
        <v>Royal Fremantle</v>
      </c>
      <c r="H285" s="66"/>
      <c r="I285" s="66"/>
      <c r="J285" s="66"/>
      <c r="K285" s="64"/>
      <c r="L285" s="23"/>
      <c r="M285" s="23"/>
      <c r="N285" s="23"/>
      <c r="O285" s="23"/>
      <c r="P285" s="23"/>
      <c r="Q285" s="23"/>
      <c r="R285" s="23"/>
      <c r="S285" s="23"/>
      <c r="T285" s="23"/>
      <c r="U285" s="23"/>
      <c r="V285" s="23"/>
      <c r="W285" s="23"/>
      <c r="X285" s="23"/>
      <c r="Y285" s="23"/>
    </row>
    <row r="286" spans="1:25" ht="15">
      <c r="A286" s="22"/>
      <c r="B286" s="24"/>
      <c r="C286" s="24"/>
      <c r="D286" s="24"/>
      <c r="E286" s="24"/>
      <c r="F286" s="24"/>
      <c r="G286" s="25"/>
      <c r="H286" s="25"/>
      <c r="I286" s="25"/>
      <c r="J286" s="25"/>
      <c r="K286" s="25"/>
      <c r="L286" s="23"/>
      <c r="M286" s="23"/>
      <c r="N286" s="23"/>
      <c r="O286" s="23"/>
      <c r="P286" s="23"/>
      <c r="Q286" s="23"/>
      <c r="R286" s="23"/>
      <c r="S286" s="23"/>
      <c r="T286" s="23"/>
      <c r="U286" s="23"/>
      <c r="V286" s="23"/>
      <c r="W286" s="23"/>
      <c r="X286" s="23"/>
      <c r="Y286" s="23"/>
    </row>
    <row r="287" spans="1:25" ht="15">
      <c r="A287" s="107"/>
      <c r="B287" s="15" t="s">
        <v>18</v>
      </c>
      <c r="C287" s="72" t="s">
        <v>192</v>
      </c>
      <c r="D287" s="66"/>
      <c r="E287" s="66"/>
      <c r="F287" s="64"/>
      <c r="G287" s="16" t="s">
        <v>18</v>
      </c>
      <c r="H287" s="73" t="s">
        <v>198</v>
      </c>
      <c r="I287" s="66"/>
      <c r="J287" s="66"/>
      <c r="K287" s="64"/>
      <c r="L287" s="17"/>
      <c r="M287" s="17"/>
      <c r="N287" s="17"/>
      <c r="O287" s="17"/>
      <c r="P287" s="17"/>
      <c r="Q287" s="17"/>
      <c r="R287" s="17"/>
      <c r="S287" s="17"/>
      <c r="T287" s="17"/>
      <c r="U287" s="17"/>
      <c r="V287" s="17"/>
      <c r="W287" s="17"/>
      <c r="X287" s="17"/>
      <c r="Y287" s="17"/>
    </row>
    <row r="288" spans="1:25" ht="15">
      <c r="A288" s="22"/>
      <c r="B288" s="85" t="s">
        <v>19</v>
      </c>
      <c r="C288" s="88" t="s">
        <v>20</v>
      </c>
      <c r="D288" s="76"/>
      <c r="E288" s="85" t="s">
        <v>560</v>
      </c>
      <c r="F288" s="85" t="s">
        <v>21</v>
      </c>
      <c r="G288" s="89" t="s">
        <v>19</v>
      </c>
      <c r="H288" s="74" t="s">
        <v>20</v>
      </c>
      <c r="I288" s="76"/>
      <c r="J288" s="89" t="s">
        <v>560</v>
      </c>
      <c r="K288" s="89" t="s">
        <v>21</v>
      </c>
      <c r="L288" s="17"/>
      <c r="M288" s="17"/>
      <c r="N288" s="17"/>
      <c r="O288" s="17"/>
      <c r="P288" s="17"/>
      <c r="Q288" s="17"/>
      <c r="R288" s="17"/>
      <c r="S288" s="17"/>
      <c r="T288" s="17"/>
      <c r="U288" s="17"/>
      <c r="V288" s="17"/>
      <c r="W288" s="17"/>
      <c r="X288" s="17"/>
      <c r="Y288" s="17"/>
    </row>
    <row r="289" spans="1:25" ht="15">
      <c r="A289" s="22"/>
      <c r="B289" s="86"/>
      <c r="C289" s="77"/>
      <c r="D289" s="79"/>
      <c r="E289" s="86"/>
      <c r="F289" s="86"/>
      <c r="G289" s="86"/>
      <c r="H289" s="77"/>
      <c r="I289" s="79"/>
      <c r="J289" s="86"/>
      <c r="K289" s="86"/>
      <c r="L289" s="17"/>
      <c r="M289" s="17"/>
      <c r="N289" s="17"/>
      <c r="O289" s="17"/>
      <c r="P289" s="17"/>
      <c r="Q289" s="17"/>
      <c r="R289" s="17"/>
      <c r="S289" s="17"/>
      <c r="T289" s="17"/>
      <c r="U289" s="17"/>
      <c r="V289" s="17"/>
      <c r="W289" s="17"/>
      <c r="X289" s="17"/>
      <c r="Y289" s="17"/>
    </row>
    <row r="290" spans="1:25" ht="15">
      <c r="A290" s="22"/>
      <c r="B290" s="87"/>
      <c r="C290" s="80"/>
      <c r="D290" s="82"/>
      <c r="E290" s="87"/>
      <c r="F290" s="87"/>
      <c r="G290" s="87"/>
      <c r="H290" s="80"/>
      <c r="I290" s="82"/>
      <c r="J290" s="87"/>
      <c r="K290" s="87"/>
      <c r="L290" s="17"/>
      <c r="M290" s="17"/>
      <c r="N290" s="17"/>
      <c r="O290" s="17"/>
      <c r="P290" s="17"/>
      <c r="Q290" s="17"/>
      <c r="R290" s="17"/>
      <c r="S290" s="17"/>
      <c r="T290" s="17"/>
      <c r="U290" s="17"/>
      <c r="V290" s="17"/>
      <c r="W290" s="17"/>
      <c r="X290" s="17"/>
      <c r="Y290" s="17"/>
    </row>
    <row r="291" spans="1:25" ht="15">
      <c r="A291" s="22"/>
      <c r="B291" s="15">
        <v>1</v>
      </c>
      <c r="C291" s="83" t="s">
        <v>576</v>
      </c>
      <c r="D291" s="64"/>
      <c r="E291" s="20"/>
      <c r="F291" s="18" t="s">
        <v>34</v>
      </c>
      <c r="G291" s="106">
        <v>1</v>
      </c>
      <c r="H291" s="83" t="s">
        <v>575</v>
      </c>
      <c r="I291" s="64"/>
      <c r="J291" s="20"/>
      <c r="K291" s="18"/>
      <c r="L291" s="19"/>
      <c r="M291" s="19"/>
      <c r="N291" s="19"/>
      <c r="O291" s="19"/>
      <c r="P291" s="19"/>
      <c r="Q291" s="19"/>
      <c r="R291" s="19"/>
      <c r="S291" s="19"/>
      <c r="T291" s="19"/>
      <c r="U291" s="19"/>
      <c r="V291" s="19"/>
      <c r="W291" s="19"/>
      <c r="X291" s="19"/>
      <c r="Y291" s="19"/>
    </row>
    <row r="292" spans="1:25" ht="15">
      <c r="A292" s="22"/>
      <c r="B292" s="15">
        <v>2</v>
      </c>
      <c r="C292" s="83" t="s">
        <v>574</v>
      </c>
      <c r="D292" s="64"/>
      <c r="E292" s="20"/>
      <c r="F292" s="18"/>
      <c r="G292" s="105">
        <v>2</v>
      </c>
      <c r="H292" s="83" t="s">
        <v>573</v>
      </c>
      <c r="I292" s="64"/>
      <c r="J292" s="20"/>
      <c r="K292" s="18" t="s">
        <v>38</v>
      </c>
      <c r="L292" s="19"/>
      <c r="M292" s="19"/>
      <c r="N292" s="19"/>
      <c r="O292" s="19"/>
      <c r="P292" s="19"/>
      <c r="Q292" s="19"/>
      <c r="R292" s="19"/>
      <c r="S292" s="19"/>
      <c r="T292" s="19"/>
      <c r="U292" s="19"/>
      <c r="V292" s="19"/>
      <c r="W292" s="19"/>
      <c r="X292" s="19"/>
      <c r="Y292" s="19"/>
    </row>
    <row r="293" spans="1:25" ht="15">
      <c r="A293" s="22"/>
      <c r="B293" s="15">
        <v>3</v>
      </c>
      <c r="C293" s="83" t="s">
        <v>572</v>
      </c>
      <c r="D293" s="64"/>
      <c r="E293" s="20"/>
      <c r="F293" s="18" t="s">
        <v>24</v>
      </c>
      <c r="G293" s="105">
        <v>3</v>
      </c>
      <c r="H293" s="83" t="s">
        <v>571</v>
      </c>
      <c r="I293" s="64"/>
      <c r="J293" s="20"/>
      <c r="K293" s="18"/>
      <c r="L293" s="19"/>
      <c r="M293" s="19"/>
      <c r="N293" s="19"/>
      <c r="O293" s="19"/>
      <c r="P293" s="19"/>
      <c r="Q293" s="19"/>
      <c r="R293" s="19"/>
      <c r="S293" s="19"/>
      <c r="T293" s="19"/>
      <c r="U293" s="19"/>
      <c r="V293" s="19"/>
      <c r="W293" s="19"/>
      <c r="X293" s="19"/>
      <c r="Y293" s="19"/>
    </row>
    <row r="294" spans="1:25" ht="15">
      <c r="A294" s="22"/>
      <c r="B294" s="15">
        <v>4</v>
      </c>
      <c r="C294" s="83" t="s">
        <v>570</v>
      </c>
      <c r="D294" s="64"/>
      <c r="E294" s="20"/>
      <c r="F294" s="18"/>
      <c r="G294" s="105">
        <v>4</v>
      </c>
      <c r="H294" s="83" t="s">
        <v>569</v>
      </c>
      <c r="I294" s="64"/>
      <c r="J294" s="20"/>
      <c r="K294" s="18" t="s">
        <v>47</v>
      </c>
      <c r="L294" s="19"/>
      <c r="M294" s="19"/>
      <c r="N294" s="19"/>
      <c r="O294" s="19"/>
      <c r="P294" s="19"/>
      <c r="Q294" s="19"/>
      <c r="R294" s="19"/>
      <c r="S294" s="19"/>
      <c r="T294" s="19"/>
      <c r="U294" s="19"/>
      <c r="V294" s="19"/>
      <c r="W294" s="19"/>
      <c r="X294" s="19"/>
      <c r="Y294" s="19"/>
    </row>
    <row r="295" spans="1:25" ht="15">
      <c r="A295" s="22"/>
      <c r="B295" s="15">
        <v>5</v>
      </c>
      <c r="C295" s="83" t="s">
        <v>568</v>
      </c>
      <c r="D295" s="64"/>
      <c r="E295" s="20"/>
      <c r="F295" s="18"/>
      <c r="G295" s="105">
        <v>5</v>
      </c>
      <c r="H295" s="83" t="s">
        <v>567</v>
      </c>
      <c r="I295" s="64"/>
      <c r="J295" s="20"/>
      <c r="K295" s="18" t="s">
        <v>38</v>
      </c>
      <c r="L295" s="19"/>
      <c r="M295" s="19"/>
      <c r="N295" s="19"/>
      <c r="O295" s="19"/>
      <c r="P295" s="19"/>
      <c r="Q295" s="19"/>
      <c r="R295" s="19"/>
      <c r="S295" s="19"/>
      <c r="T295" s="19"/>
      <c r="U295" s="19"/>
      <c r="V295" s="19"/>
      <c r="W295" s="19"/>
      <c r="X295" s="19"/>
      <c r="Y295" s="19"/>
    </row>
    <row r="296" spans="1:25" ht="15">
      <c r="A296" s="22"/>
      <c r="B296" s="15">
        <v>6</v>
      </c>
      <c r="C296" s="83" t="s">
        <v>566</v>
      </c>
      <c r="D296" s="64"/>
      <c r="E296" s="20"/>
      <c r="F296" s="18"/>
      <c r="G296" s="105">
        <v>6</v>
      </c>
      <c r="H296" s="83" t="s">
        <v>565</v>
      </c>
      <c r="I296" s="64"/>
      <c r="J296" s="20"/>
      <c r="K296" s="18" t="s">
        <v>106</v>
      </c>
      <c r="L296" s="19"/>
      <c r="M296" s="19"/>
      <c r="N296" s="19"/>
      <c r="O296" s="19"/>
      <c r="P296" s="19"/>
      <c r="Q296" s="19"/>
      <c r="R296" s="19"/>
      <c r="S296" s="19"/>
      <c r="T296" s="19"/>
      <c r="U296" s="19"/>
      <c r="V296" s="19"/>
      <c r="W296" s="19"/>
      <c r="X296" s="19"/>
      <c r="Y296" s="19"/>
    </row>
    <row r="297" spans="1:25" ht="15">
      <c r="A297" s="22"/>
      <c r="B297" s="15">
        <v>7</v>
      </c>
      <c r="C297" s="83" t="s">
        <v>564</v>
      </c>
      <c r="D297" s="64"/>
      <c r="E297" s="20"/>
      <c r="F297" s="18"/>
      <c r="G297" s="28">
        <v>7</v>
      </c>
      <c r="H297" s="83" t="s">
        <v>563</v>
      </c>
      <c r="I297" s="64"/>
      <c r="J297" s="20"/>
      <c r="K297" s="18" t="s">
        <v>66</v>
      </c>
      <c r="L297" s="21"/>
      <c r="M297" s="21"/>
      <c r="N297" s="21"/>
      <c r="O297" s="21"/>
      <c r="P297" s="21"/>
      <c r="Q297" s="21"/>
      <c r="R297" s="21"/>
      <c r="S297" s="21"/>
      <c r="T297" s="21"/>
      <c r="U297" s="21"/>
      <c r="V297" s="21"/>
      <c r="W297" s="21"/>
      <c r="X297" s="21"/>
      <c r="Y297" s="21"/>
    </row>
    <row r="298" spans="1:25" ht="15">
      <c r="A298" s="22"/>
      <c r="B298" s="72" t="str">
        <f>"TOTAL MATCHES WON BY : "&amp;C287</f>
        <v>TOTAL MATCHES WON BY : Joondalup</v>
      </c>
      <c r="C298" s="66"/>
      <c r="D298" s="66"/>
      <c r="E298" s="64"/>
      <c r="F298" s="20">
        <f>COUNTA(F291:F297)-0.5*COUNTIF(F291:F297,"Sq*")-COUNTIF(F291:F297,"TBA")</f>
        <v>2</v>
      </c>
      <c r="G298" s="92" t="str">
        <f>"TOTAL MATCHES WON BY : "&amp;H287</f>
        <v>TOTAL MATCHES WON BY : WAGC</v>
      </c>
      <c r="H298" s="66"/>
      <c r="I298" s="66"/>
      <c r="J298" s="64"/>
      <c r="K298" s="20">
        <f>COUNTA(K291:K297)-0.5*COUNTIF(K291:K297,"Sq*")-COUNTIF(K291:K297,"TBA")</f>
        <v>5</v>
      </c>
      <c r="L298" s="21"/>
      <c r="M298" s="21"/>
      <c r="N298" s="21" t="str">
        <f>IF(F298+K298=0,"",C287)</f>
        <v>Joondalup</v>
      </c>
      <c r="O298" s="21">
        <f>F298</f>
        <v>2</v>
      </c>
      <c r="P298" s="21" t="str">
        <f>IF(F298+K298=0,"",H287)</f>
        <v>WAGC</v>
      </c>
      <c r="Q298" s="21">
        <f>K298</f>
        <v>5</v>
      </c>
      <c r="R298" s="21" t="str">
        <f>G299</f>
        <v>WAGC</v>
      </c>
      <c r="S298" s="21" t="str">
        <f>IF(R298="HALVED",C287,"")</f>
        <v/>
      </c>
      <c r="T298" s="21" t="str">
        <f>IF(R298="HALVED",H287,"")</f>
        <v/>
      </c>
      <c r="U298" s="21"/>
      <c r="V298" s="21"/>
      <c r="W298" s="21"/>
      <c r="X298" s="21"/>
      <c r="Y298" s="21"/>
    </row>
    <row r="299" spans="1:25" ht="15">
      <c r="A299" s="22"/>
      <c r="B299" s="90" t="s">
        <v>42</v>
      </c>
      <c r="C299" s="66"/>
      <c r="D299" s="66"/>
      <c r="E299" s="66"/>
      <c r="F299" s="64"/>
      <c r="G299" s="91" t="str">
        <f>IF(F298+K298&lt;4,"",IF(F298=K298,"HALVED",IF(F298&gt;K298,C287,H287)))</f>
        <v>WAGC</v>
      </c>
      <c r="H299" s="66"/>
      <c r="I299" s="66"/>
      <c r="J299" s="66"/>
      <c r="K299" s="64"/>
      <c r="L299" s="23"/>
      <c r="M299" s="23"/>
      <c r="N299" s="23"/>
      <c r="O299" s="23"/>
      <c r="P299" s="23"/>
      <c r="Q299" s="23"/>
      <c r="R299" s="23"/>
      <c r="S299" s="23"/>
      <c r="T299" s="23"/>
      <c r="U299" s="23"/>
      <c r="V299" s="23"/>
      <c r="W299" s="23"/>
      <c r="X299" s="23"/>
      <c r="Y299" s="23"/>
    </row>
    <row r="300" spans="1:25" ht="15">
      <c r="A300" s="22"/>
      <c r="B300" s="24"/>
      <c r="C300" s="24"/>
      <c r="D300" s="24"/>
      <c r="E300" s="24"/>
      <c r="F300" s="24"/>
      <c r="G300" s="25"/>
      <c r="H300" s="25"/>
      <c r="I300" s="25"/>
      <c r="J300" s="25"/>
      <c r="K300" s="25"/>
      <c r="L300" s="23"/>
      <c r="M300" s="23"/>
      <c r="N300" s="23"/>
      <c r="O300" s="23"/>
      <c r="P300" s="23"/>
      <c r="Q300" s="23"/>
      <c r="R300" s="23"/>
      <c r="S300" s="23"/>
      <c r="T300" s="23"/>
      <c r="U300" s="23"/>
      <c r="V300" s="23"/>
      <c r="W300" s="23"/>
      <c r="X300" s="23"/>
      <c r="Y300" s="23"/>
    </row>
    <row r="301" spans="1:25" ht="15">
      <c r="A301" s="107"/>
      <c r="B301" s="15" t="s">
        <v>18</v>
      </c>
      <c r="C301" s="72" t="s">
        <v>562</v>
      </c>
      <c r="D301" s="66"/>
      <c r="E301" s="66"/>
      <c r="F301" s="64"/>
      <c r="G301" s="16" t="s">
        <v>18</v>
      </c>
      <c r="H301" s="73" t="s">
        <v>561</v>
      </c>
      <c r="I301" s="66"/>
      <c r="J301" s="66"/>
      <c r="K301" s="64"/>
      <c r="L301" s="17"/>
      <c r="M301" s="17"/>
      <c r="N301" s="17"/>
      <c r="O301" s="17"/>
      <c r="P301" s="17"/>
      <c r="Q301" s="17"/>
      <c r="R301" s="17"/>
      <c r="S301" s="17"/>
      <c r="T301" s="17"/>
      <c r="U301" s="17"/>
      <c r="V301" s="17"/>
      <c r="W301" s="17"/>
      <c r="X301" s="17"/>
      <c r="Y301" s="17"/>
    </row>
    <row r="302" spans="1:25" ht="15">
      <c r="A302" s="22"/>
      <c r="B302" s="85" t="s">
        <v>19</v>
      </c>
      <c r="C302" s="88" t="s">
        <v>20</v>
      </c>
      <c r="D302" s="76"/>
      <c r="E302" s="85" t="s">
        <v>560</v>
      </c>
      <c r="F302" s="85" t="s">
        <v>21</v>
      </c>
      <c r="G302" s="89" t="s">
        <v>19</v>
      </c>
      <c r="H302" s="74" t="s">
        <v>20</v>
      </c>
      <c r="I302" s="76"/>
      <c r="J302" s="89" t="s">
        <v>560</v>
      </c>
      <c r="K302" s="89" t="s">
        <v>21</v>
      </c>
      <c r="L302" s="17"/>
      <c r="M302" s="17"/>
      <c r="N302" s="17"/>
      <c r="O302" s="17"/>
      <c r="P302" s="17"/>
      <c r="Q302" s="17"/>
      <c r="R302" s="17"/>
      <c r="S302" s="17"/>
      <c r="T302" s="17"/>
      <c r="U302" s="17"/>
      <c r="V302" s="17"/>
      <c r="W302" s="17"/>
      <c r="X302" s="17"/>
      <c r="Y302" s="17"/>
    </row>
    <row r="303" spans="1:25" ht="15">
      <c r="A303" s="22"/>
      <c r="B303" s="86"/>
      <c r="C303" s="77"/>
      <c r="D303" s="79"/>
      <c r="E303" s="86"/>
      <c r="F303" s="86"/>
      <c r="G303" s="86"/>
      <c r="H303" s="77"/>
      <c r="I303" s="79"/>
      <c r="J303" s="86"/>
      <c r="K303" s="86"/>
      <c r="L303" s="17"/>
      <c r="M303" s="17"/>
      <c r="N303" s="17"/>
      <c r="O303" s="17"/>
      <c r="P303" s="17"/>
      <c r="Q303" s="17"/>
      <c r="R303" s="17"/>
      <c r="S303" s="17"/>
      <c r="T303" s="17"/>
      <c r="U303" s="17"/>
      <c r="V303" s="17"/>
      <c r="W303" s="17"/>
      <c r="X303" s="17"/>
      <c r="Y303" s="17"/>
    </row>
    <row r="304" spans="1:25" ht="15">
      <c r="A304" s="22"/>
      <c r="B304" s="87"/>
      <c r="C304" s="80"/>
      <c r="D304" s="82"/>
      <c r="E304" s="87"/>
      <c r="F304" s="87"/>
      <c r="G304" s="87"/>
      <c r="H304" s="80"/>
      <c r="I304" s="82"/>
      <c r="J304" s="87"/>
      <c r="K304" s="87"/>
      <c r="L304" s="17"/>
      <c r="M304" s="17"/>
      <c r="N304" s="17"/>
      <c r="O304" s="17"/>
      <c r="P304" s="17"/>
      <c r="Q304" s="17"/>
      <c r="R304" s="17"/>
      <c r="S304" s="17"/>
      <c r="T304" s="17"/>
      <c r="U304" s="17"/>
      <c r="V304" s="17"/>
      <c r="W304" s="17"/>
      <c r="X304" s="17"/>
      <c r="Y304" s="17"/>
    </row>
    <row r="305" spans="1:25" ht="15">
      <c r="A305" s="22"/>
      <c r="B305" s="15">
        <v>1</v>
      </c>
      <c r="C305" s="83" t="s">
        <v>559</v>
      </c>
      <c r="D305" s="64"/>
      <c r="E305" s="20"/>
      <c r="F305" s="18"/>
      <c r="G305" s="106">
        <v>1</v>
      </c>
      <c r="H305" s="83" t="s">
        <v>558</v>
      </c>
      <c r="I305" s="64"/>
      <c r="J305" s="20"/>
      <c r="K305" s="18" t="s">
        <v>47</v>
      </c>
      <c r="L305" s="19"/>
      <c r="M305" s="19"/>
      <c r="N305" s="19"/>
      <c r="O305" s="19"/>
      <c r="P305" s="19"/>
      <c r="Q305" s="19"/>
      <c r="R305" s="19"/>
      <c r="S305" s="19"/>
      <c r="T305" s="19"/>
      <c r="U305" s="19"/>
      <c r="V305" s="19"/>
      <c r="W305" s="19"/>
      <c r="X305" s="19"/>
      <c r="Y305" s="19"/>
    </row>
    <row r="306" spans="1:25" ht="15">
      <c r="A306" s="22"/>
      <c r="B306" s="15">
        <v>2</v>
      </c>
      <c r="C306" s="83" t="s">
        <v>557</v>
      </c>
      <c r="D306" s="64"/>
      <c r="E306" s="20"/>
      <c r="F306" s="18"/>
      <c r="G306" s="105">
        <v>2</v>
      </c>
      <c r="H306" s="83" t="s">
        <v>556</v>
      </c>
      <c r="I306" s="64"/>
      <c r="J306" s="20"/>
      <c r="K306" s="18" t="s">
        <v>52</v>
      </c>
      <c r="L306" s="19"/>
      <c r="M306" s="19"/>
      <c r="N306" s="19"/>
      <c r="O306" s="19"/>
      <c r="P306" s="19"/>
      <c r="Q306" s="19"/>
      <c r="R306" s="19"/>
      <c r="S306" s="19"/>
      <c r="T306" s="19"/>
      <c r="U306" s="19"/>
      <c r="V306" s="19"/>
      <c r="W306" s="19"/>
      <c r="X306" s="19"/>
      <c r="Y306" s="19"/>
    </row>
    <row r="307" spans="1:25" ht="15">
      <c r="A307" s="22"/>
      <c r="B307" s="15">
        <v>3</v>
      </c>
      <c r="C307" s="83" t="s">
        <v>555</v>
      </c>
      <c r="D307" s="64"/>
      <c r="E307" s="20"/>
      <c r="F307" s="18"/>
      <c r="G307" s="105">
        <v>3</v>
      </c>
      <c r="H307" s="83" t="s">
        <v>554</v>
      </c>
      <c r="I307" s="64"/>
      <c r="J307" s="20"/>
      <c r="K307" s="18" t="s">
        <v>120</v>
      </c>
      <c r="L307" s="19"/>
      <c r="M307" s="19"/>
      <c r="N307" s="19"/>
      <c r="O307" s="19"/>
      <c r="P307" s="19"/>
      <c r="Q307" s="19"/>
      <c r="R307" s="19"/>
      <c r="S307" s="19"/>
      <c r="T307" s="19"/>
      <c r="U307" s="19"/>
      <c r="V307" s="19"/>
      <c r="W307" s="19"/>
      <c r="X307" s="19"/>
      <c r="Y307" s="19"/>
    </row>
    <row r="308" spans="1:25" ht="15">
      <c r="A308" s="22"/>
      <c r="B308" s="15">
        <v>4</v>
      </c>
      <c r="C308" s="83" t="s">
        <v>553</v>
      </c>
      <c r="D308" s="64"/>
      <c r="E308" s="20"/>
      <c r="F308" s="18" t="s">
        <v>93</v>
      </c>
      <c r="G308" s="105">
        <v>4</v>
      </c>
      <c r="H308" s="83" t="s">
        <v>552</v>
      </c>
      <c r="I308" s="64"/>
      <c r="J308" s="20"/>
      <c r="K308" s="18"/>
      <c r="L308" s="19"/>
      <c r="M308" s="19"/>
      <c r="N308" s="19"/>
      <c r="O308" s="19"/>
      <c r="P308" s="19"/>
      <c r="Q308" s="19"/>
      <c r="R308" s="19"/>
      <c r="S308" s="19"/>
      <c r="T308" s="19"/>
      <c r="U308" s="19"/>
      <c r="V308" s="19"/>
      <c r="W308" s="19"/>
      <c r="X308" s="19"/>
      <c r="Y308" s="19"/>
    </row>
    <row r="309" spans="1:25" ht="15">
      <c r="A309" s="22"/>
      <c r="B309" s="15">
        <v>5</v>
      </c>
      <c r="C309" s="83" t="s">
        <v>551</v>
      </c>
      <c r="D309" s="64"/>
      <c r="E309" s="20"/>
      <c r="F309" s="18" t="s">
        <v>34</v>
      </c>
      <c r="G309" s="105">
        <v>5</v>
      </c>
      <c r="H309" s="83" t="s">
        <v>550</v>
      </c>
      <c r="I309" s="64"/>
      <c r="J309" s="20"/>
      <c r="K309" s="18"/>
      <c r="L309" s="19"/>
      <c r="M309" s="19"/>
      <c r="N309" s="19"/>
      <c r="O309" s="19"/>
      <c r="P309" s="19"/>
      <c r="Q309" s="19"/>
      <c r="R309" s="19"/>
      <c r="S309" s="19"/>
      <c r="T309" s="19"/>
      <c r="U309" s="19"/>
      <c r="V309" s="19"/>
      <c r="W309" s="19"/>
      <c r="X309" s="19"/>
      <c r="Y309" s="19"/>
    </row>
    <row r="310" spans="1:25" ht="15">
      <c r="A310" s="22"/>
      <c r="B310" s="15">
        <v>6</v>
      </c>
      <c r="C310" s="83" t="s">
        <v>549</v>
      </c>
      <c r="D310" s="64"/>
      <c r="E310" s="20"/>
      <c r="F310" s="18" t="s">
        <v>31</v>
      </c>
      <c r="G310" s="105">
        <v>6</v>
      </c>
      <c r="H310" s="83" t="s">
        <v>548</v>
      </c>
      <c r="I310" s="64"/>
      <c r="J310" s="20"/>
      <c r="K310" s="18" t="s">
        <v>31</v>
      </c>
      <c r="L310" s="19"/>
      <c r="M310" s="19"/>
      <c r="N310" s="19"/>
      <c r="O310" s="19"/>
      <c r="P310" s="19"/>
      <c r="Q310" s="19"/>
      <c r="R310" s="19"/>
      <c r="S310" s="19"/>
      <c r="T310" s="19"/>
      <c r="U310" s="19"/>
      <c r="V310" s="19"/>
      <c r="W310" s="19"/>
      <c r="X310" s="19"/>
      <c r="Y310" s="19"/>
    </row>
    <row r="311" spans="1:25" ht="15">
      <c r="A311" s="22"/>
      <c r="B311" s="15">
        <v>7</v>
      </c>
      <c r="C311" s="83" t="s">
        <v>547</v>
      </c>
      <c r="D311" s="64"/>
      <c r="E311" s="20"/>
      <c r="F311" s="18"/>
      <c r="G311" s="28">
        <v>7</v>
      </c>
      <c r="H311" s="83" t="s">
        <v>546</v>
      </c>
      <c r="I311" s="64"/>
      <c r="J311" s="20"/>
      <c r="K311" s="18" t="s">
        <v>41</v>
      </c>
      <c r="L311" s="21"/>
      <c r="M311" s="21"/>
      <c r="N311" s="21"/>
      <c r="O311" s="21"/>
      <c r="P311" s="21"/>
      <c r="Q311" s="21"/>
      <c r="R311" s="21"/>
      <c r="S311" s="21"/>
      <c r="T311" s="21"/>
      <c r="U311" s="21"/>
      <c r="V311" s="21"/>
      <c r="W311" s="21"/>
      <c r="X311" s="21"/>
      <c r="Y311" s="21"/>
    </row>
    <row r="312" spans="1:25" ht="15">
      <c r="A312" s="22"/>
      <c r="B312" s="72" t="str">
        <f>"TOTAL MATCHES WON BY : "&amp;C301</f>
        <v>TOTAL MATCHES WON BY : Sea View</v>
      </c>
      <c r="C312" s="66"/>
      <c r="D312" s="66"/>
      <c r="E312" s="64"/>
      <c r="F312" s="20">
        <f>COUNTA(F305:F311)-0.5*COUNTIF(F305:F311,"Sq*")-COUNTIF(F305:F311,"TBA")</f>
        <v>2.5</v>
      </c>
      <c r="G312" s="92" t="str">
        <f>"TOTAL MATCHES WON BY : "&amp;H301</f>
        <v>TOTAL MATCHES WON BY : Cottesloe</v>
      </c>
      <c r="H312" s="66"/>
      <c r="I312" s="66"/>
      <c r="J312" s="64"/>
      <c r="K312" s="20">
        <f>COUNTA(K305:K311)-0.5*COUNTIF(K305:K311,"Sq*")-COUNTIF(K305:K311,"TBA")</f>
        <v>4.5</v>
      </c>
      <c r="L312" s="21"/>
      <c r="M312" s="21"/>
      <c r="N312" s="21" t="str">
        <f>IF(F312+K312=0,"",C301)</f>
        <v>Sea View</v>
      </c>
      <c r="O312" s="21">
        <f>F312</f>
        <v>2.5</v>
      </c>
      <c r="P312" s="21" t="str">
        <f>IF(F312+K312=0,"",H301)</f>
        <v>Cottesloe</v>
      </c>
      <c r="Q312" s="21">
        <f>K312</f>
        <v>4.5</v>
      </c>
      <c r="R312" s="21" t="str">
        <f>G313</f>
        <v>Cottesloe</v>
      </c>
      <c r="S312" s="21" t="str">
        <f>IF(R312="HALVED",C301,"")</f>
        <v/>
      </c>
      <c r="T312" s="21" t="str">
        <f>IF(R312="HALVED",H301,"")</f>
        <v/>
      </c>
      <c r="U312" s="21"/>
      <c r="V312" s="21"/>
      <c r="W312" s="21"/>
      <c r="X312" s="21"/>
      <c r="Y312" s="21"/>
    </row>
    <row r="313" spans="1:25" ht="15">
      <c r="A313" s="22"/>
      <c r="B313" s="90" t="s">
        <v>42</v>
      </c>
      <c r="C313" s="66"/>
      <c r="D313" s="66"/>
      <c r="E313" s="66"/>
      <c r="F313" s="64"/>
      <c r="G313" s="91" t="str">
        <f>IF(F312+K312&lt;4,"",IF(F312=K312,"HALVED",IF(F312&gt;K312,C301,H301)))</f>
        <v>Cottesloe</v>
      </c>
      <c r="H313" s="66"/>
      <c r="I313" s="66"/>
      <c r="J313" s="66"/>
      <c r="K313" s="64"/>
      <c r="L313" s="23"/>
      <c r="M313" s="23"/>
      <c r="N313" s="23"/>
      <c r="O313" s="23"/>
      <c r="P313" s="23"/>
      <c r="Q313" s="23"/>
      <c r="R313" s="23"/>
      <c r="S313" s="23"/>
      <c r="T313" s="23"/>
      <c r="U313" s="23"/>
      <c r="V313" s="23"/>
      <c r="W313" s="23"/>
      <c r="X313" s="23"/>
      <c r="Y313" s="23"/>
    </row>
    <row r="314" spans="1:25" ht="15">
      <c r="A314" s="22"/>
      <c r="B314" s="24"/>
      <c r="C314" s="24"/>
      <c r="D314" s="24"/>
      <c r="E314" s="24"/>
      <c r="F314" s="24"/>
      <c r="G314" s="25"/>
      <c r="H314" s="25"/>
      <c r="I314" s="25"/>
      <c r="J314" s="25"/>
      <c r="K314" s="25"/>
      <c r="L314" s="23"/>
      <c r="M314" s="23"/>
      <c r="N314" s="23"/>
      <c r="O314" s="23"/>
      <c r="P314" s="23"/>
      <c r="Q314" s="23"/>
      <c r="R314" s="23"/>
      <c r="S314" s="23"/>
      <c r="T314" s="23"/>
      <c r="U314" s="23"/>
      <c r="V314" s="23"/>
      <c r="W314" s="23"/>
      <c r="X314" s="23"/>
      <c r="Y314" s="23"/>
    </row>
    <row r="315" spans="1:25" ht="15">
      <c r="A315" s="22"/>
      <c r="B315" s="22"/>
      <c r="C315" s="22"/>
      <c r="D315" s="22"/>
      <c r="E315" s="22"/>
      <c r="F315" s="22"/>
      <c r="G315" s="23"/>
      <c r="H315" s="23"/>
      <c r="I315" s="23"/>
      <c r="J315" s="23"/>
      <c r="K315" s="23"/>
      <c r="L315" s="23"/>
      <c r="M315" s="23"/>
      <c r="N315" s="23"/>
      <c r="O315" s="23"/>
      <c r="P315" s="23"/>
      <c r="Q315" s="23"/>
      <c r="R315" s="23"/>
      <c r="S315" s="23"/>
      <c r="T315" s="23"/>
      <c r="U315" s="23"/>
      <c r="V315" s="23"/>
      <c r="W315" s="23"/>
      <c r="X315" s="23"/>
      <c r="Y315" s="23"/>
    </row>
    <row r="316" spans="1:25" ht="15">
      <c r="A316" s="22"/>
      <c r="B316" s="22"/>
      <c r="C316" s="22"/>
      <c r="D316" s="22"/>
      <c r="E316" s="22"/>
      <c r="F316" s="22"/>
      <c r="G316" s="23"/>
      <c r="H316" s="23"/>
      <c r="I316" s="23"/>
      <c r="J316" s="23"/>
      <c r="K316" s="23"/>
      <c r="L316" s="23"/>
      <c r="M316" s="23"/>
      <c r="N316" s="23"/>
      <c r="O316" s="23"/>
      <c r="P316" s="23"/>
      <c r="Q316" s="23"/>
      <c r="R316" s="23"/>
      <c r="S316" s="23"/>
      <c r="T316" s="23"/>
      <c r="U316" s="23"/>
      <c r="V316" s="23"/>
      <c r="W316" s="23"/>
      <c r="X316" s="23"/>
      <c r="Y316" s="23"/>
    </row>
    <row r="317" spans="1:25" ht="15">
      <c r="A317" s="22"/>
      <c r="B317" s="22"/>
      <c r="C317" s="22"/>
      <c r="D317" s="22"/>
      <c r="E317" s="22"/>
      <c r="F317" s="22"/>
      <c r="G317" s="23"/>
      <c r="H317" s="23"/>
      <c r="I317" s="23"/>
      <c r="J317" s="23"/>
      <c r="K317" s="23"/>
      <c r="L317" s="23"/>
      <c r="M317" s="23"/>
      <c r="N317" s="23"/>
      <c r="O317" s="23"/>
      <c r="P317" s="23"/>
      <c r="Q317" s="23"/>
      <c r="R317" s="23"/>
      <c r="S317" s="23"/>
      <c r="T317" s="23"/>
      <c r="U317" s="23"/>
      <c r="V317" s="23"/>
      <c r="W317" s="23"/>
      <c r="X317" s="23"/>
      <c r="Y317" s="23"/>
    </row>
    <row r="318" spans="1:25" ht="15">
      <c r="A318" s="22"/>
      <c r="B318" s="22"/>
      <c r="C318" s="22"/>
      <c r="D318" s="22"/>
      <c r="E318" s="22"/>
      <c r="F318" s="22"/>
      <c r="G318" s="23"/>
      <c r="H318" s="23"/>
      <c r="I318" s="23"/>
      <c r="J318" s="23"/>
      <c r="K318" s="23"/>
      <c r="L318" s="23"/>
      <c r="M318" s="23"/>
      <c r="N318" s="23"/>
      <c r="O318" s="23"/>
      <c r="P318" s="23"/>
      <c r="Q318" s="23"/>
      <c r="R318" s="23"/>
      <c r="S318" s="23"/>
      <c r="T318" s="23"/>
      <c r="U318" s="23"/>
      <c r="V318" s="23"/>
      <c r="W318" s="23"/>
      <c r="X318" s="23"/>
      <c r="Y318" s="23"/>
    </row>
    <row r="319" spans="1:25" ht="15">
      <c r="A319" s="22"/>
      <c r="B319" s="22"/>
      <c r="C319" s="22"/>
      <c r="D319" s="22"/>
      <c r="E319" s="22"/>
      <c r="F319" s="22"/>
      <c r="G319" s="23"/>
      <c r="H319" s="23"/>
      <c r="I319" s="23"/>
      <c r="J319" s="23"/>
      <c r="K319" s="23"/>
      <c r="L319" s="23"/>
      <c r="M319" s="23"/>
      <c r="N319" s="23"/>
      <c r="O319" s="23"/>
      <c r="P319" s="23"/>
      <c r="Q319" s="23"/>
      <c r="R319" s="23"/>
      <c r="S319" s="23"/>
      <c r="T319" s="23"/>
      <c r="U319" s="23"/>
      <c r="V319" s="23"/>
      <c r="W319" s="23"/>
      <c r="X319" s="23"/>
      <c r="Y319" s="23"/>
    </row>
    <row r="320" spans="1:25" ht="15">
      <c r="A320" s="22"/>
      <c r="B320" s="22"/>
      <c r="C320" s="22"/>
      <c r="D320" s="22"/>
      <c r="E320" s="22"/>
      <c r="F320" s="22"/>
      <c r="G320" s="23"/>
      <c r="H320" s="23"/>
      <c r="I320" s="23"/>
      <c r="J320" s="23"/>
      <c r="K320" s="23"/>
      <c r="L320" s="23"/>
      <c r="M320" s="23"/>
      <c r="N320" s="23"/>
      <c r="O320" s="23"/>
      <c r="P320" s="23"/>
      <c r="Q320" s="23"/>
      <c r="R320" s="23"/>
      <c r="S320" s="23"/>
      <c r="T320" s="23"/>
      <c r="U320" s="23"/>
      <c r="V320" s="23"/>
      <c r="W320" s="23"/>
      <c r="X320" s="23"/>
      <c r="Y320" s="23"/>
    </row>
    <row r="321" spans="1:25" ht="15">
      <c r="A321" s="22"/>
      <c r="B321" s="22"/>
      <c r="C321" s="22"/>
      <c r="D321" s="22"/>
      <c r="E321" s="22"/>
      <c r="F321" s="22"/>
      <c r="G321" s="23"/>
      <c r="H321" s="23"/>
      <c r="I321" s="23"/>
      <c r="J321" s="23"/>
      <c r="K321" s="23"/>
      <c r="L321" s="23"/>
      <c r="M321" s="23"/>
      <c r="N321" s="23"/>
      <c r="O321" s="23"/>
      <c r="P321" s="23"/>
      <c r="Q321" s="23"/>
      <c r="R321" s="23"/>
      <c r="S321" s="23"/>
      <c r="T321" s="23"/>
      <c r="U321" s="23"/>
      <c r="V321" s="23"/>
      <c r="W321" s="23"/>
      <c r="X321" s="23"/>
      <c r="Y321" s="23"/>
    </row>
    <row r="322" spans="1:25" ht="15">
      <c r="A322" s="22"/>
      <c r="B322" s="22"/>
      <c r="C322" s="22"/>
      <c r="D322" s="22"/>
      <c r="E322" s="22"/>
      <c r="F322" s="22"/>
      <c r="G322" s="23"/>
      <c r="H322" s="23"/>
      <c r="I322" s="23"/>
      <c r="J322" s="23"/>
      <c r="K322" s="23"/>
      <c r="L322" s="23"/>
      <c r="M322" s="23"/>
      <c r="N322" s="23"/>
      <c r="O322" s="23"/>
      <c r="P322" s="23"/>
      <c r="Q322" s="23"/>
      <c r="R322" s="23"/>
      <c r="S322" s="23"/>
      <c r="T322" s="23"/>
      <c r="U322" s="23"/>
      <c r="V322" s="23"/>
      <c r="W322" s="23"/>
      <c r="X322" s="23"/>
      <c r="Y322" s="23"/>
    </row>
    <row r="323" spans="1:25" ht="15">
      <c r="A323" s="22"/>
      <c r="B323" s="22"/>
      <c r="C323" s="22"/>
      <c r="D323" s="22"/>
      <c r="E323" s="22"/>
      <c r="F323" s="22"/>
      <c r="G323" s="23"/>
      <c r="H323" s="23"/>
      <c r="I323" s="23"/>
      <c r="J323" s="23"/>
      <c r="K323" s="23"/>
      <c r="L323" s="23"/>
      <c r="M323" s="23"/>
      <c r="N323" s="23"/>
      <c r="O323" s="23"/>
      <c r="P323" s="23"/>
      <c r="Q323" s="23"/>
      <c r="R323" s="23"/>
      <c r="S323" s="23"/>
      <c r="T323" s="23"/>
      <c r="U323" s="23"/>
      <c r="V323" s="23"/>
      <c r="W323" s="23"/>
      <c r="X323" s="23"/>
      <c r="Y323" s="23"/>
    </row>
    <row r="324" spans="1:25" ht="15">
      <c r="A324" s="22"/>
      <c r="B324" s="22"/>
      <c r="C324" s="22"/>
      <c r="D324" s="22"/>
      <c r="E324" s="22"/>
      <c r="F324" s="22"/>
      <c r="G324" s="23"/>
      <c r="H324" s="23"/>
      <c r="I324" s="23"/>
      <c r="J324" s="23"/>
      <c r="K324" s="23"/>
      <c r="L324" s="23"/>
      <c r="M324" s="23"/>
      <c r="N324" s="23"/>
      <c r="O324" s="23"/>
      <c r="P324" s="23"/>
      <c r="Q324" s="23"/>
      <c r="R324" s="23"/>
      <c r="S324" s="23"/>
      <c r="T324" s="23"/>
      <c r="U324" s="23"/>
      <c r="V324" s="23"/>
      <c r="W324" s="23"/>
      <c r="X324" s="23"/>
      <c r="Y324" s="23"/>
    </row>
    <row r="325" spans="1:25" ht="15">
      <c r="A325" s="22"/>
      <c r="B325" s="22"/>
      <c r="C325" s="22"/>
      <c r="D325" s="22"/>
      <c r="E325" s="22"/>
      <c r="F325" s="22"/>
      <c r="G325" s="23"/>
      <c r="H325" s="23"/>
      <c r="I325" s="23"/>
      <c r="J325" s="23"/>
      <c r="K325" s="23"/>
      <c r="L325" s="23"/>
      <c r="M325" s="23"/>
      <c r="N325" s="23"/>
      <c r="O325" s="23"/>
      <c r="P325" s="23"/>
      <c r="Q325" s="23"/>
      <c r="R325" s="23"/>
      <c r="S325" s="23"/>
      <c r="T325" s="23"/>
      <c r="U325" s="23"/>
      <c r="V325" s="23"/>
      <c r="W325" s="23"/>
      <c r="X325" s="23"/>
      <c r="Y325" s="23"/>
    </row>
    <row r="326" spans="1:25" ht="15">
      <c r="A326" s="22"/>
      <c r="B326" s="22"/>
      <c r="C326" s="22"/>
      <c r="D326" s="22"/>
      <c r="E326" s="22"/>
      <c r="F326" s="22"/>
      <c r="G326" s="23"/>
      <c r="H326" s="23"/>
      <c r="I326" s="23"/>
      <c r="J326" s="23"/>
      <c r="K326" s="23"/>
      <c r="L326" s="23"/>
      <c r="M326" s="23"/>
      <c r="N326" s="23"/>
      <c r="O326" s="23"/>
      <c r="P326" s="23"/>
      <c r="Q326" s="23"/>
      <c r="R326" s="23"/>
      <c r="S326" s="23"/>
      <c r="T326" s="23"/>
      <c r="U326" s="23"/>
      <c r="V326" s="23"/>
      <c r="W326" s="23"/>
      <c r="X326" s="23"/>
      <c r="Y326" s="23"/>
    </row>
    <row r="327" spans="1:25" ht="15">
      <c r="A327" s="22"/>
      <c r="B327" s="22"/>
      <c r="C327" s="22"/>
      <c r="D327" s="22"/>
      <c r="E327" s="22"/>
      <c r="F327" s="22"/>
      <c r="G327" s="23"/>
      <c r="H327" s="23"/>
      <c r="I327" s="23"/>
      <c r="J327" s="23"/>
      <c r="K327" s="23"/>
      <c r="L327" s="23"/>
      <c r="M327" s="23"/>
      <c r="N327" s="23"/>
      <c r="O327" s="23"/>
      <c r="P327" s="23"/>
      <c r="Q327" s="23"/>
      <c r="R327" s="23"/>
      <c r="S327" s="23"/>
      <c r="T327" s="23"/>
      <c r="U327" s="23"/>
      <c r="V327" s="23"/>
      <c r="W327" s="23"/>
      <c r="X327" s="23"/>
      <c r="Y327" s="23"/>
    </row>
    <row r="328" spans="1:25" ht="15">
      <c r="A328" s="22"/>
      <c r="B328" s="22"/>
      <c r="C328" s="22"/>
      <c r="D328" s="22"/>
      <c r="E328" s="22"/>
      <c r="F328" s="22"/>
      <c r="G328" s="23"/>
      <c r="H328" s="23"/>
      <c r="I328" s="23"/>
      <c r="J328" s="23"/>
      <c r="K328" s="23"/>
      <c r="L328" s="23"/>
      <c r="M328" s="23"/>
      <c r="N328" s="23"/>
      <c r="O328" s="23"/>
      <c r="P328" s="23"/>
      <c r="Q328" s="23"/>
      <c r="R328" s="23"/>
      <c r="S328" s="23"/>
      <c r="T328" s="23"/>
      <c r="U328" s="23"/>
      <c r="V328" s="23"/>
      <c r="W328" s="23"/>
      <c r="X328" s="23"/>
      <c r="Y328" s="23"/>
    </row>
    <row r="329" spans="1:25" ht="15">
      <c r="A329" s="22"/>
      <c r="B329" s="22"/>
      <c r="C329" s="22"/>
      <c r="D329" s="22"/>
      <c r="E329" s="22"/>
      <c r="F329" s="22"/>
      <c r="G329" s="23"/>
      <c r="H329" s="23"/>
      <c r="I329" s="23"/>
      <c r="J329" s="23"/>
      <c r="K329" s="23"/>
      <c r="L329" s="23"/>
      <c r="M329" s="23"/>
      <c r="N329" s="23"/>
      <c r="O329" s="23"/>
      <c r="P329" s="23"/>
      <c r="Q329" s="23"/>
      <c r="R329" s="23"/>
      <c r="S329" s="23"/>
      <c r="T329" s="23"/>
      <c r="U329" s="23"/>
      <c r="V329" s="23"/>
      <c r="W329" s="23"/>
      <c r="X329" s="23"/>
      <c r="Y329" s="23"/>
    </row>
    <row r="330" spans="1:25" ht="15">
      <c r="A330" s="22"/>
      <c r="B330" s="22"/>
      <c r="C330" s="22"/>
      <c r="D330" s="22"/>
      <c r="E330" s="22"/>
      <c r="F330" s="22"/>
      <c r="G330" s="23"/>
      <c r="H330" s="23"/>
      <c r="I330" s="23"/>
      <c r="J330" s="23"/>
      <c r="K330" s="23"/>
      <c r="L330" s="23"/>
      <c r="M330" s="23"/>
      <c r="N330" s="23"/>
      <c r="O330" s="23"/>
      <c r="P330" s="23"/>
      <c r="Q330" s="23"/>
      <c r="R330" s="23"/>
      <c r="S330" s="23"/>
      <c r="T330" s="23"/>
      <c r="U330" s="23"/>
      <c r="V330" s="23"/>
      <c r="W330" s="23"/>
      <c r="X330" s="23"/>
      <c r="Y330" s="23"/>
    </row>
    <row r="331" spans="1:25" ht="15">
      <c r="A331" s="22"/>
      <c r="B331" s="22"/>
      <c r="C331" s="22"/>
      <c r="D331" s="22"/>
      <c r="E331" s="22"/>
      <c r="F331" s="22"/>
      <c r="G331" s="23"/>
      <c r="H331" s="23"/>
      <c r="I331" s="23"/>
      <c r="J331" s="23"/>
      <c r="K331" s="23"/>
      <c r="L331" s="23"/>
      <c r="M331" s="23"/>
      <c r="N331" s="23"/>
      <c r="O331" s="23"/>
      <c r="P331" s="23"/>
      <c r="Q331" s="23"/>
      <c r="R331" s="23"/>
      <c r="S331" s="23"/>
      <c r="T331" s="23"/>
      <c r="U331" s="23"/>
      <c r="V331" s="23"/>
      <c r="W331" s="23"/>
      <c r="X331" s="23"/>
      <c r="Y331" s="23"/>
    </row>
    <row r="332" spans="1:25" ht="15">
      <c r="A332" s="22"/>
      <c r="B332" s="22"/>
      <c r="C332" s="22"/>
      <c r="D332" s="22"/>
      <c r="E332" s="22"/>
      <c r="F332" s="22"/>
      <c r="G332" s="23"/>
      <c r="H332" s="23"/>
      <c r="I332" s="23"/>
      <c r="J332" s="23"/>
      <c r="K332" s="23"/>
      <c r="L332" s="23"/>
      <c r="M332" s="23"/>
      <c r="N332" s="23"/>
      <c r="O332" s="23"/>
      <c r="P332" s="23"/>
      <c r="Q332" s="23"/>
      <c r="R332" s="23"/>
      <c r="S332" s="23"/>
      <c r="T332" s="23"/>
      <c r="U332" s="23"/>
      <c r="V332" s="23"/>
      <c r="W332" s="23"/>
      <c r="X332" s="23"/>
      <c r="Y332" s="23"/>
    </row>
    <row r="333" spans="1:25" ht="15">
      <c r="A333" s="22"/>
      <c r="B333" s="22"/>
      <c r="C333" s="22"/>
      <c r="D333" s="22"/>
      <c r="E333" s="22"/>
      <c r="F333" s="22"/>
      <c r="G333" s="23"/>
      <c r="H333" s="23"/>
      <c r="I333" s="23"/>
      <c r="J333" s="23"/>
      <c r="K333" s="23"/>
      <c r="L333" s="23"/>
      <c r="M333" s="23"/>
      <c r="N333" s="23"/>
      <c r="O333" s="23"/>
      <c r="P333" s="23"/>
      <c r="Q333" s="23"/>
      <c r="R333" s="23"/>
      <c r="S333" s="23"/>
      <c r="T333" s="23"/>
      <c r="U333" s="23"/>
      <c r="V333" s="23"/>
      <c r="W333" s="23"/>
      <c r="X333" s="23"/>
      <c r="Y333" s="23"/>
    </row>
    <row r="334" spans="1:25" ht="15">
      <c r="A334" s="22"/>
      <c r="B334" s="22"/>
      <c r="C334" s="22"/>
      <c r="D334" s="22"/>
      <c r="E334" s="22"/>
      <c r="F334" s="22"/>
      <c r="G334" s="23"/>
      <c r="H334" s="23"/>
      <c r="I334" s="23"/>
      <c r="J334" s="23"/>
      <c r="K334" s="23"/>
      <c r="L334" s="23"/>
      <c r="M334" s="23"/>
      <c r="N334" s="23"/>
      <c r="O334" s="23"/>
      <c r="P334" s="23"/>
      <c r="Q334" s="23"/>
      <c r="R334" s="23"/>
      <c r="S334" s="23"/>
      <c r="T334" s="23"/>
      <c r="U334" s="23"/>
      <c r="V334" s="23"/>
      <c r="W334" s="23"/>
      <c r="X334" s="23"/>
      <c r="Y334" s="23"/>
    </row>
    <row r="335" spans="1:25" ht="15" hidden="1">
      <c r="A335" s="22"/>
      <c r="B335" s="22"/>
      <c r="C335" s="22"/>
      <c r="D335" s="22"/>
      <c r="E335" s="22"/>
      <c r="F335" s="22"/>
      <c r="G335" s="23"/>
      <c r="H335" s="23"/>
      <c r="I335" s="34"/>
      <c r="J335" s="34"/>
      <c r="K335" s="34"/>
      <c r="L335" s="23"/>
      <c r="M335" s="23"/>
      <c r="N335" s="23"/>
      <c r="O335" s="23"/>
      <c r="P335" s="23"/>
      <c r="Q335" s="23"/>
      <c r="R335" s="23"/>
      <c r="S335" s="23"/>
      <c r="T335" s="23"/>
      <c r="U335" s="23"/>
      <c r="V335" s="23"/>
      <c r="W335" s="23"/>
      <c r="X335" s="23"/>
      <c r="Y335" s="23"/>
    </row>
    <row r="336" spans="1:25" ht="15" hidden="1">
      <c r="A336" s="22"/>
      <c r="B336" s="22"/>
      <c r="C336" s="103" t="s">
        <v>31</v>
      </c>
      <c r="D336" s="22"/>
      <c r="E336" s="22"/>
      <c r="F336" s="22"/>
      <c r="G336" s="23"/>
      <c r="H336" s="23"/>
      <c r="I336" s="34"/>
      <c r="J336" s="34"/>
      <c r="K336" s="34"/>
      <c r="L336" s="23"/>
      <c r="M336" s="23"/>
      <c r="N336" s="23"/>
      <c r="O336" s="23"/>
      <c r="P336" s="23"/>
      <c r="Q336" s="23"/>
      <c r="R336" s="23"/>
      <c r="S336" s="23"/>
      <c r="T336" s="23"/>
      <c r="U336" s="23"/>
      <c r="V336" s="23"/>
      <c r="W336" s="23"/>
      <c r="X336" s="23"/>
      <c r="Y336" s="23"/>
    </row>
    <row r="337" spans="1:25" ht="15" hidden="1">
      <c r="A337" s="22"/>
      <c r="B337" s="22"/>
      <c r="C337" s="103" t="s">
        <v>24</v>
      </c>
      <c r="D337" s="22"/>
      <c r="E337" s="22"/>
      <c r="F337" s="22"/>
      <c r="G337" s="23"/>
      <c r="H337" s="23"/>
      <c r="I337" s="34"/>
      <c r="J337" s="34"/>
      <c r="K337" s="34"/>
      <c r="L337" s="23"/>
      <c r="M337" s="23"/>
      <c r="N337" s="23"/>
      <c r="O337" s="23"/>
      <c r="P337" s="23"/>
      <c r="Q337" s="23"/>
      <c r="R337" s="23"/>
      <c r="S337" s="23"/>
      <c r="T337" s="23"/>
      <c r="U337" s="23"/>
      <c r="V337" s="23"/>
      <c r="W337" s="23"/>
      <c r="X337" s="23"/>
      <c r="Y337" s="23"/>
    </row>
    <row r="338" spans="1:25" ht="15" hidden="1">
      <c r="A338" s="22"/>
      <c r="B338" s="22"/>
      <c r="C338" s="103" t="s">
        <v>113</v>
      </c>
      <c r="D338" s="22"/>
      <c r="E338" s="22"/>
      <c r="F338" s="22"/>
      <c r="G338" s="23"/>
      <c r="H338" s="23"/>
      <c r="I338" s="34"/>
      <c r="J338" s="34"/>
      <c r="K338" s="34"/>
      <c r="L338" s="23"/>
      <c r="M338" s="23"/>
      <c r="N338" s="23"/>
      <c r="O338" s="23"/>
      <c r="P338" s="23"/>
      <c r="Q338" s="23"/>
      <c r="R338" s="23"/>
      <c r="S338" s="23"/>
      <c r="T338" s="23"/>
      <c r="U338" s="23"/>
      <c r="V338" s="23"/>
      <c r="W338" s="23"/>
      <c r="X338" s="23"/>
      <c r="Y338" s="23"/>
    </row>
    <row r="339" spans="1:25" ht="15" hidden="1">
      <c r="A339" s="22"/>
      <c r="B339" s="22"/>
      <c r="C339" s="103" t="s">
        <v>47</v>
      </c>
      <c r="D339" s="22"/>
      <c r="E339" s="22"/>
      <c r="F339" s="22"/>
      <c r="G339" s="23"/>
      <c r="H339" s="23"/>
      <c r="I339" s="34"/>
      <c r="J339" s="34"/>
      <c r="K339" s="34"/>
      <c r="L339" s="23"/>
      <c r="M339" s="23"/>
      <c r="N339" s="23"/>
      <c r="O339" s="23"/>
      <c r="P339" s="23"/>
      <c r="Q339" s="23"/>
      <c r="R339" s="23"/>
      <c r="S339" s="23"/>
      <c r="T339" s="23"/>
      <c r="U339" s="23"/>
      <c r="V339" s="23"/>
      <c r="W339" s="23"/>
      <c r="X339" s="23"/>
      <c r="Y339" s="23"/>
    </row>
    <row r="340" spans="1:25" ht="15" hidden="1">
      <c r="A340" s="22"/>
      <c r="B340" s="22"/>
      <c r="C340" s="103" t="s">
        <v>27</v>
      </c>
      <c r="D340" s="22"/>
      <c r="E340" s="22"/>
      <c r="F340" s="22"/>
      <c r="G340" s="23"/>
      <c r="H340" s="23"/>
      <c r="I340" s="34"/>
      <c r="J340" s="34"/>
      <c r="K340" s="34"/>
      <c r="L340" s="23"/>
      <c r="M340" s="23"/>
      <c r="N340" s="23"/>
      <c r="O340" s="23"/>
      <c r="P340" s="23"/>
      <c r="Q340" s="23"/>
      <c r="R340" s="23"/>
      <c r="S340" s="23"/>
      <c r="T340" s="23"/>
      <c r="U340" s="23"/>
      <c r="V340" s="23"/>
      <c r="W340" s="23"/>
      <c r="X340" s="23"/>
      <c r="Y340" s="23"/>
    </row>
    <row r="341" spans="1:25" ht="15" hidden="1">
      <c r="A341" s="22"/>
      <c r="B341" s="22"/>
      <c r="C341" s="104" t="s">
        <v>38</v>
      </c>
      <c r="D341" s="22"/>
      <c r="E341" s="22"/>
      <c r="F341" s="22"/>
      <c r="G341" s="23"/>
      <c r="H341" s="23"/>
      <c r="I341" s="34"/>
      <c r="J341" s="34"/>
      <c r="K341" s="34"/>
      <c r="L341" s="23"/>
      <c r="M341" s="23"/>
      <c r="N341" s="23"/>
      <c r="O341" s="23"/>
      <c r="P341" s="23"/>
      <c r="Q341" s="23"/>
      <c r="R341" s="23"/>
      <c r="S341" s="23"/>
      <c r="T341" s="23"/>
      <c r="U341" s="23"/>
      <c r="V341" s="23"/>
      <c r="W341" s="23"/>
      <c r="X341" s="23"/>
      <c r="Y341" s="23"/>
    </row>
    <row r="342" spans="1:25" ht="15" hidden="1">
      <c r="A342" s="22"/>
      <c r="B342" s="22"/>
      <c r="C342" s="103" t="s">
        <v>52</v>
      </c>
      <c r="D342" s="22"/>
      <c r="E342" s="22"/>
      <c r="F342" s="22"/>
      <c r="G342" s="23"/>
      <c r="H342" s="23"/>
      <c r="I342" s="34"/>
      <c r="J342" s="34"/>
      <c r="K342" s="34"/>
      <c r="L342" s="23"/>
      <c r="M342" s="23"/>
      <c r="N342" s="23"/>
      <c r="O342" s="23"/>
      <c r="P342" s="23"/>
      <c r="Q342" s="23"/>
      <c r="R342" s="23"/>
      <c r="S342" s="23"/>
      <c r="T342" s="23"/>
      <c r="U342" s="23"/>
      <c r="V342" s="23"/>
      <c r="W342" s="23"/>
      <c r="X342" s="23"/>
      <c r="Y342" s="23"/>
    </row>
    <row r="343" spans="1:25" ht="15" hidden="1">
      <c r="A343" s="22"/>
      <c r="B343" s="22"/>
      <c r="C343" s="103" t="s">
        <v>125</v>
      </c>
      <c r="D343" s="22"/>
      <c r="E343" s="22"/>
      <c r="F343" s="22"/>
      <c r="G343" s="23"/>
      <c r="H343" s="23"/>
      <c r="I343" s="34"/>
      <c r="J343" s="34"/>
      <c r="K343" s="34"/>
      <c r="L343" s="23"/>
      <c r="M343" s="23"/>
      <c r="N343" s="23"/>
      <c r="O343" s="23"/>
      <c r="P343" s="23"/>
      <c r="Q343" s="23"/>
      <c r="R343" s="23"/>
      <c r="S343" s="23"/>
      <c r="T343" s="23"/>
      <c r="U343" s="23"/>
      <c r="V343" s="23"/>
      <c r="W343" s="23"/>
      <c r="X343" s="23"/>
      <c r="Y343" s="23"/>
    </row>
    <row r="344" spans="1:25" ht="15" hidden="1">
      <c r="A344" s="22"/>
      <c r="B344" s="22"/>
      <c r="C344" s="103" t="s">
        <v>34</v>
      </c>
      <c r="D344" s="22"/>
      <c r="E344" s="22"/>
      <c r="F344" s="22"/>
      <c r="G344" s="23"/>
      <c r="H344" s="23"/>
      <c r="I344" s="34"/>
      <c r="J344" s="34"/>
      <c r="K344" s="34"/>
      <c r="L344" s="23"/>
      <c r="M344" s="23"/>
      <c r="N344" s="23"/>
      <c r="O344" s="23"/>
      <c r="P344" s="23"/>
      <c r="Q344" s="23"/>
      <c r="R344" s="23"/>
      <c r="S344" s="23"/>
      <c r="T344" s="23"/>
      <c r="U344" s="23"/>
      <c r="V344" s="23"/>
      <c r="W344" s="23"/>
      <c r="X344" s="23"/>
      <c r="Y344" s="23"/>
    </row>
    <row r="345" spans="1:25" ht="15" hidden="1">
      <c r="A345" s="22"/>
      <c r="B345" s="22"/>
      <c r="C345" s="103" t="s">
        <v>66</v>
      </c>
      <c r="D345" s="22"/>
      <c r="E345" s="22"/>
      <c r="F345" s="22"/>
      <c r="G345" s="23"/>
      <c r="H345" s="23"/>
      <c r="I345" s="34"/>
      <c r="J345" s="34"/>
      <c r="K345" s="34"/>
      <c r="L345" s="23"/>
      <c r="M345" s="23"/>
      <c r="N345" s="23"/>
      <c r="O345" s="23"/>
      <c r="P345" s="23"/>
      <c r="Q345" s="23"/>
      <c r="R345" s="23"/>
      <c r="S345" s="23"/>
      <c r="T345" s="23"/>
      <c r="U345" s="23"/>
      <c r="V345" s="23"/>
      <c r="W345" s="23"/>
      <c r="X345" s="23"/>
      <c r="Y345" s="23"/>
    </row>
    <row r="346" spans="1:25" ht="15" hidden="1">
      <c r="A346" s="22"/>
      <c r="B346" s="22"/>
      <c r="C346" s="103" t="s">
        <v>41</v>
      </c>
      <c r="D346" s="22"/>
      <c r="E346" s="22"/>
      <c r="F346" s="22"/>
      <c r="G346" s="23"/>
      <c r="H346" s="23"/>
      <c r="I346" s="34"/>
      <c r="J346" s="34"/>
      <c r="K346" s="34"/>
      <c r="L346" s="23"/>
      <c r="M346" s="23"/>
      <c r="N346" s="23"/>
      <c r="O346" s="23"/>
      <c r="P346" s="23"/>
      <c r="Q346" s="23"/>
      <c r="R346" s="23"/>
      <c r="S346" s="23"/>
      <c r="T346" s="23"/>
      <c r="U346" s="23"/>
      <c r="V346" s="23"/>
      <c r="W346" s="23"/>
      <c r="X346" s="23"/>
      <c r="Y346" s="23"/>
    </row>
    <row r="347" spans="1:25" ht="15" hidden="1">
      <c r="A347" s="22"/>
      <c r="B347" s="22"/>
      <c r="C347" s="103" t="s">
        <v>93</v>
      </c>
      <c r="D347" s="22"/>
      <c r="E347" s="22"/>
      <c r="F347" s="22"/>
      <c r="G347" s="23"/>
      <c r="H347" s="23"/>
      <c r="I347" s="34"/>
      <c r="J347" s="34"/>
      <c r="K347" s="34"/>
      <c r="L347" s="23"/>
      <c r="M347" s="23"/>
      <c r="N347" s="23"/>
      <c r="O347" s="23"/>
      <c r="P347" s="23"/>
      <c r="Q347" s="23"/>
      <c r="R347" s="23"/>
      <c r="S347" s="23"/>
      <c r="T347" s="23"/>
      <c r="U347" s="23"/>
      <c r="V347" s="23"/>
      <c r="W347" s="23"/>
      <c r="X347" s="23"/>
      <c r="Y347" s="23"/>
    </row>
    <row r="348" spans="1:25" ht="15" hidden="1">
      <c r="A348" s="22"/>
      <c r="B348" s="22"/>
      <c r="C348" s="103" t="s">
        <v>78</v>
      </c>
      <c r="D348" s="22"/>
      <c r="E348" s="22"/>
      <c r="F348" s="22"/>
      <c r="G348" s="23"/>
      <c r="H348" s="23"/>
      <c r="I348" s="34"/>
      <c r="J348" s="34"/>
      <c r="K348" s="34"/>
      <c r="L348" s="23"/>
      <c r="M348" s="23"/>
      <c r="N348" s="23"/>
      <c r="O348" s="23"/>
      <c r="P348" s="23"/>
      <c r="Q348" s="23"/>
      <c r="R348" s="23"/>
      <c r="S348" s="23"/>
      <c r="T348" s="23"/>
      <c r="U348" s="23"/>
      <c r="V348" s="23"/>
      <c r="W348" s="23"/>
      <c r="X348" s="23"/>
      <c r="Y348" s="23"/>
    </row>
    <row r="349" spans="1:25" ht="15" hidden="1">
      <c r="A349" s="22"/>
      <c r="B349" s="22"/>
      <c r="C349" s="103" t="s">
        <v>85</v>
      </c>
      <c r="D349" s="22"/>
      <c r="E349" s="22"/>
      <c r="F349" s="22"/>
      <c r="G349" s="23"/>
      <c r="H349" s="23"/>
      <c r="I349" s="34"/>
      <c r="J349" s="34"/>
      <c r="K349" s="34"/>
      <c r="L349" s="23"/>
      <c r="M349" s="23"/>
      <c r="N349" s="23"/>
      <c r="O349" s="23"/>
      <c r="P349" s="23"/>
      <c r="Q349" s="23"/>
      <c r="R349" s="23"/>
      <c r="S349" s="23"/>
      <c r="T349" s="23"/>
      <c r="U349" s="23"/>
      <c r="V349" s="23"/>
      <c r="W349" s="23"/>
      <c r="X349" s="23"/>
      <c r="Y349" s="23"/>
    </row>
    <row r="350" spans="1:25" ht="15" hidden="1">
      <c r="A350" s="22"/>
      <c r="B350" s="22"/>
      <c r="C350" s="103" t="s">
        <v>147</v>
      </c>
      <c r="D350" s="22"/>
      <c r="E350" s="22"/>
      <c r="F350" s="22"/>
      <c r="G350" s="23"/>
      <c r="H350" s="23"/>
      <c r="I350" s="34"/>
      <c r="J350" s="34"/>
      <c r="K350" s="34"/>
      <c r="L350" s="23"/>
      <c r="M350" s="23"/>
      <c r="N350" s="23"/>
      <c r="O350" s="23"/>
      <c r="P350" s="23"/>
      <c r="Q350" s="23"/>
      <c r="R350" s="23"/>
      <c r="S350" s="23"/>
      <c r="T350" s="23"/>
      <c r="U350" s="23"/>
      <c r="V350" s="23"/>
      <c r="W350" s="23"/>
      <c r="X350" s="23"/>
      <c r="Y350" s="23"/>
    </row>
    <row r="351" spans="1:25" ht="15" hidden="1">
      <c r="A351" s="22"/>
      <c r="B351" s="22"/>
      <c r="C351" s="103" t="s">
        <v>106</v>
      </c>
      <c r="D351" s="22"/>
      <c r="E351" s="22"/>
      <c r="F351" s="22"/>
      <c r="G351" s="23"/>
      <c r="H351" s="23"/>
      <c r="I351" s="34"/>
      <c r="J351" s="34"/>
      <c r="K351" s="34"/>
      <c r="L351" s="23"/>
      <c r="M351" s="23"/>
      <c r="N351" s="23"/>
      <c r="O351" s="23"/>
      <c r="P351" s="23"/>
      <c r="Q351" s="23"/>
      <c r="R351" s="23"/>
      <c r="S351" s="23"/>
      <c r="T351" s="23"/>
      <c r="U351" s="23"/>
      <c r="V351" s="23"/>
      <c r="W351" s="23"/>
      <c r="X351" s="23"/>
      <c r="Y351" s="23"/>
    </row>
    <row r="352" spans="1:25" ht="15" hidden="1">
      <c r="A352" s="22"/>
      <c r="B352" s="22"/>
      <c r="C352" s="103" t="s">
        <v>120</v>
      </c>
      <c r="D352" s="22"/>
      <c r="E352" s="22"/>
      <c r="F352" s="22"/>
      <c r="G352" s="23"/>
      <c r="H352" s="23"/>
      <c r="I352" s="34"/>
      <c r="J352" s="34"/>
      <c r="K352" s="34"/>
      <c r="L352" s="23"/>
      <c r="M352" s="23"/>
      <c r="N352" s="23"/>
      <c r="O352" s="23"/>
      <c r="P352" s="23"/>
      <c r="Q352" s="23"/>
      <c r="R352" s="23"/>
      <c r="S352" s="23"/>
      <c r="T352" s="23"/>
      <c r="U352" s="23"/>
      <c r="V352" s="23"/>
      <c r="W352" s="23"/>
      <c r="X352" s="23"/>
      <c r="Y352" s="23"/>
    </row>
    <row r="353" spans="1:25" ht="15" hidden="1">
      <c r="A353" s="22"/>
      <c r="B353" s="22"/>
      <c r="C353" s="103" t="s">
        <v>57</v>
      </c>
      <c r="D353" s="22"/>
      <c r="E353" s="22"/>
      <c r="F353" s="22"/>
      <c r="G353" s="23"/>
      <c r="H353" s="23"/>
      <c r="I353" s="34"/>
      <c r="J353" s="34"/>
      <c r="K353" s="34"/>
      <c r="L353" s="23"/>
      <c r="M353" s="23"/>
      <c r="N353" s="23"/>
      <c r="O353" s="23"/>
      <c r="P353" s="23"/>
      <c r="Q353" s="23"/>
      <c r="R353" s="23"/>
      <c r="S353" s="23"/>
      <c r="T353" s="23"/>
      <c r="U353" s="23"/>
      <c r="V353" s="23"/>
      <c r="W353" s="23"/>
      <c r="X353" s="23"/>
      <c r="Y353" s="23"/>
    </row>
    <row r="354" spans="1:25" ht="15" hidden="1">
      <c r="A354" s="22"/>
      <c r="B354" s="22"/>
      <c r="C354" s="103" t="s">
        <v>173</v>
      </c>
      <c r="D354" s="22"/>
      <c r="E354" s="22"/>
      <c r="F354" s="22"/>
      <c r="G354" s="23"/>
      <c r="H354" s="23"/>
      <c r="I354" s="34"/>
      <c r="J354" s="34"/>
      <c r="K354" s="34"/>
      <c r="L354" s="23"/>
      <c r="M354" s="23"/>
      <c r="N354" s="23"/>
      <c r="O354" s="23"/>
      <c r="P354" s="23"/>
      <c r="Q354" s="23"/>
      <c r="R354" s="23"/>
      <c r="S354" s="23"/>
      <c r="T354" s="23"/>
      <c r="U354" s="23"/>
      <c r="V354" s="23"/>
      <c r="W354" s="23"/>
      <c r="X354" s="23"/>
      <c r="Y354" s="23"/>
    </row>
    <row r="355" spans="1:25" ht="15" hidden="1">
      <c r="A355" s="22"/>
      <c r="B355" s="22"/>
      <c r="C355" s="103" t="s">
        <v>174</v>
      </c>
      <c r="D355" s="22"/>
      <c r="E355" s="22"/>
      <c r="F355" s="22"/>
      <c r="G355" s="23"/>
      <c r="H355" s="23"/>
      <c r="I355" s="34"/>
      <c r="J355" s="34"/>
      <c r="K355" s="34"/>
      <c r="L355" s="23"/>
      <c r="M355" s="23"/>
      <c r="N355" s="23"/>
      <c r="O355" s="23"/>
      <c r="P355" s="23"/>
      <c r="Q355" s="23"/>
      <c r="R355" s="23"/>
      <c r="S355" s="23"/>
      <c r="T355" s="23"/>
      <c r="U355" s="23"/>
      <c r="V355" s="23"/>
      <c r="W355" s="23"/>
      <c r="X355" s="23"/>
      <c r="Y355" s="23"/>
    </row>
    <row r="356" spans="1:25" ht="15" hidden="1">
      <c r="A356" s="22"/>
      <c r="B356" s="22"/>
      <c r="C356" s="103" t="s">
        <v>423</v>
      </c>
      <c r="D356" s="22"/>
      <c r="E356" s="22"/>
      <c r="F356" s="22"/>
      <c r="G356" s="23"/>
      <c r="H356" s="23"/>
      <c r="I356" s="34"/>
      <c r="J356" s="34"/>
      <c r="K356" s="34"/>
      <c r="L356" s="23"/>
      <c r="M356" s="23"/>
      <c r="N356" s="23"/>
      <c r="O356" s="23"/>
      <c r="P356" s="23"/>
      <c r="Q356" s="23"/>
      <c r="R356" s="23"/>
      <c r="S356" s="23"/>
      <c r="T356" s="23"/>
      <c r="U356" s="23"/>
      <c r="V356" s="23"/>
      <c r="W356" s="23"/>
      <c r="X356" s="23"/>
      <c r="Y356" s="23"/>
    </row>
    <row r="357" spans="1:25" ht="15" hidden="1">
      <c r="A357" s="22"/>
      <c r="B357" s="22"/>
      <c r="C357" s="103" t="s">
        <v>422</v>
      </c>
      <c r="D357" s="22"/>
      <c r="E357" s="22"/>
      <c r="F357" s="22"/>
      <c r="G357" s="23"/>
      <c r="H357" s="23"/>
      <c r="I357" s="34"/>
      <c r="J357" s="34"/>
      <c r="K357" s="34"/>
      <c r="L357" s="23"/>
      <c r="M357" s="23"/>
      <c r="N357" s="23"/>
      <c r="O357" s="23"/>
      <c r="P357" s="23"/>
      <c r="Q357" s="23"/>
      <c r="R357" s="23"/>
      <c r="S357" s="23"/>
      <c r="T357" s="23"/>
      <c r="U357" s="23"/>
      <c r="V357" s="23"/>
      <c r="W357" s="23"/>
      <c r="X357" s="23"/>
      <c r="Y357" s="23"/>
    </row>
    <row r="358" spans="1:25" ht="15" hidden="1">
      <c r="A358" s="22"/>
      <c r="B358" s="22"/>
      <c r="C358" s="103" t="s">
        <v>421</v>
      </c>
      <c r="D358" s="22"/>
      <c r="E358" s="22"/>
      <c r="F358" s="22"/>
      <c r="G358" s="23"/>
      <c r="H358" s="23"/>
      <c r="I358" s="34"/>
      <c r="J358" s="34"/>
      <c r="K358" s="34"/>
      <c r="L358" s="23"/>
      <c r="M358" s="23"/>
      <c r="N358" s="23"/>
      <c r="O358" s="23"/>
      <c r="P358" s="23"/>
      <c r="Q358" s="23"/>
      <c r="R358" s="23"/>
      <c r="S358" s="23"/>
      <c r="T358" s="23"/>
      <c r="U358" s="23"/>
      <c r="V358" s="23"/>
      <c r="W358" s="23"/>
      <c r="X358" s="23"/>
      <c r="Y358" s="23"/>
    </row>
    <row r="359" spans="1:25" ht="15">
      <c r="A359" s="22"/>
      <c r="B359" s="22"/>
      <c r="C359" s="104"/>
      <c r="D359" s="22"/>
      <c r="E359" s="22"/>
      <c r="F359" s="22"/>
      <c r="G359" s="23"/>
      <c r="H359" s="23"/>
      <c r="I359" s="34"/>
      <c r="J359" s="34"/>
      <c r="K359" s="34"/>
      <c r="L359" s="23"/>
      <c r="M359" s="23"/>
      <c r="N359" s="23"/>
      <c r="O359" s="23"/>
      <c r="P359" s="23"/>
      <c r="Q359" s="23"/>
      <c r="R359" s="23"/>
      <c r="S359" s="23"/>
      <c r="T359" s="23"/>
      <c r="U359" s="23"/>
      <c r="V359" s="23"/>
      <c r="W359" s="23"/>
      <c r="X359" s="23"/>
      <c r="Y359" s="23"/>
    </row>
    <row r="360" spans="1:25" ht="15">
      <c r="A360" s="22"/>
      <c r="B360" s="22"/>
      <c r="C360" s="22"/>
      <c r="D360" s="22"/>
      <c r="E360" s="22"/>
      <c r="F360" s="22"/>
      <c r="G360" s="23"/>
      <c r="H360" s="23"/>
      <c r="I360" s="34"/>
      <c r="J360" s="34"/>
      <c r="K360" s="34"/>
      <c r="L360" s="23"/>
      <c r="M360" s="23"/>
      <c r="N360" s="23"/>
      <c r="O360" s="23"/>
      <c r="P360" s="23"/>
      <c r="Q360" s="23"/>
      <c r="R360" s="23"/>
      <c r="S360" s="23"/>
      <c r="T360" s="23"/>
      <c r="U360" s="23"/>
      <c r="V360" s="23"/>
      <c r="W360" s="23"/>
      <c r="X360" s="23"/>
      <c r="Y360" s="23"/>
    </row>
    <row r="361" spans="1:25" ht="15">
      <c r="A361" s="22"/>
      <c r="B361" s="22"/>
      <c r="C361" s="22"/>
      <c r="D361" s="22"/>
      <c r="E361" s="22"/>
      <c r="F361" s="22"/>
      <c r="G361" s="23"/>
      <c r="H361" s="23"/>
      <c r="I361" s="34"/>
      <c r="J361" s="34"/>
      <c r="K361" s="34"/>
      <c r="L361" s="23"/>
      <c r="M361" s="23"/>
      <c r="N361" s="23"/>
      <c r="O361" s="23"/>
      <c r="P361" s="23"/>
      <c r="Q361" s="23"/>
      <c r="R361" s="23"/>
      <c r="S361" s="23"/>
      <c r="T361" s="23"/>
      <c r="U361" s="23"/>
      <c r="V361" s="23"/>
      <c r="W361" s="23"/>
      <c r="X361" s="23"/>
      <c r="Y361" s="23"/>
    </row>
    <row r="362" spans="1:25" ht="15">
      <c r="A362" s="22"/>
      <c r="B362" s="22"/>
      <c r="C362" s="22"/>
      <c r="D362" s="22"/>
      <c r="E362" s="22"/>
      <c r="F362" s="22"/>
      <c r="G362" s="23"/>
      <c r="H362" s="23"/>
      <c r="I362" s="34"/>
      <c r="J362" s="34"/>
      <c r="K362" s="34"/>
      <c r="L362" s="23"/>
      <c r="M362" s="23"/>
      <c r="N362" s="23"/>
      <c r="O362" s="23"/>
      <c r="P362" s="23"/>
      <c r="Q362" s="23"/>
      <c r="R362" s="23"/>
      <c r="S362" s="23"/>
      <c r="T362" s="23"/>
      <c r="U362" s="23"/>
      <c r="V362" s="23"/>
      <c r="W362" s="23"/>
      <c r="X362" s="23"/>
      <c r="Y362" s="23"/>
    </row>
    <row r="363" spans="1:25" ht="15">
      <c r="A363" s="22"/>
      <c r="B363" s="22"/>
      <c r="C363" s="22"/>
      <c r="D363" s="22"/>
      <c r="E363" s="22"/>
      <c r="F363" s="22"/>
      <c r="G363" s="23"/>
      <c r="H363" s="23"/>
      <c r="I363" s="34"/>
      <c r="J363" s="34"/>
      <c r="K363" s="34"/>
      <c r="L363" s="23"/>
      <c r="M363" s="23"/>
      <c r="N363" s="23"/>
      <c r="O363" s="23"/>
      <c r="P363" s="23"/>
      <c r="Q363" s="23"/>
      <c r="R363" s="23"/>
      <c r="S363" s="23"/>
      <c r="T363" s="23"/>
      <c r="U363" s="23"/>
      <c r="V363" s="23"/>
      <c r="W363" s="23"/>
      <c r="X363" s="23"/>
      <c r="Y363" s="23"/>
    </row>
    <row r="364" spans="1:25" ht="15">
      <c r="A364" s="22"/>
      <c r="B364" s="22"/>
      <c r="C364" s="22"/>
      <c r="D364" s="22"/>
      <c r="E364" s="22"/>
      <c r="F364" s="22"/>
      <c r="G364" s="23"/>
      <c r="H364" s="23"/>
      <c r="I364" s="34"/>
      <c r="J364" s="34"/>
      <c r="K364" s="34"/>
      <c r="L364" s="23"/>
      <c r="M364" s="23"/>
      <c r="N364" s="23"/>
      <c r="O364" s="23"/>
      <c r="P364" s="23"/>
      <c r="Q364" s="23"/>
      <c r="R364" s="23"/>
      <c r="S364" s="23"/>
      <c r="T364" s="23"/>
      <c r="U364" s="23"/>
      <c r="V364" s="23"/>
      <c r="W364" s="23"/>
      <c r="X364" s="23"/>
      <c r="Y364" s="23"/>
    </row>
    <row r="365" spans="1:25" ht="15">
      <c r="A365" s="22"/>
      <c r="B365" s="22"/>
      <c r="C365" s="22"/>
      <c r="D365" s="22"/>
      <c r="E365" s="22"/>
      <c r="F365" s="22"/>
      <c r="G365" s="23"/>
      <c r="H365" s="23"/>
      <c r="I365" s="34"/>
      <c r="J365" s="34"/>
      <c r="K365" s="34"/>
      <c r="L365" s="23"/>
      <c r="M365" s="23"/>
      <c r="N365" s="23"/>
      <c r="O365" s="23"/>
      <c r="P365" s="23"/>
      <c r="Q365" s="23"/>
      <c r="R365" s="23"/>
      <c r="S365" s="23"/>
      <c r="T365" s="23"/>
      <c r="U365" s="23"/>
      <c r="V365" s="23"/>
      <c r="W365" s="23"/>
      <c r="X365" s="23"/>
      <c r="Y365" s="23"/>
    </row>
    <row r="366" spans="1:25" ht="15">
      <c r="A366" s="22"/>
      <c r="B366" s="22"/>
      <c r="C366" s="22"/>
      <c r="D366" s="22"/>
      <c r="E366" s="22"/>
      <c r="F366" s="22"/>
      <c r="G366" s="23"/>
      <c r="H366" s="23"/>
      <c r="I366" s="34"/>
      <c r="J366" s="34"/>
      <c r="K366" s="34"/>
      <c r="L366" s="23"/>
      <c r="M366" s="23"/>
      <c r="N366" s="23"/>
      <c r="O366" s="23"/>
      <c r="P366" s="23"/>
      <c r="Q366" s="23"/>
      <c r="R366" s="23"/>
      <c r="S366" s="23"/>
      <c r="T366" s="23"/>
      <c r="U366" s="23"/>
      <c r="V366" s="23"/>
      <c r="W366" s="23"/>
      <c r="X366" s="23"/>
      <c r="Y366" s="23"/>
    </row>
    <row r="367" spans="1:25" ht="15">
      <c r="A367" s="22"/>
      <c r="B367" s="22"/>
      <c r="C367" s="22"/>
      <c r="D367" s="22"/>
      <c r="E367" s="22"/>
      <c r="F367" s="22"/>
      <c r="G367" s="23"/>
      <c r="H367" s="23"/>
      <c r="I367" s="34"/>
      <c r="J367" s="34"/>
      <c r="K367" s="34"/>
      <c r="L367" s="23"/>
      <c r="M367" s="23"/>
      <c r="N367" s="23"/>
      <c r="O367" s="23"/>
      <c r="P367" s="23"/>
      <c r="Q367" s="23"/>
      <c r="R367" s="23"/>
      <c r="S367" s="23"/>
      <c r="T367" s="23"/>
      <c r="U367" s="23"/>
      <c r="V367" s="23"/>
      <c r="W367" s="23"/>
      <c r="X367" s="23"/>
      <c r="Y367" s="23"/>
    </row>
    <row r="368" spans="1:25" ht="15">
      <c r="A368" s="22"/>
      <c r="B368" s="22"/>
      <c r="C368" s="22"/>
      <c r="D368" s="22"/>
      <c r="E368" s="22"/>
      <c r="F368" s="22"/>
      <c r="G368" s="23"/>
      <c r="H368" s="23"/>
      <c r="I368" s="34"/>
      <c r="J368" s="34"/>
      <c r="K368" s="34"/>
      <c r="L368" s="23"/>
      <c r="M368" s="23"/>
      <c r="N368" s="23"/>
      <c r="O368" s="23"/>
      <c r="P368" s="23"/>
      <c r="Q368" s="23"/>
      <c r="R368" s="23"/>
      <c r="S368" s="23"/>
      <c r="T368" s="23"/>
      <c r="U368" s="23"/>
      <c r="V368" s="23"/>
      <c r="W368" s="23"/>
      <c r="X368" s="23"/>
      <c r="Y368" s="23"/>
    </row>
    <row r="369" spans="1:25" ht="15">
      <c r="A369" s="22"/>
      <c r="B369" s="22"/>
      <c r="C369" s="22"/>
      <c r="D369" s="22"/>
      <c r="E369" s="22"/>
      <c r="F369" s="22"/>
      <c r="G369" s="23"/>
      <c r="H369" s="23"/>
      <c r="I369" s="34"/>
      <c r="J369" s="34"/>
      <c r="K369" s="34"/>
      <c r="L369" s="23"/>
      <c r="M369" s="23"/>
      <c r="N369" s="23"/>
      <c r="O369" s="23"/>
      <c r="P369" s="23"/>
      <c r="Q369" s="23"/>
      <c r="R369" s="23"/>
      <c r="S369" s="23"/>
      <c r="T369" s="23"/>
      <c r="U369" s="23"/>
      <c r="V369" s="23"/>
      <c r="W369" s="23"/>
      <c r="X369" s="23"/>
      <c r="Y369" s="23"/>
    </row>
    <row r="370" spans="1:25" ht="15">
      <c r="A370" s="22"/>
      <c r="B370" s="22"/>
      <c r="C370" s="22"/>
      <c r="D370" s="22"/>
      <c r="E370" s="22"/>
      <c r="F370" s="22"/>
      <c r="G370" s="23"/>
      <c r="H370" s="23"/>
      <c r="I370" s="34"/>
      <c r="J370" s="34"/>
      <c r="K370" s="34"/>
      <c r="L370" s="23"/>
      <c r="M370" s="23"/>
      <c r="N370" s="23"/>
      <c r="O370" s="23"/>
      <c r="P370" s="23"/>
      <c r="Q370" s="23"/>
      <c r="R370" s="23"/>
      <c r="S370" s="23"/>
      <c r="T370" s="23"/>
      <c r="U370" s="23"/>
      <c r="V370" s="23"/>
      <c r="W370" s="23"/>
      <c r="X370" s="23"/>
      <c r="Y370" s="23"/>
    </row>
    <row r="371" spans="1:25" ht="15">
      <c r="A371" s="22"/>
      <c r="B371" s="22"/>
      <c r="C371" s="22"/>
      <c r="D371" s="22"/>
      <c r="E371" s="22"/>
      <c r="F371" s="22"/>
      <c r="G371" s="23"/>
      <c r="H371" s="23"/>
      <c r="I371" s="34"/>
      <c r="J371" s="34"/>
      <c r="K371" s="34"/>
      <c r="L371" s="23"/>
      <c r="M371" s="23"/>
      <c r="N371" s="23"/>
      <c r="O371" s="23"/>
      <c r="P371" s="23"/>
      <c r="Q371" s="23"/>
      <c r="R371" s="23"/>
      <c r="S371" s="23"/>
      <c r="T371" s="23"/>
      <c r="U371" s="23"/>
      <c r="V371" s="23"/>
      <c r="W371" s="23"/>
      <c r="X371" s="23"/>
      <c r="Y371" s="23"/>
    </row>
    <row r="372" spans="1:25" ht="15">
      <c r="A372" s="22"/>
      <c r="B372" s="22"/>
      <c r="C372" s="22"/>
      <c r="D372" s="22"/>
      <c r="E372" s="22"/>
      <c r="F372" s="22"/>
      <c r="G372" s="23"/>
      <c r="H372" s="23"/>
      <c r="I372" s="34"/>
      <c r="J372" s="34"/>
      <c r="K372" s="34"/>
      <c r="L372" s="23"/>
      <c r="M372" s="23"/>
      <c r="N372" s="23"/>
      <c r="O372" s="23"/>
      <c r="P372" s="23"/>
      <c r="Q372" s="23"/>
      <c r="R372" s="23"/>
      <c r="S372" s="23"/>
      <c r="T372" s="23"/>
      <c r="U372" s="23"/>
      <c r="V372" s="23"/>
      <c r="W372" s="23"/>
      <c r="X372" s="23"/>
      <c r="Y372" s="23"/>
    </row>
    <row r="373" spans="1:25" ht="15">
      <c r="A373" s="22"/>
      <c r="B373" s="22"/>
      <c r="C373" s="22"/>
      <c r="D373" s="22"/>
      <c r="E373" s="22"/>
      <c r="F373" s="22"/>
      <c r="G373" s="23"/>
      <c r="H373" s="23"/>
      <c r="I373" s="34"/>
      <c r="J373" s="34"/>
      <c r="K373" s="34"/>
      <c r="L373" s="23"/>
      <c r="M373" s="23"/>
      <c r="N373" s="23"/>
      <c r="O373" s="23"/>
      <c r="P373" s="23"/>
      <c r="Q373" s="23"/>
      <c r="R373" s="23"/>
      <c r="S373" s="23"/>
      <c r="T373" s="23"/>
      <c r="U373" s="23"/>
      <c r="V373" s="23"/>
      <c r="W373" s="23"/>
      <c r="X373" s="23"/>
      <c r="Y373" s="23"/>
    </row>
    <row r="374" spans="1:25" ht="15">
      <c r="A374" s="22"/>
      <c r="B374" s="22"/>
      <c r="C374" s="22"/>
      <c r="D374" s="22"/>
      <c r="E374" s="22"/>
      <c r="F374" s="22"/>
      <c r="G374" s="23"/>
      <c r="H374" s="23"/>
      <c r="I374" s="34"/>
      <c r="J374" s="34"/>
      <c r="K374" s="34"/>
      <c r="L374" s="23"/>
      <c r="M374" s="23"/>
      <c r="N374" s="23"/>
      <c r="O374" s="23"/>
      <c r="P374" s="23"/>
      <c r="Q374" s="23"/>
      <c r="R374" s="23"/>
      <c r="S374" s="23"/>
      <c r="T374" s="23"/>
      <c r="U374" s="23"/>
      <c r="V374" s="23"/>
      <c r="W374" s="23"/>
      <c r="X374" s="23"/>
      <c r="Y374" s="23"/>
    </row>
    <row r="375" spans="1:25" ht="15">
      <c r="A375" s="22"/>
      <c r="B375" s="22"/>
      <c r="C375" s="22"/>
      <c r="D375" s="22"/>
      <c r="E375" s="22"/>
      <c r="F375" s="22"/>
      <c r="G375" s="23"/>
      <c r="H375" s="23"/>
      <c r="I375" s="34"/>
      <c r="J375" s="34"/>
      <c r="K375" s="34"/>
      <c r="L375" s="23"/>
      <c r="M375" s="23"/>
      <c r="N375" s="23"/>
      <c r="O375" s="23"/>
      <c r="P375" s="23"/>
      <c r="Q375" s="23"/>
      <c r="R375" s="23"/>
      <c r="S375" s="23"/>
      <c r="T375" s="23"/>
      <c r="U375" s="23"/>
      <c r="V375" s="23"/>
      <c r="W375" s="23"/>
      <c r="X375" s="23"/>
      <c r="Y375" s="23"/>
    </row>
    <row r="376" spans="1:25" ht="15">
      <c r="A376" s="22"/>
      <c r="B376" s="22"/>
      <c r="C376" s="22"/>
      <c r="D376" s="22"/>
      <c r="E376" s="22"/>
      <c r="F376" s="22"/>
      <c r="G376" s="23"/>
      <c r="H376" s="23"/>
      <c r="I376" s="34"/>
      <c r="J376" s="34"/>
      <c r="K376" s="34"/>
      <c r="L376" s="23"/>
      <c r="M376" s="23"/>
      <c r="N376" s="23"/>
      <c r="O376" s="23"/>
      <c r="P376" s="23"/>
      <c r="Q376" s="23"/>
      <c r="R376" s="23"/>
      <c r="S376" s="23"/>
      <c r="T376" s="23"/>
      <c r="U376" s="23"/>
      <c r="V376" s="23"/>
      <c r="W376" s="23"/>
      <c r="X376" s="23"/>
      <c r="Y376" s="23"/>
    </row>
    <row r="377" spans="1:25" ht="15">
      <c r="A377" s="22"/>
      <c r="B377" s="22"/>
      <c r="C377" s="22"/>
      <c r="D377" s="22"/>
      <c r="E377" s="22"/>
      <c r="F377" s="22"/>
      <c r="G377" s="23"/>
      <c r="H377" s="23"/>
      <c r="I377" s="34"/>
      <c r="J377" s="34"/>
      <c r="K377" s="34"/>
      <c r="L377" s="23"/>
      <c r="M377" s="23"/>
      <c r="N377" s="23"/>
      <c r="O377" s="23"/>
      <c r="P377" s="23"/>
      <c r="Q377" s="23"/>
      <c r="R377" s="23"/>
      <c r="S377" s="23"/>
      <c r="T377" s="23"/>
      <c r="U377" s="23"/>
      <c r="V377" s="23"/>
      <c r="W377" s="23"/>
      <c r="X377" s="23"/>
      <c r="Y377" s="23"/>
    </row>
    <row r="378" spans="1:25" ht="15">
      <c r="A378" s="22"/>
      <c r="B378" s="22"/>
      <c r="C378" s="22"/>
      <c r="D378" s="22"/>
      <c r="E378" s="22"/>
      <c r="F378" s="22"/>
      <c r="G378" s="23"/>
      <c r="H378" s="23"/>
      <c r="I378" s="34"/>
      <c r="J378" s="34"/>
      <c r="K378" s="34"/>
      <c r="L378" s="23"/>
      <c r="M378" s="23"/>
      <c r="N378" s="23"/>
      <c r="O378" s="23"/>
      <c r="P378" s="23"/>
      <c r="Q378" s="23"/>
      <c r="R378" s="23"/>
      <c r="S378" s="23"/>
      <c r="T378" s="23"/>
      <c r="U378" s="23"/>
      <c r="V378" s="23"/>
      <c r="W378" s="23"/>
      <c r="X378" s="23"/>
      <c r="Y378" s="23"/>
    </row>
    <row r="379" spans="1:25" ht="15">
      <c r="A379" s="22"/>
      <c r="B379" s="22"/>
      <c r="C379" s="22"/>
      <c r="D379" s="22"/>
      <c r="E379" s="22"/>
      <c r="F379" s="22"/>
      <c r="G379" s="23"/>
      <c r="H379" s="23"/>
      <c r="I379" s="34"/>
      <c r="J379" s="34"/>
      <c r="K379" s="34"/>
      <c r="L379" s="23"/>
      <c r="M379" s="23"/>
      <c r="N379" s="23"/>
      <c r="O379" s="23"/>
      <c r="P379" s="23"/>
      <c r="Q379" s="23"/>
      <c r="R379" s="23"/>
      <c r="S379" s="23"/>
      <c r="T379" s="23"/>
      <c r="U379" s="23"/>
      <c r="V379" s="23"/>
      <c r="W379" s="23"/>
      <c r="X379" s="23"/>
      <c r="Y379" s="23"/>
    </row>
    <row r="380" spans="1:25" ht="15">
      <c r="A380" s="22"/>
      <c r="B380" s="22"/>
      <c r="C380" s="22"/>
      <c r="D380" s="22"/>
      <c r="E380" s="22"/>
      <c r="F380" s="22"/>
      <c r="G380" s="23"/>
      <c r="H380" s="23"/>
      <c r="I380" s="34"/>
      <c r="J380" s="34"/>
      <c r="K380" s="34"/>
      <c r="L380" s="23"/>
      <c r="M380" s="23"/>
      <c r="N380" s="23"/>
      <c r="O380" s="23"/>
      <c r="P380" s="23"/>
      <c r="Q380" s="23"/>
      <c r="R380" s="23"/>
      <c r="S380" s="23"/>
      <c r="T380" s="23"/>
      <c r="U380" s="23"/>
      <c r="V380" s="23"/>
      <c r="W380" s="23"/>
      <c r="X380" s="23"/>
      <c r="Y380" s="23"/>
    </row>
    <row r="381" spans="1:25" ht="15">
      <c r="A381" s="22"/>
      <c r="B381" s="22"/>
      <c r="C381" s="22"/>
      <c r="D381" s="22"/>
      <c r="E381" s="22"/>
      <c r="F381" s="22"/>
      <c r="G381" s="23"/>
      <c r="H381" s="23"/>
      <c r="I381" s="34"/>
      <c r="J381" s="34"/>
      <c r="K381" s="34"/>
      <c r="L381" s="23"/>
      <c r="M381" s="23"/>
      <c r="N381" s="23"/>
      <c r="O381" s="23"/>
      <c r="P381" s="23"/>
      <c r="Q381" s="23"/>
      <c r="R381" s="23"/>
      <c r="S381" s="23"/>
      <c r="T381" s="23"/>
      <c r="U381" s="23"/>
      <c r="V381" s="23"/>
      <c r="W381" s="23"/>
      <c r="X381" s="23"/>
      <c r="Y381" s="23"/>
    </row>
    <row r="382" spans="1:25" ht="15">
      <c r="A382" s="22"/>
      <c r="B382" s="22"/>
      <c r="C382" s="22"/>
      <c r="D382" s="22"/>
      <c r="E382" s="22"/>
      <c r="F382" s="22"/>
      <c r="G382" s="23"/>
      <c r="H382" s="23"/>
      <c r="I382" s="34"/>
      <c r="J382" s="34"/>
      <c r="K382" s="34"/>
      <c r="L382" s="23"/>
      <c r="M382" s="23"/>
      <c r="N382" s="23"/>
      <c r="O382" s="23"/>
      <c r="P382" s="23"/>
      <c r="Q382" s="23"/>
      <c r="R382" s="23"/>
      <c r="S382" s="23"/>
      <c r="T382" s="23"/>
      <c r="U382" s="23"/>
      <c r="V382" s="23"/>
      <c r="W382" s="23"/>
      <c r="X382" s="23"/>
      <c r="Y382" s="23"/>
    </row>
    <row r="383" spans="1:25" ht="15">
      <c r="A383" s="22"/>
      <c r="B383" s="22"/>
      <c r="C383" s="22"/>
      <c r="D383" s="22"/>
      <c r="E383" s="22"/>
      <c r="F383" s="22"/>
      <c r="G383" s="23"/>
      <c r="H383" s="23"/>
      <c r="I383" s="34"/>
      <c r="J383" s="34"/>
      <c r="K383" s="34"/>
      <c r="L383" s="23"/>
      <c r="M383" s="23"/>
      <c r="N383" s="23"/>
      <c r="O383" s="23"/>
      <c r="P383" s="23"/>
      <c r="Q383" s="23"/>
      <c r="R383" s="23"/>
      <c r="S383" s="23"/>
      <c r="T383" s="23"/>
      <c r="U383" s="23"/>
      <c r="V383" s="23"/>
      <c r="W383" s="23"/>
      <c r="X383" s="23"/>
      <c r="Y383" s="23"/>
    </row>
    <row r="384" spans="1:25" ht="15">
      <c r="A384" s="22"/>
      <c r="B384" s="22"/>
      <c r="C384" s="22"/>
      <c r="D384" s="22"/>
      <c r="E384" s="22"/>
      <c r="F384" s="22"/>
      <c r="G384" s="23"/>
      <c r="H384" s="23"/>
      <c r="I384" s="34"/>
      <c r="J384" s="34"/>
      <c r="K384" s="34"/>
      <c r="L384" s="23"/>
      <c r="M384" s="23"/>
      <c r="N384" s="23"/>
      <c r="O384" s="23"/>
      <c r="P384" s="23"/>
      <c r="Q384" s="23"/>
      <c r="R384" s="23"/>
      <c r="S384" s="23"/>
      <c r="T384" s="23"/>
      <c r="U384" s="23"/>
      <c r="V384" s="23"/>
      <c r="W384" s="23"/>
      <c r="X384" s="23"/>
      <c r="Y384" s="23"/>
    </row>
    <row r="385" spans="1:25" ht="15">
      <c r="A385" s="22"/>
      <c r="B385" s="22"/>
      <c r="C385" s="22"/>
      <c r="D385" s="22"/>
      <c r="E385" s="22"/>
      <c r="F385" s="22"/>
      <c r="G385" s="23"/>
      <c r="H385" s="23"/>
      <c r="I385" s="34"/>
      <c r="J385" s="34"/>
      <c r="K385" s="34"/>
      <c r="L385" s="23"/>
      <c r="M385" s="23"/>
      <c r="N385" s="23"/>
      <c r="O385" s="23"/>
      <c r="P385" s="23"/>
      <c r="Q385" s="23"/>
      <c r="R385" s="23"/>
      <c r="S385" s="23"/>
      <c r="T385" s="23"/>
      <c r="U385" s="23"/>
      <c r="V385" s="23"/>
      <c r="W385" s="23"/>
      <c r="X385" s="23"/>
      <c r="Y385" s="23"/>
    </row>
    <row r="386" spans="1:25" ht="15">
      <c r="A386" s="22"/>
      <c r="B386" s="22"/>
      <c r="C386" s="22"/>
      <c r="D386" s="22"/>
      <c r="E386" s="22"/>
      <c r="F386" s="22"/>
      <c r="G386" s="23"/>
      <c r="H386" s="23"/>
      <c r="I386" s="34"/>
      <c r="J386" s="34"/>
      <c r="K386" s="34"/>
      <c r="L386" s="23"/>
      <c r="M386" s="23"/>
      <c r="N386" s="23"/>
      <c r="O386" s="23"/>
      <c r="P386" s="23"/>
      <c r="Q386" s="23"/>
      <c r="R386" s="23"/>
      <c r="S386" s="23"/>
      <c r="T386" s="23"/>
      <c r="U386" s="23"/>
      <c r="V386" s="23"/>
      <c r="W386" s="23"/>
      <c r="X386" s="23"/>
      <c r="Y386" s="23"/>
    </row>
    <row r="387" spans="1:25" ht="15">
      <c r="A387" s="22"/>
      <c r="B387" s="22"/>
      <c r="C387" s="22"/>
      <c r="D387" s="22"/>
      <c r="E387" s="22"/>
      <c r="F387" s="22"/>
      <c r="G387" s="23"/>
      <c r="H387" s="23"/>
      <c r="I387" s="34"/>
      <c r="J387" s="34"/>
      <c r="K387" s="34"/>
      <c r="L387" s="23"/>
      <c r="M387" s="23"/>
      <c r="N387" s="23"/>
      <c r="O387" s="23"/>
      <c r="P387" s="23"/>
      <c r="Q387" s="23"/>
      <c r="R387" s="23"/>
      <c r="S387" s="23"/>
      <c r="T387" s="23"/>
      <c r="U387" s="23"/>
      <c r="V387" s="23"/>
      <c r="W387" s="23"/>
      <c r="X387" s="23"/>
      <c r="Y387" s="23"/>
    </row>
    <row r="388" spans="1:25" ht="15">
      <c r="A388" s="22"/>
      <c r="B388" s="22"/>
      <c r="C388" s="22"/>
      <c r="D388" s="22"/>
      <c r="E388" s="22"/>
      <c r="F388" s="22"/>
      <c r="G388" s="23"/>
      <c r="H388" s="23"/>
      <c r="I388" s="34"/>
      <c r="J388" s="34"/>
      <c r="K388" s="34"/>
      <c r="L388" s="23"/>
      <c r="M388" s="23"/>
      <c r="N388" s="23"/>
      <c r="O388" s="23"/>
      <c r="P388" s="23"/>
      <c r="Q388" s="23"/>
      <c r="R388" s="23"/>
      <c r="S388" s="23"/>
      <c r="T388" s="23"/>
      <c r="U388" s="23"/>
      <c r="V388" s="23"/>
      <c r="W388" s="23"/>
      <c r="X388" s="23"/>
      <c r="Y388" s="23"/>
    </row>
    <row r="389" spans="1:25" ht="15">
      <c r="A389" s="22"/>
      <c r="B389" s="22"/>
      <c r="C389" s="22"/>
      <c r="D389" s="22"/>
      <c r="E389" s="22"/>
      <c r="F389" s="22"/>
      <c r="G389" s="23"/>
      <c r="H389" s="23"/>
      <c r="I389" s="34"/>
      <c r="J389" s="34"/>
      <c r="K389" s="34"/>
      <c r="L389" s="23"/>
      <c r="M389" s="23"/>
      <c r="N389" s="23"/>
      <c r="O389" s="23"/>
      <c r="P389" s="23"/>
      <c r="Q389" s="23"/>
      <c r="R389" s="23"/>
      <c r="S389" s="23"/>
      <c r="T389" s="23"/>
      <c r="U389" s="23"/>
      <c r="V389" s="23"/>
      <c r="W389" s="23"/>
      <c r="X389" s="23"/>
      <c r="Y389" s="23"/>
    </row>
    <row r="390" spans="1:25" ht="15">
      <c r="A390" s="22"/>
      <c r="B390" s="22"/>
      <c r="C390" s="22"/>
      <c r="D390" s="22"/>
      <c r="E390" s="22"/>
      <c r="F390" s="22"/>
      <c r="G390" s="23"/>
      <c r="H390" s="23"/>
      <c r="I390" s="34"/>
      <c r="J390" s="34"/>
      <c r="K390" s="34"/>
      <c r="L390" s="23"/>
      <c r="M390" s="23"/>
      <c r="N390" s="23"/>
      <c r="O390" s="23"/>
      <c r="P390" s="23"/>
      <c r="Q390" s="23"/>
      <c r="R390" s="23"/>
      <c r="S390" s="23"/>
      <c r="T390" s="23"/>
      <c r="U390" s="23"/>
      <c r="V390" s="23"/>
      <c r="W390" s="23"/>
      <c r="X390" s="23"/>
      <c r="Y390" s="23"/>
    </row>
    <row r="391" spans="1:25" ht="15">
      <c r="A391" s="22"/>
      <c r="B391" s="22"/>
      <c r="C391" s="22"/>
      <c r="D391" s="22"/>
      <c r="E391" s="22"/>
      <c r="F391" s="22"/>
      <c r="G391" s="23"/>
      <c r="H391" s="23"/>
      <c r="I391" s="34"/>
      <c r="J391" s="34"/>
      <c r="K391" s="34"/>
      <c r="L391" s="23"/>
      <c r="M391" s="23"/>
      <c r="N391" s="23"/>
      <c r="O391" s="23"/>
      <c r="P391" s="23"/>
      <c r="Q391" s="23"/>
      <c r="R391" s="23"/>
      <c r="S391" s="23"/>
      <c r="T391" s="23"/>
      <c r="U391" s="23"/>
      <c r="V391" s="23"/>
      <c r="W391" s="23"/>
      <c r="X391" s="23"/>
      <c r="Y391" s="23"/>
    </row>
    <row r="392" spans="1:25" ht="15">
      <c r="A392" s="22"/>
      <c r="B392" s="22"/>
      <c r="C392" s="22"/>
      <c r="D392" s="22"/>
      <c r="E392" s="22"/>
      <c r="F392" s="22"/>
      <c r="G392" s="23"/>
      <c r="H392" s="23"/>
      <c r="I392" s="34"/>
      <c r="J392" s="34"/>
      <c r="K392" s="34"/>
      <c r="L392" s="23"/>
      <c r="M392" s="23"/>
      <c r="N392" s="23"/>
      <c r="O392" s="23"/>
      <c r="P392" s="23"/>
      <c r="Q392" s="23"/>
      <c r="R392" s="23"/>
      <c r="S392" s="23"/>
      <c r="T392" s="23"/>
      <c r="U392" s="23"/>
      <c r="V392" s="23"/>
      <c r="W392" s="23"/>
      <c r="X392" s="23"/>
      <c r="Y392" s="23"/>
    </row>
    <row r="393" spans="1:25" ht="15">
      <c r="A393" s="22"/>
      <c r="B393" s="22"/>
      <c r="C393" s="22"/>
      <c r="D393" s="22"/>
      <c r="E393" s="22"/>
      <c r="F393" s="22"/>
      <c r="G393" s="23"/>
      <c r="H393" s="23"/>
      <c r="I393" s="34"/>
      <c r="J393" s="34"/>
      <c r="K393" s="34"/>
      <c r="L393" s="23"/>
      <c r="M393" s="23"/>
      <c r="N393" s="23"/>
      <c r="O393" s="23"/>
      <c r="P393" s="23"/>
      <c r="Q393" s="23"/>
      <c r="R393" s="23"/>
      <c r="S393" s="23"/>
      <c r="T393" s="23"/>
      <c r="U393" s="23"/>
      <c r="V393" s="23"/>
      <c r="W393" s="23"/>
      <c r="X393" s="23"/>
      <c r="Y393" s="23"/>
    </row>
    <row r="394" spans="1:25" ht="15">
      <c r="A394" s="22"/>
      <c r="B394" s="22"/>
      <c r="C394" s="22"/>
      <c r="D394" s="22"/>
      <c r="E394" s="22"/>
      <c r="F394" s="22"/>
      <c r="G394" s="23"/>
      <c r="H394" s="23"/>
      <c r="I394" s="34"/>
      <c r="J394" s="34"/>
      <c r="K394" s="34"/>
      <c r="L394" s="23"/>
      <c r="M394" s="23"/>
      <c r="N394" s="23"/>
      <c r="O394" s="23"/>
      <c r="P394" s="23"/>
      <c r="Q394" s="23"/>
      <c r="R394" s="23"/>
      <c r="S394" s="23"/>
      <c r="T394" s="23"/>
      <c r="U394" s="23"/>
      <c r="V394" s="23"/>
      <c r="W394" s="23"/>
      <c r="X394" s="23"/>
      <c r="Y394" s="23"/>
    </row>
    <row r="395" spans="1:25" ht="15">
      <c r="A395" s="22"/>
      <c r="B395" s="22"/>
      <c r="C395" s="22"/>
      <c r="D395" s="22"/>
      <c r="E395" s="22"/>
      <c r="F395" s="22"/>
      <c r="G395" s="23"/>
      <c r="H395" s="23"/>
      <c r="I395" s="34"/>
      <c r="J395" s="34"/>
      <c r="K395" s="34"/>
      <c r="L395" s="23"/>
      <c r="M395" s="23"/>
      <c r="N395" s="23"/>
      <c r="O395" s="23"/>
      <c r="P395" s="23"/>
      <c r="Q395" s="23"/>
      <c r="R395" s="23"/>
      <c r="S395" s="23"/>
      <c r="T395" s="23"/>
      <c r="U395" s="23"/>
      <c r="V395" s="23"/>
      <c r="W395" s="23"/>
      <c r="X395" s="23"/>
      <c r="Y395" s="23"/>
    </row>
    <row r="396" spans="1:25" ht="15">
      <c r="A396" s="22"/>
      <c r="B396" s="22"/>
      <c r="C396" s="22"/>
      <c r="D396" s="22"/>
      <c r="E396" s="22"/>
      <c r="F396" s="22"/>
      <c r="G396" s="23"/>
      <c r="H396" s="23"/>
      <c r="I396" s="34"/>
      <c r="J396" s="34"/>
      <c r="K396" s="34"/>
      <c r="L396" s="23"/>
      <c r="M396" s="23"/>
      <c r="N396" s="23"/>
      <c r="O396" s="23"/>
      <c r="P396" s="23"/>
      <c r="Q396" s="23"/>
      <c r="R396" s="23"/>
      <c r="S396" s="23"/>
      <c r="T396" s="23"/>
      <c r="U396" s="23"/>
      <c r="V396" s="23"/>
      <c r="W396" s="23"/>
      <c r="X396" s="23"/>
      <c r="Y396" s="23"/>
    </row>
    <row r="397" spans="1:25" ht="15">
      <c r="A397" s="22"/>
      <c r="B397" s="22"/>
      <c r="C397" s="22"/>
      <c r="D397" s="22"/>
      <c r="E397" s="22"/>
      <c r="F397" s="22"/>
      <c r="G397" s="23"/>
      <c r="H397" s="23"/>
      <c r="I397" s="34"/>
      <c r="J397" s="34"/>
      <c r="K397" s="34"/>
      <c r="L397" s="23"/>
      <c r="M397" s="23"/>
      <c r="N397" s="23"/>
      <c r="O397" s="23"/>
      <c r="P397" s="23"/>
      <c r="Q397" s="23"/>
      <c r="R397" s="23"/>
      <c r="S397" s="23"/>
      <c r="T397" s="23"/>
      <c r="U397" s="23"/>
      <c r="V397" s="23"/>
      <c r="W397" s="23"/>
      <c r="X397" s="23"/>
      <c r="Y397" s="23"/>
    </row>
    <row r="398" spans="1:25" ht="15">
      <c r="A398" s="22"/>
      <c r="B398" s="22"/>
      <c r="C398" s="22"/>
      <c r="D398" s="22"/>
      <c r="E398" s="22"/>
      <c r="F398" s="22"/>
      <c r="G398" s="23"/>
      <c r="H398" s="23"/>
      <c r="I398" s="34"/>
      <c r="J398" s="34"/>
      <c r="K398" s="34"/>
      <c r="L398" s="23"/>
      <c r="M398" s="23"/>
      <c r="N398" s="23"/>
      <c r="O398" s="23"/>
      <c r="P398" s="23"/>
      <c r="Q398" s="23"/>
      <c r="R398" s="23"/>
      <c r="S398" s="23"/>
      <c r="T398" s="23"/>
      <c r="U398" s="23"/>
      <c r="V398" s="23"/>
      <c r="W398" s="23"/>
      <c r="X398" s="23"/>
      <c r="Y398" s="23"/>
    </row>
    <row r="399" spans="1:25" ht="15">
      <c r="A399" s="22"/>
      <c r="B399" s="22"/>
      <c r="C399" s="22"/>
      <c r="D399" s="22"/>
      <c r="E399" s="22"/>
      <c r="F399" s="22"/>
      <c r="G399" s="23"/>
      <c r="H399" s="23"/>
      <c r="I399" s="34"/>
      <c r="J399" s="34"/>
      <c r="K399" s="34"/>
      <c r="L399" s="23"/>
      <c r="M399" s="23"/>
      <c r="N399" s="23"/>
      <c r="O399" s="23"/>
      <c r="P399" s="23"/>
      <c r="Q399" s="23"/>
      <c r="R399" s="23"/>
      <c r="S399" s="23"/>
      <c r="T399" s="23"/>
      <c r="U399" s="23"/>
      <c r="V399" s="23"/>
      <c r="W399" s="23"/>
      <c r="X399" s="23"/>
      <c r="Y399" s="23"/>
    </row>
    <row r="400" spans="1:25" ht="15">
      <c r="A400" s="22"/>
      <c r="B400" s="22"/>
      <c r="C400" s="22"/>
      <c r="D400" s="22"/>
      <c r="E400" s="22"/>
      <c r="F400" s="22"/>
      <c r="G400" s="23"/>
      <c r="H400" s="23"/>
      <c r="I400" s="34"/>
      <c r="J400" s="34"/>
      <c r="K400" s="34"/>
      <c r="L400" s="23"/>
      <c r="M400" s="23"/>
      <c r="N400" s="23"/>
      <c r="O400" s="23"/>
      <c r="P400" s="23"/>
      <c r="Q400" s="23"/>
      <c r="R400" s="23"/>
      <c r="S400" s="23"/>
      <c r="T400" s="23"/>
      <c r="U400" s="23"/>
      <c r="V400" s="23"/>
      <c r="W400" s="23"/>
      <c r="X400" s="23"/>
      <c r="Y400" s="23"/>
    </row>
    <row r="401" spans="1:25" ht="15">
      <c r="A401" s="22"/>
      <c r="B401" s="22"/>
      <c r="C401" s="22"/>
      <c r="D401" s="22"/>
      <c r="E401" s="22"/>
      <c r="F401" s="22"/>
      <c r="G401" s="23"/>
      <c r="H401" s="23"/>
      <c r="I401" s="34"/>
      <c r="J401" s="34"/>
      <c r="K401" s="34"/>
      <c r="L401" s="23"/>
      <c r="M401" s="23"/>
      <c r="N401" s="23"/>
      <c r="O401" s="23"/>
      <c r="P401" s="23"/>
      <c r="Q401" s="23"/>
      <c r="R401" s="23"/>
      <c r="S401" s="23"/>
      <c r="T401" s="23"/>
      <c r="U401" s="23"/>
      <c r="V401" s="23"/>
      <c r="W401" s="23"/>
      <c r="X401" s="23"/>
      <c r="Y401" s="23"/>
    </row>
    <row r="402" spans="1:25" ht="15">
      <c r="A402" s="22"/>
      <c r="B402" s="22"/>
      <c r="C402" s="22"/>
      <c r="D402" s="22"/>
      <c r="E402" s="22"/>
      <c r="F402" s="22"/>
      <c r="G402" s="23"/>
      <c r="H402" s="23"/>
      <c r="I402" s="34"/>
      <c r="J402" s="34"/>
      <c r="K402" s="34"/>
      <c r="L402" s="23"/>
      <c r="M402" s="23"/>
      <c r="N402" s="23"/>
      <c r="O402" s="23"/>
      <c r="P402" s="23"/>
      <c r="Q402" s="23"/>
      <c r="R402" s="23"/>
      <c r="S402" s="23"/>
      <c r="T402" s="23"/>
      <c r="U402" s="23"/>
      <c r="V402" s="23"/>
      <c r="W402" s="23"/>
      <c r="X402" s="23"/>
      <c r="Y402" s="23"/>
    </row>
    <row r="403" spans="1:25" ht="15">
      <c r="A403" s="22"/>
      <c r="B403" s="22"/>
      <c r="C403" s="22"/>
      <c r="D403" s="22"/>
      <c r="E403" s="22"/>
      <c r="F403" s="22"/>
      <c r="G403" s="23"/>
      <c r="H403" s="23"/>
      <c r="I403" s="34"/>
      <c r="J403" s="34"/>
      <c r="K403" s="34"/>
      <c r="L403" s="23"/>
      <c r="M403" s="23"/>
      <c r="N403" s="23"/>
      <c r="O403" s="23"/>
      <c r="P403" s="23"/>
      <c r="Q403" s="23"/>
      <c r="R403" s="23"/>
      <c r="S403" s="23"/>
      <c r="T403" s="23"/>
      <c r="U403" s="23"/>
      <c r="V403" s="23"/>
      <c r="W403" s="23"/>
      <c r="X403" s="23"/>
      <c r="Y403" s="23"/>
    </row>
    <row r="404" spans="1:25" ht="15">
      <c r="A404" s="22"/>
      <c r="B404" s="22"/>
      <c r="C404" s="22"/>
      <c r="D404" s="22"/>
      <c r="E404" s="22"/>
      <c r="F404" s="22"/>
      <c r="G404" s="23"/>
      <c r="H404" s="23"/>
      <c r="I404" s="34"/>
      <c r="J404" s="34"/>
      <c r="K404" s="34"/>
      <c r="L404" s="23"/>
      <c r="M404" s="23"/>
      <c r="N404" s="23"/>
      <c r="O404" s="23"/>
      <c r="P404" s="23"/>
      <c r="Q404" s="23"/>
      <c r="R404" s="23"/>
      <c r="S404" s="23"/>
      <c r="T404" s="23"/>
      <c r="U404" s="23"/>
      <c r="V404" s="23"/>
      <c r="W404" s="23"/>
      <c r="X404" s="23"/>
      <c r="Y404" s="23"/>
    </row>
    <row r="405" spans="1:25" ht="15">
      <c r="A405" s="22"/>
      <c r="B405" s="22"/>
      <c r="C405" s="22"/>
      <c r="D405" s="22"/>
      <c r="E405" s="22"/>
      <c r="F405" s="22"/>
      <c r="G405" s="23"/>
      <c r="H405" s="23"/>
      <c r="I405" s="34"/>
      <c r="J405" s="34"/>
      <c r="K405" s="34"/>
      <c r="L405" s="23"/>
      <c r="M405" s="23"/>
      <c r="N405" s="23"/>
      <c r="O405" s="23"/>
      <c r="P405" s="23"/>
      <c r="Q405" s="23"/>
      <c r="R405" s="23"/>
      <c r="S405" s="23"/>
      <c r="T405" s="23"/>
      <c r="U405" s="23"/>
      <c r="V405" s="23"/>
      <c r="W405" s="23"/>
      <c r="X405" s="23"/>
      <c r="Y405" s="23"/>
    </row>
    <row r="406" spans="1:25" ht="15">
      <c r="A406" s="22"/>
      <c r="B406" s="22"/>
      <c r="C406" s="22"/>
      <c r="D406" s="22"/>
      <c r="E406" s="22"/>
      <c r="F406" s="22"/>
      <c r="G406" s="23"/>
      <c r="H406" s="23"/>
      <c r="I406" s="34"/>
      <c r="J406" s="34"/>
      <c r="K406" s="34"/>
      <c r="L406" s="23"/>
      <c r="M406" s="23"/>
      <c r="N406" s="23"/>
      <c r="O406" s="23"/>
      <c r="P406" s="23"/>
      <c r="Q406" s="23"/>
      <c r="R406" s="23"/>
      <c r="S406" s="23"/>
      <c r="T406" s="23"/>
      <c r="U406" s="23"/>
      <c r="V406" s="23"/>
      <c r="W406" s="23"/>
      <c r="X406" s="23"/>
      <c r="Y406" s="23"/>
    </row>
    <row r="407" spans="1:25" ht="15">
      <c r="A407" s="22"/>
      <c r="B407" s="22"/>
      <c r="C407" s="22"/>
      <c r="D407" s="22"/>
      <c r="E407" s="22"/>
      <c r="F407" s="22"/>
      <c r="G407" s="23"/>
      <c r="H407" s="23"/>
      <c r="I407" s="34"/>
      <c r="J407" s="34"/>
      <c r="K407" s="34"/>
      <c r="L407" s="23"/>
      <c r="M407" s="23"/>
      <c r="N407" s="23"/>
      <c r="O407" s="23"/>
      <c r="P407" s="23"/>
      <c r="Q407" s="23"/>
      <c r="R407" s="23"/>
      <c r="S407" s="23"/>
      <c r="T407" s="23"/>
      <c r="U407" s="23"/>
      <c r="V407" s="23"/>
      <c r="W407" s="23"/>
      <c r="X407" s="23"/>
      <c r="Y407" s="23"/>
    </row>
    <row r="408" spans="1:25" ht="15">
      <c r="A408" s="22"/>
      <c r="B408" s="22"/>
      <c r="C408" s="22"/>
      <c r="D408" s="22"/>
      <c r="E408" s="22"/>
      <c r="F408" s="22"/>
      <c r="G408" s="23"/>
      <c r="H408" s="23"/>
      <c r="I408" s="34"/>
      <c r="J408" s="34"/>
      <c r="K408" s="34"/>
      <c r="L408" s="23"/>
      <c r="M408" s="23"/>
      <c r="N408" s="23"/>
      <c r="O408" s="23"/>
      <c r="P408" s="23"/>
      <c r="Q408" s="23"/>
      <c r="R408" s="23"/>
      <c r="S408" s="23"/>
      <c r="T408" s="23"/>
      <c r="U408" s="23"/>
      <c r="V408" s="23"/>
      <c r="W408" s="23"/>
      <c r="X408" s="23"/>
      <c r="Y408" s="23"/>
    </row>
    <row r="409" spans="1:25" ht="15">
      <c r="A409" s="22"/>
      <c r="B409" s="22"/>
      <c r="C409" s="22"/>
      <c r="D409" s="22"/>
      <c r="E409" s="22"/>
      <c r="F409" s="22"/>
      <c r="G409" s="23"/>
      <c r="H409" s="23"/>
      <c r="I409" s="34"/>
      <c r="J409" s="34"/>
      <c r="K409" s="34"/>
      <c r="L409" s="23"/>
      <c r="M409" s="23"/>
      <c r="N409" s="23"/>
      <c r="O409" s="23"/>
      <c r="P409" s="23"/>
      <c r="Q409" s="23"/>
      <c r="R409" s="23"/>
      <c r="S409" s="23"/>
      <c r="T409" s="23"/>
      <c r="U409" s="23"/>
      <c r="V409" s="23"/>
      <c r="W409" s="23"/>
      <c r="X409" s="23"/>
      <c r="Y409" s="23"/>
    </row>
    <row r="410" spans="1:25" ht="15">
      <c r="A410" s="22"/>
      <c r="B410" s="22"/>
      <c r="C410" s="22"/>
      <c r="D410" s="22"/>
      <c r="E410" s="22"/>
      <c r="F410" s="22"/>
      <c r="G410" s="23"/>
      <c r="H410" s="23"/>
      <c r="I410" s="34"/>
      <c r="J410" s="34"/>
      <c r="K410" s="34"/>
      <c r="L410" s="23"/>
      <c r="M410" s="23"/>
      <c r="N410" s="23"/>
      <c r="O410" s="23"/>
      <c r="P410" s="23"/>
      <c r="Q410" s="23"/>
      <c r="R410" s="23"/>
      <c r="S410" s="23"/>
      <c r="T410" s="23"/>
      <c r="U410" s="23"/>
      <c r="V410" s="23"/>
      <c r="W410" s="23"/>
      <c r="X410" s="23"/>
      <c r="Y410" s="23"/>
    </row>
    <row r="411" spans="1:25" ht="15">
      <c r="A411" s="22"/>
      <c r="B411" s="22"/>
      <c r="C411" s="22"/>
      <c r="D411" s="22"/>
      <c r="E411" s="22"/>
      <c r="F411" s="22"/>
      <c r="G411" s="23"/>
      <c r="H411" s="23"/>
      <c r="I411" s="34"/>
      <c r="J411" s="34"/>
      <c r="K411" s="34"/>
      <c r="L411" s="23"/>
      <c r="M411" s="23"/>
      <c r="N411" s="23"/>
      <c r="O411" s="23"/>
      <c r="P411" s="23"/>
      <c r="Q411" s="23"/>
      <c r="R411" s="23"/>
      <c r="S411" s="23"/>
      <c r="T411" s="23"/>
      <c r="U411" s="23"/>
      <c r="V411" s="23"/>
      <c r="W411" s="23"/>
      <c r="X411" s="23"/>
      <c r="Y411" s="23"/>
    </row>
    <row r="412" spans="1:25" ht="15">
      <c r="A412" s="22"/>
      <c r="B412" s="22"/>
      <c r="C412" s="22"/>
      <c r="D412" s="22"/>
      <c r="E412" s="22"/>
      <c r="F412" s="22"/>
      <c r="G412" s="23"/>
      <c r="H412" s="23"/>
      <c r="I412" s="34"/>
      <c r="J412" s="34"/>
      <c r="K412" s="34"/>
      <c r="L412" s="23"/>
      <c r="M412" s="23"/>
      <c r="N412" s="23"/>
      <c r="O412" s="23"/>
      <c r="P412" s="23"/>
      <c r="Q412" s="23"/>
      <c r="R412" s="23"/>
      <c r="S412" s="23"/>
      <c r="T412" s="23"/>
      <c r="U412" s="23"/>
      <c r="V412" s="23"/>
      <c r="W412" s="23"/>
      <c r="X412" s="23"/>
      <c r="Y412" s="23"/>
    </row>
    <row r="413" spans="1:25" ht="15">
      <c r="A413" s="22"/>
      <c r="B413" s="22"/>
      <c r="C413" s="22"/>
      <c r="D413" s="22"/>
      <c r="E413" s="22"/>
      <c r="F413" s="22"/>
      <c r="G413" s="23"/>
      <c r="H413" s="23"/>
      <c r="I413" s="34"/>
      <c r="J413" s="34"/>
      <c r="K413" s="34"/>
      <c r="L413" s="23"/>
      <c r="M413" s="23"/>
      <c r="N413" s="23"/>
      <c r="O413" s="23"/>
      <c r="P413" s="23"/>
      <c r="Q413" s="23"/>
      <c r="R413" s="23"/>
      <c r="S413" s="23"/>
      <c r="T413" s="23"/>
      <c r="U413" s="23"/>
      <c r="V413" s="23"/>
      <c r="W413" s="23"/>
      <c r="X413" s="23"/>
      <c r="Y413" s="23"/>
    </row>
    <row r="414" spans="1:25" ht="15">
      <c r="A414" s="22"/>
      <c r="B414" s="22"/>
      <c r="C414" s="22"/>
      <c r="D414" s="22"/>
      <c r="E414" s="22"/>
      <c r="F414" s="22"/>
      <c r="G414" s="23"/>
      <c r="H414" s="23"/>
      <c r="I414" s="34"/>
      <c r="J414" s="34"/>
      <c r="K414" s="34"/>
      <c r="L414" s="23"/>
      <c r="M414" s="23"/>
      <c r="N414" s="23"/>
      <c r="O414" s="23"/>
      <c r="P414" s="23"/>
      <c r="Q414" s="23"/>
      <c r="R414" s="23"/>
      <c r="S414" s="23"/>
      <c r="T414" s="23"/>
      <c r="U414" s="23"/>
      <c r="V414" s="23"/>
      <c r="W414" s="23"/>
      <c r="X414" s="23"/>
      <c r="Y414" s="23"/>
    </row>
    <row r="415" spans="1:25" ht="15">
      <c r="A415" s="22"/>
      <c r="B415" s="22"/>
      <c r="C415" s="22"/>
      <c r="D415" s="22"/>
      <c r="E415" s="22"/>
      <c r="F415" s="22"/>
      <c r="G415" s="23"/>
      <c r="H415" s="23"/>
      <c r="I415" s="34"/>
      <c r="J415" s="34"/>
      <c r="K415" s="34"/>
      <c r="L415" s="23"/>
      <c r="M415" s="23"/>
      <c r="N415" s="23"/>
      <c r="O415" s="23"/>
      <c r="P415" s="23"/>
      <c r="Q415" s="23"/>
      <c r="R415" s="23"/>
      <c r="S415" s="23"/>
      <c r="T415" s="23"/>
      <c r="U415" s="23"/>
      <c r="V415" s="23"/>
      <c r="W415" s="23"/>
      <c r="X415" s="23"/>
      <c r="Y415" s="23"/>
    </row>
    <row r="416" spans="1:25" ht="15">
      <c r="A416" s="22"/>
      <c r="B416" s="22"/>
      <c r="C416" s="22"/>
      <c r="D416" s="22"/>
      <c r="E416" s="22"/>
      <c r="F416" s="22"/>
      <c r="G416" s="23"/>
      <c r="H416" s="23"/>
      <c r="I416" s="34"/>
      <c r="J416" s="34"/>
      <c r="K416" s="34"/>
      <c r="L416" s="23"/>
      <c r="M416" s="23"/>
      <c r="N416" s="23"/>
      <c r="O416" s="23"/>
      <c r="P416" s="23"/>
      <c r="Q416" s="23"/>
      <c r="R416" s="23"/>
      <c r="S416" s="23"/>
      <c r="T416" s="23"/>
      <c r="U416" s="23"/>
      <c r="V416" s="23"/>
      <c r="W416" s="23"/>
      <c r="X416" s="23"/>
      <c r="Y416" s="23"/>
    </row>
    <row r="417" spans="1:25" ht="15">
      <c r="A417" s="22"/>
      <c r="B417" s="22"/>
      <c r="C417" s="22"/>
      <c r="D417" s="22"/>
      <c r="E417" s="22"/>
      <c r="F417" s="22"/>
      <c r="G417" s="23"/>
      <c r="H417" s="23"/>
      <c r="I417" s="34"/>
      <c r="J417" s="34"/>
      <c r="K417" s="34"/>
      <c r="L417" s="23"/>
      <c r="M417" s="23"/>
      <c r="N417" s="23"/>
      <c r="O417" s="23"/>
      <c r="P417" s="23"/>
      <c r="Q417" s="23"/>
      <c r="R417" s="23"/>
      <c r="S417" s="23"/>
      <c r="T417" s="23"/>
      <c r="U417" s="23"/>
      <c r="V417" s="23"/>
      <c r="W417" s="23"/>
      <c r="X417" s="23"/>
      <c r="Y417" s="23"/>
    </row>
    <row r="418" spans="1:25" ht="15">
      <c r="A418" s="22"/>
      <c r="B418" s="22"/>
      <c r="C418" s="22"/>
      <c r="D418" s="22"/>
      <c r="E418" s="22"/>
      <c r="F418" s="22"/>
      <c r="G418" s="23"/>
      <c r="H418" s="23"/>
      <c r="I418" s="34"/>
      <c r="J418" s="34"/>
      <c r="K418" s="34"/>
      <c r="L418" s="23"/>
      <c r="M418" s="23"/>
      <c r="N418" s="23"/>
      <c r="O418" s="23"/>
      <c r="P418" s="23"/>
      <c r="Q418" s="23"/>
      <c r="R418" s="23"/>
      <c r="S418" s="23"/>
      <c r="T418" s="23"/>
      <c r="U418" s="23"/>
      <c r="V418" s="23"/>
      <c r="W418" s="23"/>
      <c r="X418" s="23"/>
      <c r="Y418" s="23"/>
    </row>
    <row r="419" spans="1:25" ht="15">
      <c r="A419" s="22"/>
      <c r="B419" s="22"/>
      <c r="C419" s="22"/>
      <c r="D419" s="22"/>
      <c r="E419" s="22"/>
      <c r="F419" s="22"/>
      <c r="G419" s="23"/>
      <c r="H419" s="23"/>
      <c r="I419" s="34"/>
      <c r="J419" s="34"/>
      <c r="K419" s="34"/>
      <c r="L419" s="23"/>
      <c r="M419" s="23"/>
      <c r="N419" s="23"/>
      <c r="O419" s="23"/>
      <c r="P419" s="23"/>
      <c r="Q419" s="23"/>
      <c r="R419" s="23"/>
      <c r="S419" s="23"/>
      <c r="T419" s="23"/>
      <c r="U419" s="23"/>
      <c r="V419" s="23"/>
      <c r="W419" s="23"/>
      <c r="X419" s="23"/>
      <c r="Y419" s="23"/>
    </row>
    <row r="420" spans="1:25" ht="15">
      <c r="A420" s="22"/>
      <c r="B420" s="22"/>
      <c r="C420" s="22"/>
      <c r="D420" s="22"/>
      <c r="E420" s="22"/>
      <c r="F420" s="22"/>
      <c r="G420" s="23"/>
      <c r="H420" s="23"/>
      <c r="I420" s="34"/>
      <c r="J420" s="34"/>
      <c r="K420" s="34"/>
      <c r="L420" s="23"/>
      <c r="M420" s="23"/>
      <c r="N420" s="23"/>
      <c r="O420" s="23"/>
      <c r="P420" s="23"/>
      <c r="Q420" s="23"/>
      <c r="R420" s="23"/>
      <c r="S420" s="23"/>
      <c r="T420" s="23"/>
      <c r="U420" s="23"/>
      <c r="V420" s="23"/>
      <c r="W420" s="23"/>
      <c r="X420" s="23"/>
      <c r="Y420" s="23"/>
    </row>
    <row r="421" spans="1:25" ht="15">
      <c r="A421" s="22"/>
      <c r="B421" s="22"/>
      <c r="C421" s="22"/>
      <c r="D421" s="22"/>
      <c r="E421" s="22"/>
      <c r="F421" s="22"/>
      <c r="G421" s="23"/>
      <c r="H421" s="23"/>
      <c r="I421" s="34"/>
      <c r="J421" s="34"/>
      <c r="K421" s="34"/>
      <c r="L421" s="23"/>
      <c r="M421" s="23"/>
      <c r="N421" s="23"/>
      <c r="O421" s="23"/>
      <c r="P421" s="23"/>
      <c r="Q421" s="23"/>
      <c r="R421" s="23"/>
      <c r="S421" s="23"/>
      <c r="T421" s="23"/>
      <c r="U421" s="23"/>
      <c r="V421" s="23"/>
      <c r="W421" s="23"/>
      <c r="X421" s="23"/>
      <c r="Y421" s="23"/>
    </row>
    <row r="422" spans="1:25" ht="15">
      <c r="A422" s="22"/>
      <c r="B422" s="22"/>
      <c r="C422" s="22"/>
      <c r="D422" s="22"/>
      <c r="E422" s="22"/>
      <c r="F422" s="22"/>
      <c r="G422" s="23"/>
      <c r="H422" s="23"/>
      <c r="I422" s="34"/>
      <c r="J422" s="34"/>
      <c r="K422" s="34"/>
      <c r="L422" s="23"/>
      <c r="M422" s="23"/>
      <c r="N422" s="23"/>
      <c r="O422" s="23"/>
      <c r="P422" s="23"/>
      <c r="Q422" s="23"/>
      <c r="R422" s="23"/>
      <c r="S422" s="23"/>
      <c r="T422" s="23"/>
      <c r="U422" s="23"/>
      <c r="V422" s="23"/>
      <c r="W422" s="23"/>
      <c r="X422" s="23"/>
      <c r="Y422" s="23"/>
    </row>
    <row r="423" spans="1:25" ht="15">
      <c r="A423" s="22"/>
      <c r="B423" s="22"/>
      <c r="C423" s="22"/>
      <c r="D423" s="22"/>
      <c r="E423" s="22"/>
      <c r="F423" s="22"/>
      <c r="G423" s="23"/>
      <c r="H423" s="23"/>
      <c r="I423" s="34"/>
      <c r="J423" s="34"/>
      <c r="K423" s="34"/>
      <c r="L423" s="23"/>
      <c r="M423" s="23"/>
      <c r="N423" s="23"/>
      <c r="O423" s="23"/>
      <c r="P423" s="23"/>
      <c r="Q423" s="23"/>
      <c r="R423" s="23"/>
      <c r="S423" s="23"/>
      <c r="T423" s="23"/>
      <c r="U423" s="23"/>
      <c r="V423" s="23"/>
      <c r="W423" s="23"/>
      <c r="X423" s="23"/>
      <c r="Y423" s="23"/>
    </row>
    <row r="424" spans="1:25" ht="15">
      <c r="A424" s="22"/>
      <c r="B424" s="22"/>
      <c r="C424" s="22"/>
      <c r="D424" s="22"/>
      <c r="E424" s="22"/>
      <c r="F424" s="22"/>
      <c r="G424" s="23"/>
      <c r="H424" s="23"/>
      <c r="I424" s="34"/>
      <c r="J424" s="34"/>
      <c r="K424" s="34"/>
      <c r="L424" s="23"/>
      <c r="M424" s="23"/>
      <c r="N424" s="23"/>
      <c r="O424" s="23"/>
      <c r="P424" s="23"/>
      <c r="Q424" s="23"/>
      <c r="R424" s="23"/>
      <c r="S424" s="23"/>
      <c r="T424" s="23"/>
      <c r="U424" s="23"/>
      <c r="V424" s="23"/>
      <c r="W424" s="23"/>
      <c r="X424" s="23"/>
      <c r="Y424" s="23"/>
    </row>
    <row r="425" spans="1:25" ht="15">
      <c r="A425" s="22"/>
      <c r="B425" s="22"/>
      <c r="C425" s="22"/>
      <c r="D425" s="22"/>
      <c r="E425" s="22"/>
      <c r="F425" s="22"/>
      <c r="G425" s="23"/>
      <c r="H425" s="23"/>
      <c r="I425" s="34"/>
      <c r="J425" s="34"/>
      <c r="K425" s="34"/>
      <c r="L425" s="23"/>
      <c r="M425" s="23"/>
      <c r="N425" s="23"/>
      <c r="O425" s="23"/>
      <c r="P425" s="23"/>
      <c r="Q425" s="23"/>
      <c r="R425" s="23"/>
      <c r="S425" s="23"/>
      <c r="T425" s="23"/>
      <c r="U425" s="23"/>
      <c r="V425" s="23"/>
      <c r="W425" s="23"/>
      <c r="X425" s="23"/>
      <c r="Y425" s="23"/>
    </row>
    <row r="426" spans="1:25" ht="15">
      <c r="A426" s="22"/>
      <c r="B426" s="22"/>
      <c r="C426" s="22"/>
      <c r="D426" s="22"/>
      <c r="E426" s="22"/>
      <c r="F426" s="22"/>
      <c r="G426" s="23"/>
      <c r="H426" s="23"/>
      <c r="I426" s="34"/>
      <c r="J426" s="34"/>
      <c r="K426" s="34"/>
      <c r="L426" s="23"/>
      <c r="M426" s="23"/>
      <c r="N426" s="23"/>
      <c r="O426" s="23"/>
      <c r="P426" s="23"/>
      <c r="Q426" s="23"/>
      <c r="R426" s="23"/>
      <c r="S426" s="23"/>
      <c r="T426" s="23"/>
      <c r="U426" s="23"/>
      <c r="V426" s="23"/>
      <c r="W426" s="23"/>
      <c r="X426" s="23"/>
      <c r="Y426" s="23"/>
    </row>
    <row r="427" spans="1:25" ht="15">
      <c r="A427" s="22"/>
      <c r="B427" s="22"/>
      <c r="C427" s="22"/>
      <c r="D427" s="22"/>
      <c r="E427" s="22"/>
      <c r="F427" s="22"/>
      <c r="G427" s="23"/>
      <c r="H427" s="23"/>
      <c r="I427" s="34"/>
      <c r="J427" s="34"/>
      <c r="K427" s="34"/>
      <c r="L427" s="23"/>
      <c r="M427" s="23"/>
      <c r="N427" s="23"/>
      <c r="O427" s="23"/>
      <c r="P427" s="23"/>
      <c r="Q427" s="23"/>
      <c r="R427" s="23"/>
      <c r="S427" s="23"/>
      <c r="T427" s="23"/>
      <c r="U427" s="23"/>
      <c r="V427" s="23"/>
      <c r="W427" s="23"/>
      <c r="X427" s="23"/>
      <c r="Y427" s="23"/>
    </row>
    <row r="428" spans="1:25" ht="15">
      <c r="A428" s="22"/>
      <c r="B428" s="22"/>
      <c r="C428" s="22"/>
      <c r="D428" s="22"/>
      <c r="E428" s="22"/>
      <c r="F428" s="22"/>
      <c r="G428" s="23"/>
      <c r="H428" s="23"/>
      <c r="I428" s="34"/>
      <c r="J428" s="34"/>
      <c r="K428" s="34"/>
      <c r="L428" s="23"/>
      <c r="M428" s="23"/>
      <c r="N428" s="23"/>
      <c r="O428" s="23"/>
      <c r="P428" s="23"/>
      <c r="Q428" s="23"/>
      <c r="R428" s="23"/>
      <c r="S428" s="23"/>
      <c r="T428" s="23"/>
      <c r="U428" s="23"/>
      <c r="V428" s="23"/>
      <c r="W428" s="23"/>
      <c r="X428" s="23"/>
      <c r="Y428" s="23"/>
    </row>
    <row r="429" spans="1:25" ht="15">
      <c r="A429" s="22"/>
      <c r="B429" s="22"/>
      <c r="C429" s="22"/>
      <c r="D429" s="22"/>
      <c r="E429" s="22"/>
      <c r="F429" s="22"/>
      <c r="G429" s="23"/>
      <c r="H429" s="23"/>
      <c r="I429" s="34"/>
      <c r="J429" s="34"/>
      <c r="K429" s="34"/>
      <c r="L429" s="23"/>
      <c r="M429" s="23"/>
      <c r="N429" s="23"/>
      <c r="O429" s="23"/>
      <c r="P429" s="23"/>
      <c r="Q429" s="23"/>
      <c r="R429" s="23"/>
      <c r="S429" s="23"/>
      <c r="T429" s="23"/>
      <c r="U429" s="23"/>
      <c r="V429" s="23"/>
      <c r="W429" s="23"/>
      <c r="X429" s="23"/>
      <c r="Y429" s="23"/>
    </row>
    <row r="430" spans="1:25" ht="15">
      <c r="A430" s="22"/>
      <c r="B430" s="22"/>
      <c r="C430" s="22"/>
      <c r="D430" s="22"/>
      <c r="E430" s="22"/>
      <c r="F430" s="22"/>
      <c r="G430" s="23"/>
      <c r="H430" s="23"/>
      <c r="I430" s="34"/>
      <c r="J430" s="34"/>
      <c r="K430" s="34"/>
      <c r="L430" s="23"/>
      <c r="M430" s="23"/>
      <c r="N430" s="23"/>
      <c r="O430" s="23"/>
      <c r="P430" s="23"/>
      <c r="Q430" s="23"/>
      <c r="R430" s="23"/>
      <c r="S430" s="23"/>
      <c r="T430" s="23"/>
      <c r="U430" s="23"/>
      <c r="V430" s="23"/>
      <c r="W430" s="23"/>
      <c r="X430" s="23"/>
      <c r="Y430" s="23"/>
    </row>
    <row r="431" spans="1:25" ht="15">
      <c r="A431" s="22"/>
      <c r="B431" s="22"/>
      <c r="C431" s="22"/>
      <c r="D431" s="22"/>
      <c r="E431" s="22"/>
      <c r="F431" s="22"/>
      <c r="G431" s="23"/>
      <c r="H431" s="23"/>
      <c r="I431" s="34"/>
      <c r="J431" s="34"/>
      <c r="K431" s="34"/>
      <c r="L431" s="23"/>
      <c r="M431" s="23"/>
      <c r="N431" s="23"/>
      <c r="O431" s="23"/>
      <c r="P431" s="23"/>
      <c r="Q431" s="23"/>
      <c r="R431" s="23"/>
      <c r="S431" s="23"/>
      <c r="T431" s="23"/>
      <c r="U431" s="23"/>
      <c r="V431" s="23"/>
      <c r="W431" s="23"/>
      <c r="X431" s="23"/>
      <c r="Y431" s="23"/>
    </row>
    <row r="432" spans="1:25" ht="15">
      <c r="A432" s="22"/>
      <c r="B432" s="22"/>
      <c r="C432" s="22"/>
      <c r="D432" s="22"/>
      <c r="E432" s="22"/>
      <c r="F432" s="22"/>
      <c r="G432" s="23"/>
      <c r="H432" s="23"/>
      <c r="I432" s="34"/>
      <c r="J432" s="34"/>
      <c r="K432" s="34"/>
      <c r="L432" s="23"/>
      <c r="M432" s="23"/>
      <c r="N432" s="23"/>
      <c r="O432" s="23"/>
      <c r="P432" s="23"/>
      <c r="Q432" s="23"/>
      <c r="R432" s="23"/>
      <c r="S432" s="23"/>
      <c r="T432" s="23"/>
      <c r="U432" s="23"/>
      <c r="V432" s="23"/>
      <c r="W432" s="23"/>
      <c r="X432" s="23"/>
      <c r="Y432" s="23"/>
    </row>
    <row r="433" spans="1:25" ht="15">
      <c r="A433" s="22"/>
      <c r="B433" s="22"/>
      <c r="C433" s="22"/>
      <c r="D433" s="22"/>
      <c r="E433" s="22"/>
      <c r="F433" s="22"/>
      <c r="G433" s="23"/>
      <c r="H433" s="23"/>
      <c r="I433" s="34"/>
      <c r="J433" s="34"/>
      <c r="K433" s="34"/>
      <c r="L433" s="23"/>
      <c r="M433" s="23"/>
      <c r="N433" s="23"/>
      <c r="O433" s="23"/>
      <c r="P433" s="23"/>
      <c r="Q433" s="23"/>
      <c r="R433" s="23"/>
      <c r="S433" s="23"/>
      <c r="T433" s="23"/>
      <c r="U433" s="23"/>
      <c r="V433" s="23"/>
      <c r="W433" s="23"/>
      <c r="X433" s="23"/>
      <c r="Y433" s="23"/>
    </row>
  </sheetData>
  <mergeCells count="629">
    <mergeCell ref="B83:E83"/>
    <mergeCell ref="B84:F84"/>
    <mergeCell ref="H94:I94"/>
    <mergeCell ref="H95:I95"/>
    <mergeCell ref="H96:I96"/>
    <mergeCell ref="C76:D76"/>
    <mergeCell ref="C77:D77"/>
    <mergeCell ref="C78:D78"/>
    <mergeCell ref="C79:D79"/>
    <mergeCell ref="C80:D80"/>
    <mergeCell ref="C81:D81"/>
    <mergeCell ref="C82:D82"/>
    <mergeCell ref="C86:F86"/>
    <mergeCell ref="B87:B89"/>
    <mergeCell ref="C87:D89"/>
    <mergeCell ref="E87:E89"/>
    <mergeCell ref="F87:F89"/>
    <mergeCell ref="H93:I93"/>
    <mergeCell ref="C96:D96"/>
    <mergeCell ref="G97:J97"/>
    <mergeCell ref="G87:G89"/>
    <mergeCell ref="H87:I89"/>
    <mergeCell ref="J87:J89"/>
    <mergeCell ref="K87:K89"/>
    <mergeCell ref="H90:I90"/>
    <mergeCell ref="H91:I91"/>
    <mergeCell ref="H92:I92"/>
    <mergeCell ref="B97:E97"/>
    <mergeCell ref="C90:D90"/>
    <mergeCell ref="C91:D91"/>
    <mergeCell ref="C92:D92"/>
    <mergeCell ref="C93:D93"/>
    <mergeCell ref="C94:D94"/>
    <mergeCell ref="C95:D95"/>
    <mergeCell ref="C105:D105"/>
    <mergeCell ref="B98:F98"/>
    <mergeCell ref="G98:K98"/>
    <mergeCell ref="D100:F100"/>
    <mergeCell ref="G100:K100"/>
    <mergeCell ref="C101:F101"/>
    <mergeCell ref="H101:K101"/>
    <mergeCell ref="H109:I109"/>
    <mergeCell ref="H110:I110"/>
    <mergeCell ref="J102:J104"/>
    <mergeCell ref="K102:K104"/>
    <mergeCell ref="B100:C100"/>
    <mergeCell ref="B102:B104"/>
    <mergeCell ref="C102:D104"/>
    <mergeCell ref="E102:E104"/>
    <mergeCell ref="F102:F104"/>
    <mergeCell ref="G102:G104"/>
    <mergeCell ref="C115:F115"/>
    <mergeCell ref="H111:I111"/>
    <mergeCell ref="G112:J112"/>
    <mergeCell ref="G113:K113"/>
    <mergeCell ref="H115:K115"/>
    <mergeCell ref="H102:I104"/>
    <mergeCell ref="H105:I105"/>
    <mergeCell ref="H106:I106"/>
    <mergeCell ref="H107:I107"/>
    <mergeCell ref="H108:I108"/>
    <mergeCell ref="C124:D124"/>
    <mergeCell ref="C125:D125"/>
    <mergeCell ref="C106:D106"/>
    <mergeCell ref="C107:D107"/>
    <mergeCell ref="C108:D108"/>
    <mergeCell ref="C109:D109"/>
    <mergeCell ref="C110:D110"/>
    <mergeCell ref="C111:D111"/>
    <mergeCell ref="B112:E112"/>
    <mergeCell ref="B113:F113"/>
    <mergeCell ref="H124:I124"/>
    <mergeCell ref="H125:I125"/>
    <mergeCell ref="G126:J126"/>
    <mergeCell ref="H116:I118"/>
    <mergeCell ref="J116:J118"/>
    <mergeCell ref="C119:D119"/>
    <mergeCell ref="C120:D120"/>
    <mergeCell ref="C121:D121"/>
    <mergeCell ref="C122:D122"/>
    <mergeCell ref="C123:D123"/>
    <mergeCell ref="B116:B118"/>
    <mergeCell ref="C116:D118"/>
    <mergeCell ref="E116:E118"/>
    <mergeCell ref="F116:F118"/>
    <mergeCell ref="G116:G118"/>
    <mergeCell ref="H123:I123"/>
    <mergeCell ref="G16:G18"/>
    <mergeCell ref="C19:D19"/>
    <mergeCell ref="H25:I25"/>
    <mergeCell ref="G26:J26"/>
    <mergeCell ref="G27:K27"/>
    <mergeCell ref="H29:K29"/>
    <mergeCell ref="H19:I19"/>
    <mergeCell ref="H121:I121"/>
    <mergeCell ref="H122:I122"/>
    <mergeCell ref="J11:K11"/>
    <mergeCell ref="B12:K12"/>
    <mergeCell ref="B13:K13"/>
    <mergeCell ref="D14:F14"/>
    <mergeCell ref="G14:K14"/>
    <mergeCell ref="C15:F15"/>
    <mergeCell ref="H15:K15"/>
    <mergeCell ref="B14:C14"/>
    <mergeCell ref="J4:K4"/>
    <mergeCell ref="J7:K7"/>
    <mergeCell ref="B2:K2"/>
    <mergeCell ref="B3:C3"/>
    <mergeCell ref="J3:K3"/>
    <mergeCell ref="B4:C4"/>
    <mergeCell ref="B5:C5"/>
    <mergeCell ref="B6:C6"/>
    <mergeCell ref="B7:C7"/>
    <mergeCell ref="B11:C11"/>
    <mergeCell ref="J16:J18"/>
    <mergeCell ref="K16:K18"/>
    <mergeCell ref="H16:I18"/>
    <mergeCell ref="J5:K5"/>
    <mergeCell ref="J6:K6"/>
    <mergeCell ref="B16:B18"/>
    <mergeCell ref="C16:D18"/>
    <mergeCell ref="E16:E18"/>
    <mergeCell ref="F16:F18"/>
    <mergeCell ref="G40:J40"/>
    <mergeCell ref="G30:G32"/>
    <mergeCell ref="H30:I32"/>
    <mergeCell ref="J30:J32"/>
    <mergeCell ref="B8:C8"/>
    <mergeCell ref="J8:K8"/>
    <mergeCell ref="B9:C9"/>
    <mergeCell ref="J9:K9"/>
    <mergeCell ref="B10:C10"/>
    <mergeCell ref="J10:K10"/>
    <mergeCell ref="H48:I48"/>
    <mergeCell ref="H49:I49"/>
    <mergeCell ref="H20:I20"/>
    <mergeCell ref="H21:I21"/>
    <mergeCell ref="H22:I22"/>
    <mergeCell ref="H23:I23"/>
    <mergeCell ref="H24:I24"/>
    <mergeCell ref="H37:I37"/>
    <mergeCell ref="H38:I38"/>
    <mergeCell ref="H39:I39"/>
    <mergeCell ref="C39:D39"/>
    <mergeCell ref="C47:D47"/>
    <mergeCell ref="C48:D48"/>
    <mergeCell ref="G41:K41"/>
    <mergeCell ref="H43:K43"/>
    <mergeCell ref="G44:G46"/>
    <mergeCell ref="H44:I46"/>
    <mergeCell ref="J44:J46"/>
    <mergeCell ref="K44:K46"/>
    <mergeCell ref="H47:I47"/>
    <mergeCell ref="C33:D33"/>
    <mergeCell ref="C34:D34"/>
    <mergeCell ref="C35:D35"/>
    <mergeCell ref="C36:D36"/>
    <mergeCell ref="C37:D37"/>
    <mergeCell ref="C38:D38"/>
    <mergeCell ref="C25:D25"/>
    <mergeCell ref="B26:E26"/>
    <mergeCell ref="B27:F27"/>
    <mergeCell ref="C29:F29"/>
    <mergeCell ref="B30:B32"/>
    <mergeCell ref="C30:D32"/>
    <mergeCell ref="E30:E32"/>
    <mergeCell ref="F30:F32"/>
    <mergeCell ref="C49:D49"/>
    <mergeCell ref="C50:D50"/>
    <mergeCell ref="C51:D51"/>
    <mergeCell ref="C52:D52"/>
    <mergeCell ref="C53:D53"/>
    <mergeCell ref="C20:D20"/>
    <mergeCell ref="C21:D21"/>
    <mergeCell ref="C22:D22"/>
    <mergeCell ref="C23:D23"/>
    <mergeCell ref="C24:D24"/>
    <mergeCell ref="B41:F41"/>
    <mergeCell ref="C43:F43"/>
    <mergeCell ref="B44:B46"/>
    <mergeCell ref="C44:D46"/>
    <mergeCell ref="E44:E46"/>
    <mergeCell ref="F44:F46"/>
    <mergeCell ref="B55:F55"/>
    <mergeCell ref="G55:K55"/>
    <mergeCell ref="D57:F57"/>
    <mergeCell ref="G57:K57"/>
    <mergeCell ref="K30:K32"/>
    <mergeCell ref="H33:I33"/>
    <mergeCell ref="H34:I34"/>
    <mergeCell ref="H35:I35"/>
    <mergeCell ref="H36:I36"/>
    <mergeCell ref="B40:E40"/>
    <mergeCell ref="H50:I50"/>
    <mergeCell ref="H51:I51"/>
    <mergeCell ref="H52:I52"/>
    <mergeCell ref="H53:I53"/>
    <mergeCell ref="G54:J54"/>
    <mergeCell ref="B54:E54"/>
    <mergeCell ref="B57:C57"/>
    <mergeCell ref="B59:B61"/>
    <mergeCell ref="C59:D61"/>
    <mergeCell ref="E59:E61"/>
    <mergeCell ref="F59:F61"/>
    <mergeCell ref="G59:G61"/>
    <mergeCell ref="B69:E69"/>
    <mergeCell ref="B70:F70"/>
    <mergeCell ref="C72:F72"/>
    <mergeCell ref="C58:F58"/>
    <mergeCell ref="H58:K58"/>
    <mergeCell ref="J59:J61"/>
    <mergeCell ref="K59:K61"/>
    <mergeCell ref="C63:D63"/>
    <mergeCell ref="C64:D64"/>
    <mergeCell ref="C65:D65"/>
    <mergeCell ref="C66:D66"/>
    <mergeCell ref="C67:D67"/>
    <mergeCell ref="C68:D68"/>
    <mergeCell ref="H59:I61"/>
    <mergeCell ref="H62:I62"/>
    <mergeCell ref="H63:I63"/>
    <mergeCell ref="H64:I64"/>
    <mergeCell ref="H65:I65"/>
    <mergeCell ref="H66:I66"/>
    <mergeCell ref="H80:I80"/>
    <mergeCell ref="H81:I81"/>
    <mergeCell ref="H82:I82"/>
    <mergeCell ref="G83:J83"/>
    <mergeCell ref="C62:D62"/>
    <mergeCell ref="H68:I68"/>
    <mergeCell ref="G69:J69"/>
    <mergeCell ref="G70:K70"/>
    <mergeCell ref="H72:K72"/>
    <mergeCell ref="H67:I67"/>
    <mergeCell ref="H79:I79"/>
    <mergeCell ref="B73:B75"/>
    <mergeCell ref="C73:D75"/>
    <mergeCell ref="E73:E75"/>
    <mergeCell ref="F73:F75"/>
    <mergeCell ref="G73:G75"/>
    <mergeCell ref="H73:I75"/>
    <mergeCell ref="J73:J75"/>
    <mergeCell ref="K73:K75"/>
    <mergeCell ref="H76:I76"/>
    <mergeCell ref="H77:I77"/>
    <mergeCell ref="H78:I78"/>
    <mergeCell ref="C138:D138"/>
    <mergeCell ref="C148:D148"/>
    <mergeCell ref="C149:D149"/>
    <mergeCell ref="C139:D139"/>
    <mergeCell ref="B140:E140"/>
    <mergeCell ref="G84:K84"/>
    <mergeCell ref="H86:K86"/>
    <mergeCell ref="K116:K118"/>
    <mergeCell ref="H119:I119"/>
    <mergeCell ref="H120:I120"/>
    <mergeCell ref="C130:D132"/>
    <mergeCell ref="C133:D133"/>
    <mergeCell ref="C134:D134"/>
    <mergeCell ref="C135:D135"/>
    <mergeCell ref="C136:D136"/>
    <mergeCell ref="C137:D137"/>
    <mergeCell ref="C191:D191"/>
    <mergeCell ref="C192:D192"/>
    <mergeCell ref="C193:D193"/>
    <mergeCell ref="C194:D194"/>
    <mergeCell ref="C195:D195"/>
    <mergeCell ref="C196:D196"/>
    <mergeCell ref="C236:D236"/>
    <mergeCell ref="C237:D237"/>
    <mergeCell ref="C238:D238"/>
    <mergeCell ref="C239:D239"/>
    <mergeCell ref="C150:D150"/>
    <mergeCell ref="C151:D151"/>
    <mergeCell ref="C152:D152"/>
    <mergeCell ref="C153:D153"/>
    <mergeCell ref="C154:D154"/>
    <mergeCell ref="C219:D219"/>
    <mergeCell ref="G216:G218"/>
    <mergeCell ref="C223:D223"/>
    <mergeCell ref="C224:D224"/>
    <mergeCell ref="C225:D225"/>
    <mergeCell ref="C234:D234"/>
    <mergeCell ref="C235:D235"/>
    <mergeCell ref="C220:D220"/>
    <mergeCell ref="C221:D221"/>
    <mergeCell ref="C222:D222"/>
    <mergeCell ref="B212:E212"/>
    <mergeCell ref="B213:F213"/>
    <mergeCell ref="C215:F215"/>
    <mergeCell ref="B216:B218"/>
    <mergeCell ref="C216:D218"/>
    <mergeCell ref="E216:E218"/>
    <mergeCell ref="F216:F218"/>
    <mergeCell ref="C205:D205"/>
    <mergeCell ref="C206:D206"/>
    <mergeCell ref="C207:D207"/>
    <mergeCell ref="C208:D208"/>
    <mergeCell ref="C209:D209"/>
    <mergeCell ref="C210:D210"/>
    <mergeCell ref="C240:D240"/>
    <mergeCell ref="F202:F204"/>
    <mergeCell ref="G202:G204"/>
    <mergeCell ref="C197:D197"/>
    <mergeCell ref="B198:E198"/>
    <mergeCell ref="B199:F199"/>
    <mergeCell ref="C201:F201"/>
    <mergeCell ref="B202:B204"/>
    <mergeCell ref="C202:D204"/>
    <mergeCell ref="E202:E204"/>
    <mergeCell ref="E231:E233"/>
    <mergeCell ref="F231:F233"/>
    <mergeCell ref="G231:G233"/>
    <mergeCell ref="B226:E226"/>
    <mergeCell ref="B227:F227"/>
    <mergeCell ref="B229:C229"/>
    <mergeCell ref="D229:F229"/>
    <mergeCell ref="C230:F230"/>
    <mergeCell ref="B231:B233"/>
    <mergeCell ref="C231:D233"/>
    <mergeCell ref="C254:D254"/>
    <mergeCell ref="B255:E255"/>
    <mergeCell ref="B256:F256"/>
    <mergeCell ref="C258:F258"/>
    <mergeCell ref="B259:B261"/>
    <mergeCell ref="E259:E261"/>
    <mergeCell ref="F259:F261"/>
    <mergeCell ref="C259:D261"/>
    <mergeCell ref="C248:D248"/>
    <mergeCell ref="C249:D249"/>
    <mergeCell ref="C250:D250"/>
    <mergeCell ref="C251:D251"/>
    <mergeCell ref="C252:D252"/>
    <mergeCell ref="C253:D253"/>
    <mergeCell ref="B241:E241"/>
    <mergeCell ref="B242:F242"/>
    <mergeCell ref="C244:F244"/>
    <mergeCell ref="B245:B247"/>
    <mergeCell ref="E245:E247"/>
    <mergeCell ref="F245:F247"/>
    <mergeCell ref="C245:D247"/>
    <mergeCell ref="C311:D311"/>
    <mergeCell ref="B298:E298"/>
    <mergeCell ref="B299:F299"/>
    <mergeCell ref="C301:F301"/>
    <mergeCell ref="B302:B304"/>
    <mergeCell ref="C302:D304"/>
    <mergeCell ref="E302:E304"/>
    <mergeCell ref="F302:F304"/>
    <mergeCell ref="C296:D296"/>
    <mergeCell ref="C297:D297"/>
    <mergeCell ref="B312:E312"/>
    <mergeCell ref="B313:F313"/>
    <mergeCell ref="C305:D305"/>
    <mergeCell ref="C306:D306"/>
    <mergeCell ref="C307:D307"/>
    <mergeCell ref="C308:D308"/>
    <mergeCell ref="C309:D309"/>
    <mergeCell ref="C310:D310"/>
    <mergeCell ref="B270:F270"/>
    <mergeCell ref="C291:D291"/>
    <mergeCell ref="C292:D292"/>
    <mergeCell ref="C293:D293"/>
    <mergeCell ref="C294:D294"/>
    <mergeCell ref="C295:D295"/>
    <mergeCell ref="E288:E290"/>
    <mergeCell ref="F288:F290"/>
    <mergeCell ref="C264:D264"/>
    <mergeCell ref="C265:D265"/>
    <mergeCell ref="C266:D266"/>
    <mergeCell ref="C267:D267"/>
    <mergeCell ref="C268:D268"/>
    <mergeCell ref="B269:E269"/>
    <mergeCell ref="C287:F287"/>
    <mergeCell ref="B288:B290"/>
    <mergeCell ref="C288:D290"/>
    <mergeCell ref="B272:C272"/>
    <mergeCell ref="D272:F272"/>
    <mergeCell ref="C273:F273"/>
    <mergeCell ref="B274:B276"/>
    <mergeCell ref="F274:F276"/>
    <mergeCell ref="C274:D276"/>
    <mergeCell ref="E274:E276"/>
    <mergeCell ref="C280:D280"/>
    <mergeCell ref="C281:D281"/>
    <mergeCell ref="C282:D282"/>
    <mergeCell ref="C283:D283"/>
    <mergeCell ref="B284:E284"/>
    <mergeCell ref="B285:F285"/>
    <mergeCell ref="B145:B147"/>
    <mergeCell ref="C145:D147"/>
    <mergeCell ref="E145:E147"/>
    <mergeCell ref="F145:F147"/>
    <mergeCell ref="G145:G147"/>
    <mergeCell ref="C279:D279"/>
    <mergeCell ref="C277:D277"/>
    <mergeCell ref="C278:D278"/>
    <mergeCell ref="C262:D262"/>
    <mergeCell ref="C263:D263"/>
    <mergeCell ref="B141:F141"/>
    <mergeCell ref="G141:K141"/>
    <mergeCell ref="B143:C143"/>
    <mergeCell ref="G143:K143"/>
    <mergeCell ref="H144:K144"/>
    <mergeCell ref="D143:F143"/>
    <mergeCell ref="C144:F144"/>
    <mergeCell ref="H130:I132"/>
    <mergeCell ref="J130:J132"/>
    <mergeCell ref="K130:K132"/>
    <mergeCell ref="G159:G161"/>
    <mergeCell ref="H159:I161"/>
    <mergeCell ref="J159:J161"/>
    <mergeCell ref="K159:K161"/>
    <mergeCell ref="G140:J140"/>
    <mergeCell ref="H134:I134"/>
    <mergeCell ref="H135:I135"/>
    <mergeCell ref="H136:I136"/>
    <mergeCell ref="H137:I137"/>
    <mergeCell ref="H138:I138"/>
    <mergeCell ref="H139:I139"/>
    <mergeCell ref="B126:E126"/>
    <mergeCell ref="B127:F127"/>
    <mergeCell ref="G127:K127"/>
    <mergeCell ref="C129:F129"/>
    <mergeCell ref="H129:K129"/>
    <mergeCell ref="H133:I133"/>
    <mergeCell ref="B130:B132"/>
    <mergeCell ref="E130:E132"/>
    <mergeCell ref="F130:F132"/>
    <mergeCell ref="G130:G132"/>
    <mergeCell ref="H151:I151"/>
    <mergeCell ref="H167:I167"/>
    <mergeCell ref="H168:I168"/>
    <mergeCell ref="G169:J169"/>
    <mergeCell ref="G170:K170"/>
    <mergeCell ref="H172:K172"/>
    <mergeCell ref="H162:I162"/>
    <mergeCell ref="H163:I163"/>
    <mergeCell ref="H164:I164"/>
    <mergeCell ref="H165:I165"/>
    <mergeCell ref="H145:I147"/>
    <mergeCell ref="J145:J147"/>
    <mergeCell ref="K145:K147"/>
    <mergeCell ref="H148:I148"/>
    <mergeCell ref="H149:I149"/>
    <mergeCell ref="H150:I150"/>
    <mergeCell ref="B170:F170"/>
    <mergeCell ref="C172:F172"/>
    <mergeCell ref="H152:I152"/>
    <mergeCell ref="H153:I153"/>
    <mergeCell ref="H154:I154"/>
    <mergeCell ref="G155:J155"/>
    <mergeCell ref="G156:K156"/>
    <mergeCell ref="H158:K158"/>
    <mergeCell ref="H166:I166"/>
    <mergeCell ref="C164:D164"/>
    <mergeCell ref="C165:D165"/>
    <mergeCell ref="C166:D166"/>
    <mergeCell ref="C167:D167"/>
    <mergeCell ref="C168:D168"/>
    <mergeCell ref="B169:E169"/>
    <mergeCell ref="H179:I179"/>
    <mergeCell ref="B155:E155"/>
    <mergeCell ref="B156:F156"/>
    <mergeCell ref="C158:F158"/>
    <mergeCell ref="B159:B161"/>
    <mergeCell ref="C159:D161"/>
    <mergeCell ref="E159:E161"/>
    <mergeCell ref="F159:F161"/>
    <mergeCell ref="C162:D162"/>
    <mergeCell ref="C163:D163"/>
    <mergeCell ref="H173:I175"/>
    <mergeCell ref="J173:J175"/>
    <mergeCell ref="K173:K175"/>
    <mergeCell ref="H176:I176"/>
    <mergeCell ref="H177:I177"/>
    <mergeCell ref="H178:I178"/>
    <mergeCell ref="G173:G175"/>
    <mergeCell ref="C173:D175"/>
    <mergeCell ref="C176:D176"/>
    <mergeCell ref="C177:D177"/>
    <mergeCell ref="C178:D178"/>
    <mergeCell ref="C179:D179"/>
    <mergeCell ref="C187:F187"/>
    <mergeCell ref="F188:F190"/>
    <mergeCell ref="B188:B190"/>
    <mergeCell ref="B173:B175"/>
    <mergeCell ref="E173:E175"/>
    <mergeCell ref="F173:F175"/>
    <mergeCell ref="C180:D180"/>
    <mergeCell ref="C181:D181"/>
    <mergeCell ref="C188:D190"/>
    <mergeCell ref="H188:I190"/>
    <mergeCell ref="J188:J190"/>
    <mergeCell ref="K188:K190"/>
    <mergeCell ref="E188:E190"/>
    <mergeCell ref="G188:G190"/>
    <mergeCell ref="C182:D182"/>
    <mergeCell ref="B183:E183"/>
    <mergeCell ref="B184:F184"/>
    <mergeCell ref="B186:C186"/>
    <mergeCell ref="D186:F186"/>
    <mergeCell ref="G199:K199"/>
    <mergeCell ref="H201:K201"/>
    <mergeCell ref="H202:I204"/>
    <mergeCell ref="H180:I180"/>
    <mergeCell ref="H181:I181"/>
    <mergeCell ref="H182:I182"/>
    <mergeCell ref="G183:J183"/>
    <mergeCell ref="G184:K184"/>
    <mergeCell ref="G186:K186"/>
    <mergeCell ref="H187:K187"/>
    <mergeCell ref="H191:I191"/>
    <mergeCell ref="H192:I192"/>
    <mergeCell ref="H193:I193"/>
    <mergeCell ref="H194:I194"/>
    <mergeCell ref="J202:J204"/>
    <mergeCell ref="K202:K204"/>
    <mergeCell ref="H195:I195"/>
    <mergeCell ref="H196:I196"/>
    <mergeCell ref="H197:I197"/>
    <mergeCell ref="G198:J198"/>
    <mergeCell ref="G212:J212"/>
    <mergeCell ref="G213:K213"/>
    <mergeCell ref="H215:K215"/>
    <mergeCell ref="H205:I205"/>
    <mergeCell ref="H206:I206"/>
    <mergeCell ref="H207:I207"/>
    <mergeCell ref="H208:I208"/>
    <mergeCell ref="H209:I209"/>
    <mergeCell ref="H210:I210"/>
    <mergeCell ref="H211:I211"/>
    <mergeCell ref="J231:J233"/>
    <mergeCell ref="K231:K233"/>
    <mergeCell ref="H234:I234"/>
    <mergeCell ref="H235:I235"/>
    <mergeCell ref="H236:I236"/>
    <mergeCell ref="H237:I237"/>
    <mergeCell ref="G269:J269"/>
    <mergeCell ref="G270:K270"/>
    <mergeCell ref="H223:I223"/>
    <mergeCell ref="H224:I224"/>
    <mergeCell ref="H225:I225"/>
    <mergeCell ref="G226:J226"/>
    <mergeCell ref="G227:K227"/>
    <mergeCell ref="G229:K229"/>
    <mergeCell ref="H230:K230"/>
    <mergeCell ref="H231:I233"/>
    <mergeCell ref="H277:I277"/>
    <mergeCell ref="H278:I278"/>
    <mergeCell ref="H279:I279"/>
    <mergeCell ref="H216:I218"/>
    <mergeCell ref="J216:J218"/>
    <mergeCell ref="K216:K218"/>
    <mergeCell ref="H219:I219"/>
    <mergeCell ref="H220:I220"/>
    <mergeCell ref="H221:I221"/>
    <mergeCell ref="H222:I222"/>
    <mergeCell ref="G272:K272"/>
    <mergeCell ref="H273:K273"/>
    <mergeCell ref="G274:G276"/>
    <mergeCell ref="J274:J276"/>
    <mergeCell ref="K274:K276"/>
    <mergeCell ref="H274:I276"/>
    <mergeCell ref="G285:K285"/>
    <mergeCell ref="H287:K287"/>
    <mergeCell ref="G288:G290"/>
    <mergeCell ref="J288:J290"/>
    <mergeCell ref="K288:K290"/>
    <mergeCell ref="H288:I290"/>
    <mergeCell ref="H295:I295"/>
    <mergeCell ref="H296:I296"/>
    <mergeCell ref="H297:I297"/>
    <mergeCell ref="G298:J298"/>
    <mergeCell ref="G299:K299"/>
    <mergeCell ref="H280:I280"/>
    <mergeCell ref="H281:I281"/>
    <mergeCell ref="H282:I282"/>
    <mergeCell ref="H283:I283"/>
    <mergeCell ref="G284:J284"/>
    <mergeCell ref="G312:J312"/>
    <mergeCell ref="G313:K313"/>
    <mergeCell ref="H302:I304"/>
    <mergeCell ref="H305:I305"/>
    <mergeCell ref="H306:I306"/>
    <mergeCell ref="H307:I307"/>
    <mergeCell ref="H308:I308"/>
    <mergeCell ref="H309:I309"/>
    <mergeCell ref="H310:I310"/>
    <mergeCell ref="H248:I248"/>
    <mergeCell ref="H301:K301"/>
    <mergeCell ref="G302:G304"/>
    <mergeCell ref="J302:J304"/>
    <mergeCell ref="K302:K304"/>
    <mergeCell ref="H311:I311"/>
    <mergeCell ref="H291:I291"/>
    <mergeCell ref="H292:I292"/>
    <mergeCell ref="H293:I293"/>
    <mergeCell ref="H294:I294"/>
    <mergeCell ref="K245:K247"/>
    <mergeCell ref="H238:I238"/>
    <mergeCell ref="H239:I239"/>
    <mergeCell ref="H240:I240"/>
    <mergeCell ref="G241:J241"/>
    <mergeCell ref="G242:K242"/>
    <mergeCell ref="H244:K244"/>
    <mergeCell ref="H245:I247"/>
    <mergeCell ref="J245:J247"/>
    <mergeCell ref="G245:G247"/>
    <mergeCell ref="H266:I266"/>
    <mergeCell ref="H249:I249"/>
    <mergeCell ref="H250:I250"/>
    <mergeCell ref="H251:I251"/>
    <mergeCell ref="H252:I252"/>
    <mergeCell ref="H253:I253"/>
    <mergeCell ref="H254:I254"/>
    <mergeCell ref="G255:J255"/>
    <mergeCell ref="G256:K256"/>
    <mergeCell ref="H258:K258"/>
    <mergeCell ref="H267:I267"/>
    <mergeCell ref="H268:I268"/>
    <mergeCell ref="G259:G261"/>
    <mergeCell ref="H259:I261"/>
    <mergeCell ref="J259:J261"/>
    <mergeCell ref="K259:K261"/>
    <mergeCell ref="H262:I262"/>
    <mergeCell ref="H263:I263"/>
    <mergeCell ref="H264:I264"/>
    <mergeCell ref="H265:I265"/>
  </mergeCells>
  <dataValidations count="4">
    <dataValidation type="list" allowBlank="1" showErrorMessage="1" sqref="F47:F53 K62:K68 K76:K82 F90:F96 K90:K96 F105:F111 K119:K125 K133:K139 K148:K154 F163:F168 K162:K168 K176:K182 K191:K197 K205:K211 F219:F225 F234:F240 F248:F254 K248:K254 F262:F268 F277:F283 K277:K283 F291:F297 K297 F311 K305:K311" xr:uid="{00000000-0002-0000-0000-000003000000}">
      <formula1>"Square,1up,2up,2&amp;1,3&amp;2,3&amp;1,4&amp;2,4&amp;3,5&amp;4,5&amp;3,6&amp;5,6&amp;4,7&amp;6,7&amp;5,8&amp;7,8&amp;6,9&amp;8,9&amp;7,10&amp;8,W/O,D/Q,19th,20th,21st,22nd,23rd,24th,25th,26th,27th,28th,29th,30th"</formula1>
    </dataValidation>
    <dataValidation type="list" allowBlank="1" showErrorMessage="1" sqref="C15 H15 C29 H29 C43 H43 C58 H58 C72 H72 C86 H86 C101 H101 C115 H115 C129 H129 C144 H144 C158 H158 C172 H172 C187 H187 C201 H201 C215 H215 C230 H230 C244 H244 C258 H258 C273 H273 H287 C301 H301" xr:uid="{00000000-0002-0000-0000-000002000000}">
      <formula1>"Sea View,Gosnells,Royal Fremantle,WAGC,Cottesloe,Nedlands,Joondalup,Bye"</formula1>
    </dataValidation>
    <dataValidation type="list" allowBlank="1" showErrorMessage="1" sqref="F19:F25 K19:K25 F33:F39 K33:K39 K47:K53 F62:F68 F76:F82 K105:K111 F119:F125 F133:F139 F148:F154 F162 F176:F182 F191:F197 F205:F211 K219:K225 K234:K240 K262:K268 K291:K296 F305:F310" xr:uid="{00000000-0002-0000-0000-000001000000}">
      <formula1>$C$336:$C$358</formula1>
    </dataValidation>
    <dataValidation type="list" allowBlank="1" showErrorMessage="1" sqref="C287" xr:uid="{00000000-0002-0000-0000-000000000000}">
      <formula1>"Sea View,Gosnells,Royal Fremantle,Cottesloe,Nedlands,Joondalup,WAGC,Bye"</formula1>
    </dataValidation>
  </dataValidations>
  <printOptions horizontalCentered="1" verticalCentered="1" gridLines="1"/>
  <pageMargins left="0.25" right="0.25" top="0.75" bottom="0.75" header="0" footer="0"/>
  <pageSetup paperSize="9" scale="135" pageOrder="overThenDown" orientation="landscape" cellComments="atEnd"/>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1A64B-DEBB-4526-B3C7-E57D215DB2E6}">
  <sheetPr>
    <outlinePr summaryBelow="0" summaryRight="0"/>
  </sheetPr>
  <dimension ref="A1:Y433"/>
  <sheetViews>
    <sheetView showGridLines="0" tabSelected="1" workbookViewId="0"/>
  </sheetViews>
  <sheetFormatPr defaultColWidth="12.5703125" defaultRowHeight="12.75" customHeight="1"/>
  <cols>
    <col min="1" max="1" width="2.42578125" customWidth="1"/>
    <col min="2" max="2" width="7.5703125" customWidth="1"/>
    <col min="3" max="3" width="15.140625" customWidth="1"/>
    <col min="4" max="4" width="11.42578125" customWidth="1"/>
    <col min="5" max="5" width="5.140625" customWidth="1"/>
    <col min="6" max="6" width="8.85546875" customWidth="1"/>
    <col min="7" max="7" width="7.5703125" customWidth="1"/>
    <col min="8" max="8" width="15.140625" customWidth="1"/>
    <col min="9" max="9" width="11.42578125" customWidth="1"/>
    <col min="10" max="10" width="5.140625" customWidth="1"/>
    <col min="11" max="11" width="8.85546875" customWidth="1"/>
    <col min="12" max="12" width="8.42578125" customWidth="1"/>
    <col min="13" max="14" width="18.7109375" hidden="1" customWidth="1"/>
    <col min="15" max="15" width="13.7109375" hidden="1" customWidth="1"/>
    <col min="16" max="16" width="16.5703125" hidden="1" customWidth="1"/>
    <col min="17" max="17" width="10.7109375" hidden="1" customWidth="1"/>
    <col min="18" max="18" width="17.140625" hidden="1" customWidth="1"/>
    <col min="19" max="19" width="19.85546875" hidden="1" customWidth="1"/>
    <col min="20" max="20" width="13.85546875" hidden="1" customWidth="1"/>
    <col min="21" max="21" width="12.5703125" hidden="1" customWidth="1"/>
    <col min="22" max="24" width="8.42578125" hidden="1" customWidth="1"/>
    <col min="25" max="25" width="8.42578125" customWidth="1"/>
  </cols>
  <sheetData>
    <row r="1" spans="1:25" ht="23.25">
      <c r="A1" s="1"/>
      <c r="B1" s="1"/>
      <c r="C1" s="1"/>
      <c r="D1" s="1"/>
      <c r="E1" s="1"/>
      <c r="F1" s="1"/>
      <c r="G1" s="1"/>
      <c r="H1" s="1"/>
      <c r="I1" s="1"/>
      <c r="J1" s="1"/>
      <c r="K1" s="1"/>
      <c r="L1" s="1"/>
      <c r="M1" s="1"/>
      <c r="N1" s="1"/>
      <c r="O1" s="1"/>
      <c r="P1" s="1"/>
      <c r="Q1" s="1"/>
      <c r="R1" s="1"/>
      <c r="S1" s="1"/>
      <c r="T1" s="1"/>
      <c r="U1" s="1"/>
      <c r="V1" s="1"/>
      <c r="W1" s="1"/>
      <c r="X1" s="1"/>
      <c r="Y1" s="1"/>
    </row>
    <row r="2" spans="1:25" ht="23.25">
      <c r="A2" s="1"/>
      <c r="B2" s="120" t="s">
        <v>862</v>
      </c>
      <c r="C2" s="66"/>
      <c r="D2" s="66"/>
      <c r="E2" s="66"/>
      <c r="F2" s="66"/>
      <c r="G2" s="66"/>
      <c r="H2" s="66"/>
      <c r="I2" s="66"/>
      <c r="J2" s="66"/>
      <c r="K2" s="64"/>
      <c r="L2" s="1"/>
      <c r="M2" s="1"/>
      <c r="N2" s="1"/>
      <c r="O2" s="1"/>
      <c r="P2" s="1"/>
      <c r="Q2" s="1"/>
      <c r="R2" s="1"/>
      <c r="S2" s="1"/>
      <c r="T2" s="1"/>
      <c r="U2" s="1"/>
      <c r="V2" s="1"/>
      <c r="W2" s="1"/>
      <c r="X2" s="1"/>
      <c r="Y2" s="1"/>
    </row>
    <row r="3" spans="1:25" ht="15">
      <c r="A3" s="2"/>
      <c r="B3" s="67" t="s">
        <v>2</v>
      </c>
      <c r="C3" s="64"/>
      <c r="D3" s="3" t="s">
        <v>3</v>
      </c>
      <c r="E3" s="3" t="s">
        <v>4</v>
      </c>
      <c r="F3" s="3" t="s">
        <v>5</v>
      </c>
      <c r="G3" s="3" t="s">
        <v>6</v>
      </c>
      <c r="H3" s="3" t="s">
        <v>7</v>
      </c>
      <c r="I3" s="3" t="s">
        <v>8</v>
      </c>
      <c r="J3" s="67" t="s">
        <v>9</v>
      </c>
      <c r="K3" s="64"/>
      <c r="L3" s="4"/>
      <c r="M3" s="4"/>
      <c r="N3" s="4"/>
      <c r="O3" s="5" t="s">
        <v>10</v>
      </c>
      <c r="P3" s="4" t="s">
        <v>11</v>
      </c>
      <c r="Q3" s="4" t="s">
        <v>12</v>
      </c>
      <c r="R3" s="4" t="s">
        <v>13</v>
      </c>
      <c r="S3" s="4" t="s">
        <v>14</v>
      </c>
      <c r="T3" s="4" t="s">
        <v>15</v>
      </c>
      <c r="U3" s="4" t="s">
        <v>16</v>
      </c>
      <c r="V3" s="4"/>
      <c r="W3" s="4"/>
      <c r="X3" s="4"/>
      <c r="Y3" s="4"/>
    </row>
    <row r="4" spans="1:25" ht="15">
      <c r="A4" s="6">
        <v>1</v>
      </c>
      <c r="B4" s="68" t="str">
        <f>VLOOKUP(A4,$M$4:$X$10,2,FALSE)</f>
        <v>Royal Fremantle</v>
      </c>
      <c r="C4" s="64"/>
      <c r="D4" s="7">
        <f>VLOOKUP(A4,$M$4:$X$10,3,FALSE)</f>
        <v>6</v>
      </c>
      <c r="E4" s="7">
        <f>VLOOKUP(A4,$M$4:$X$10,4,FALSE)</f>
        <v>6</v>
      </c>
      <c r="F4" s="7">
        <f>VLOOKUP(A4,$M$4:$X$10,5,FALSE)</f>
        <v>0</v>
      </c>
      <c r="G4" s="7">
        <f>VLOOKUP(A4,$M$4:$X$10,6,FALSE)</f>
        <v>0</v>
      </c>
      <c r="H4" s="7">
        <f>VLOOKUP(A4,$M$4:$X$10,7,FALSE)</f>
        <v>32</v>
      </c>
      <c r="I4" s="7">
        <f>VLOOKUP(A4,$M$4:$X$10,8,FALSE)</f>
        <v>10</v>
      </c>
      <c r="J4" s="63">
        <f>VLOOKUP(A4,$M$4:$X$10,9,FALSE)</f>
        <v>12</v>
      </c>
      <c r="K4" s="64"/>
      <c r="L4" s="8"/>
      <c r="M4" s="8">
        <f>RANK(X4,$X$4:$X$10,1)</f>
        <v>7</v>
      </c>
      <c r="N4" s="9" t="s">
        <v>543</v>
      </c>
      <c r="O4" s="10">
        <f>COUNTIF($N$12:$P$423,N4)</f>
        <v>6</v>
      </c>
      <c r="P4" s="8">
        <f>COUNTIF($R$12:$R$423,N4)</f>
        <v>1</v>
      </c>
      <c r="Q4" s="8">
        <f>COUNTIF($S$12:$T$423,N4)</f>
        <v>0</v>
      </c>
      <c r="R4" s="8">
        <f>O4-P4-Q4</f>
        <v>5</v>
      </c>
      <c r="S4" s="8">
        <f>SUMIF($N$11:$N$314,N4,$O$11:$O$314)+SUMIF($P$11:$P$314,N4,$Q$11:$Q$314)</f>
        <v>10</v>
      </c>
      <c r="T4" s="8">
        <f>O4*7-S4</f>
        <v>32</v>
      </c>
      <c r="U4" s="8">
        <f>P4*2+Q4</f>
        <v>2</v>
      </c>
      <c r="V4" s="8">
        <f>U4+(S4/100)</f>
        <v>2.1</v>
      </c>
      <c r="W4" s="8">
        <f>RANK(V4,$V$4:$V$10)</f>
        <v>7</v>
      </c>
      <c r="X4" s="8">
        <f>W4+0.01</f>
        <v>7.01</v>
      </c>
      <c r="Y4" s="11"/>
    </row>
    <row r="5" spans="1:25" ht="15">
      <c r="A5" s="6">
        <v>2</v>
      </c>
      <c r="B5" s="68" t="str">
        <f>VLOOKUP(A5,$M$4:$X$10,2,FALSE)</f>
        <v>WAGC</v>
      </c>
      <c r="C5" s="64"/>
      <c r="D5" s="7">
        <f>VLOOKUP(A5,$M$4:$X$10,3,FALSE)</f>
        <v>6</v>
      </c>
      <c r="E5" s="7">
        <f>VLOOKUP(A5,$M$4:$X$10,4,FALSE)</f>
        <v>4</v>
      </c>
      <c r="F5" s="7">
        <f>VLOOKUP(A5,$M$4:$X$10,5,FALSE)</f>
        <v>1</v>
      </c>
      <c r="G5" s="7">
        <f>VLOOKUP(A5,$M$4:$X$10,6,FALSE)</f>
        <v>1</v>
      </c>
      <c r="H5" s="7">
        <f>VLOOKUP(A5,$M$4:$X$10,7,FALSE)</f>
        <v>26.5</v>
      </c>
      <c r="I5" s="7">
        <f>VLOOKUP(A5,$M$4:$X$10,8,FALSE)</f>
        <v>15.5</v>
      </c>
      <c r="J5" s="63">
        <f>VLOOKUP(A5,$M$4:$X$10,9,FALSE)</f>
        <v>9</v>
      </c>
      <c r="K5" s="64"/>
      <c r="L5" s="8"/>
      <c r="M5" s="8">
        <f>RANK(X5,$X$4:$X$10,1)</f>
        <v>5</v>
      </c>
      <c r="N5" s="9" t="s">
        <v>196</v>
      </c>
      <c r="O5" s="10">
        <f>COUNTIF($N$12:$P$423,N5)</f>
        <v>6</v>
      </c>
      <c r="P5" s="8">
        <f>COUNTIF($R$12:$R$423,N5)</f>
        <v>1</v>
      </c>
      <c r="Q5" s="8">
        <f>COUNTIF($S$12:$T$423,N5)</f>
        <v>1</v>
      </c>
      <c r="R5" s="8">
        <f>O5-P5-Q5</f>
        <v>4</v>
      </c>
      <c r="S5" s="8">
        <f>SUMIF($N$11:$N$314,N5,$O$11:$O$314)+SUMIF($P$11:$P$314,N5,$Q$11:$Q$314)</f>
        <v>18</v>
      </c>
      <c r="T5" s="8">
        <f>O5*7-S5</f>
        <v>24</v>
      </c>
      <c r="U5" s="8">
        <f>P5*2+Q5</f>
        <v>3</v>
      </c>
      <c r="V5" s="8">
        <f>U5+(S5/100)</f>
        <v>3.18</v>
      </c>
      <c r="W5" s="8">
        <f>RANK(V5,$V$4:$V$10)</f>
        <v>5</v>
      </c>
      <c r="X5" s="8">
        <f>W5+0.02</f>
        <v>5.0199999999999996</v>
      </c>
      <c r="Y5" s="11"/>
    </row>
    <row r="6" spans="1:25" ht="15">
      <c r="A6" s="6">
        <v>3</v>
      </c>
      <c r="B6" s="68" t="str">
        <f>VLOOKUP(A6,$M$4:$X$10,2,FALSE)</f>
        <v>The Vines</v>
      </c>
      <c r="C6" s="64"/>
      <c r="D6" s="7">
        <f>VLOOKUP(A6,$M$4:$X$10,3,FALSE)</f>
        <v>6</v>
      </c>
      <c r="E6" s="7">
        <f>VLOOKUP(A6,$M$4:$X$10,4,FALSE)</f>
        <v>4</v>
      </c>
      <c r="F6" s="7">
        <f>VLOOKUP(A6,$M$4:$X$10,5,FALSE)</f>
        <v>0</v>
      </c>
      <c r="G6" s="7">
        <f>VLOOKUP(A6,$M$4:$X$10,6,FALSE)</f>
        <v>2</v>
      </c>
      <c r="H6" s="7">
        <f>VLOOKUP(A6,$M$4:$X$10,7,FALSE)</f>
        <v>22.5</v>
      </c>
      <c r="I6" s="7">
        <f>VLOOKUP(A6,$M$4:$X$10,8,FALSE)</f>
        <v>19.5</v>
      </c>
      <c r="J6" s="63">
        <f>VLOOKUP(A6,$M$4:$X$10,9,FALSE)</f>
        <v>8</v>
      </c>
      <c r="K6" s="64"/>
      <c r="L6" s="8"/>
      <c r="M6" s="8">
        <f>RANK(X6,$X$4:$X$10,1)</f>
        <v>4</v>
      </c>
      <c r="N6" s="9" t="s">
        <v>623</v>
      </c>
      <c r="O6" s="10">
        <f>COUNTIF($N$12:$P$423,N6)</f>
        <v>6</v>
      </c>
      <c r="P6" s="8">
        <f>COUNTIF($R$12:$R$423,N6)</f>
        <v>2</v>
      </c>
      <c r="Q6" s="8">
        <f>COUNTIF($S$12:$T$423,N6)</f>
        <v>1</v>
      </c>
      <c r="R6" s="8">
        <f>O6-P6-Q6</f>
        <v>3</v>
      </c>
      <c r="S6" s="8">
        <f>SUMIF($N$11:$N$314,N6,$O$11:$O$314)+SUMIF($P$11:$P$314,N6,$Q$11:$Q$314)</f>
        <v>23</v>
      </c>
      <c r="T6" s="8">
        <f>O6*7-S6</f>
        <v>19</v>
      </c>
      <c r="U6" s="8">
        <f>P6*2+Q6</f>
        <v>5</v>
      </c>
      <c r="V6" s="8">
        <f>U6+(S6/100)</f>
        <v>5.23</v>
      </c>
      <c r="W6" s="8">
        <f>RANK(V6,$V$4:$V$10)</f>
        <v>4</v>
      </c>
      <c r="X6" s="8">
        <f>W6+0.03</f>
        <v>4.03</v>
      </c>
      <c r="Y6" s="11"/>
    </row>
    <row r="7" spans="1:25" ht="15">
      <c r="A7" s="6">
        <v>4</v>
      </c>
      <c r="B7" s="68" t="str">
        <f>VLOOKUP(A7,$M$4:$X$10,2,FALSE)</f>
        <v>Nedlands</v>
      </c>
      <c r="C7" s="64"/>
      <c r="D7" s="7">
        <f>VLOOKUP(A7,$M$4:$X$10,3,FALSE)</f>
        <v>6</v>
      </c>
      <c r="E7" s="7">
        <f>VLOOKUP(A7,$M$4:$X$10,4,FALSE)</f>
        <v>2</v>
      </c>
      <c r="F7" s="7">
        <f>VLOOKUP(A7,$M$4:$X$10,5,FALSE)</f>
        <v>1</v>
      </c>
      <c r="G7" s="7">
        <f>VLOOKUP(A7,$M$4:$X$10,6,FALSE)</f>
        <v>3</v>
      </c>
      <c r="H7" s="7">
        <f>VLOOKUP(A7,$M$4:$X$10,7,FALSE)</f>
        <v>23</v>
      </c>
      <c r="I7" s="7">
        <f>VLOOKUP(A7,$M$4:$X$10,8,FALSE)</f>
        <v>19</v>
      </c>
      <c r="J7" s="63">
        <f>VLOOKUP(A7,$M$4:$X$10,9,FALSE)</f>
        <v>5</v>
      </c>
      <c r="K7" s="64"/>
      <c r="L7" s="8"/>
      <c r="M7" s="8">
        <f>RANK(X7,$X$4:$X$10,1)</f>
        <v>1</v>
      </c>
      <c r="N7" s="9" t="s">
        <v>201</v>
      </c>
      <c r="O7" s="10">
        <f>COUNTIF($N$12:$P$423,N7)</f>
        <v>6</v>
      </c>
      <c r="P7" s="8">
        <f>COUNTIF($R$12:$R$423,N7)</f>
        <v>6</v>
      </c>
      <c r="Q7" s="8">
        <f>COUNTIF($S$12:$T$423,N7)</f>
        <v>0</v>
      </c>
      <c r="R7" s="8">
        <f>O7-P7-Q7</f>
        <v>0</v>
      </c>
      <c r="S7" s="8">
        <f>SUMIF($N$11:$N$314,N7,$O$11:$O$314)+SUMIF($P$11:$P$314,N7,$Q$11:$Q$314)</f>
        <v>32</v>
      </c>
      <c r="T7" s="8">
        <f>O7*7-S7</f>
        <v>10</v>
      </c>
      <c r="U7" s="8">
        <f>P7*2+Q7</f>
        <v>12</v>
      </c>
      <c r="V7" s="8">
        <f>U7+(S7/100)</f>
        <v>12.32</v>
      </c>
      <c r="W7" s="8">
        <f>RANK(V7,$V$4:$V$10)</f>
        <v>1</v>
      </c>
      <c r="X7" s="8">
        <f>W7+0.04</f>
        <v>1.04</v>
      </c>
      <c r="Y7" s="11"/>
    </row>
    <row r="8" spans="1:25" ht="15">
      <c r="A8" s="6">
        <v>5</v>
      </c>
      <c r="B8" s="68" t="str">
        <f>VLOOKUP(A8,$M$4:$X$10,2,FALSE)</f>
        <v>Mount Lawley</v>
      </c>
      <c r="C8" s="64"/>
      <c r="D8" s="7">
        <f>VLOOKUP(A8,$M$4:$X$10,3,FALSE)</f>
        <v>6</v>
      </c>
      <c r="E8" s="7">
        <f>VLOOKUP(A8,$M$4:$X$10,4,FALSE)</f>
        <v>1</v>
      </c>
      <c r="F8" s="7">
        <f>VLOOKUP(A8,$M$4:$X$10,5,FALSE)</f>
        <v>1</v>
      </c>
      <c r="G8" s="7">
        <f>VLOOKUP(A8,$M$4:$X$10,6,FALSE)</f>
        <v>4</v>
      </c>
      <c r="H8" s="7">
        <f>VLOOKUP(A8,$M$4:$X$10,7,FALSE)</f>
        <v>18</v>
      </c>
      <c r="I8" s="7">
        <f>VLOOKUP(A8,$M$4:$X$10,8,FALSE)</f>
        <v>24</v>
      </c>
      <c r="J8" s="63">
        <f>VLOOKUP(A8,$M$4:$X$10,9,FALSE)</f>
        <v>3</v>
      </c>
      <c r="K8" s="64"/>
      <c r="L8" s="8"/>
      <c r="M8" s="8">
        <f>RANK(X8,$X$4:$X$10,1)</f>
        <v>2</v>
      </c>
      <c r="N8" s="9" t="s">
        <v>198</v>
      </c>
      <c r="O8" s="10">
        <f>COUNTIF($N$12:$P$423,N8)</f>
        <v>6</v>
      </c>
      <c r="P8" s="8">
        <f>COUNTIF($R$12:$R$423,N8)</f>
        <v>4</v>
      </c>
      <c r="Q8" s="8">
        <f>COUNTIF($S$12:$T$423,N8)</f>
        <v>1</v>
      </c>
      <c r="R8" s="8">
        <f>O8-P8-Q8</f>
        <v>1</v>
      </c>
      <c r="S8" s="8">
        <f>SUMIF($N$11:$N$314,N8,$O$11:$O$314)+SUMIF($P$11:$P$314,N8,$Q$11:$Q$314)</f>
        <v>26.5</v>
      </c>
      <c r="T8" s="8">
        <f>O8*7-S8</f>
        <v>15.5</v>
      </c>
      <c r="U8" s="8">
        <f>P8*2+Q8</f>
        <v>9</v>
      </c>
      <c r="V8" s="8">
        <f>U8+(S8/100)</f>
        <v>9.2650000000000006</v>
      </c>
      <c r="W8" s="8">
        <f>RANK(V8,$V$4:$V$10)</f>
        <v>2</v>
      </c>
      <c r="X8" s="8">
        <f>W8+0.07</f>
        <v>2.0699999999999998</v>
      </c>
      <c r="Y8" s="11"/>
    </row>
    <row r="9" spans="1:25" ht="15">
      <c r="A9" s="6">
        <v>6</v>
      </c>
      <c r="B9" s="68" t="str">
        <f>VLOOKUP(A9,$M$4:$X$10,2,FALSE)</f>
        <v>Wanneroo</v>
      </c>
      <c r="C9" s="64"/>
      <c r="D9" s="7">
        <f>VLOOKUP(A9,$M$4:$X$10,3,FALSE)</f>
        <v>6</v>
      </c>
      <c r="E9" s="7">
        <f>VLOOKUP(A9,$M$4:$X$10,4,FALSE)</f>
        <v>1</v>
      </c>
      <c r="F9" s="7">
        <f>VLOOKUP(A9,$M$4:$X$10,5,FALSE)</f>
        <v>1</v>
      </c>
      <c r="G9" s="7">
        <f>VLOOKUP(A9,$M$4:$X$10,6,FALSE)</f>
        <v>4</v>
      </c>
      <c r="H9" s="7">
        <f>VLOOKUP(A9,$M$4:$X$10,7,FALSE)</f>
        <v>15</v>
      </c>
      <c r="I9" s="7">
        <f>VLOOKUP(A9,$M$4:$X$10,8,FALSE)</f>
        <v>27</v>
      </c>
      <c r="J9" s="63">
        <f>VLOOKUP(A9,$M$4:$X$10,9,FALSE)</f>
        <v>3</v>
      </c>
      <c r="K9" s="64"/>
      <c r="L9" s="8"/>
      <c r="M9" s="8">
        <f>RANK(X9,$X$4:$X$10,1)</f>
        <v>3</v>
      </c>
      <c r="N9" s="9" t="s">
        <v>194</v>
      </c>
      <c r="O9" s="10">
        <f>COUNTIF($N$12:$P$423,N9)</f>
        <v>6</v>
      </c>
      <c r="P9" s="8">
        <f>COUNTIF($R$12:$R$423,N9)</f>
        <v>4</v>
      </c>
      <c r="Q9" s="8">
        <f>COUNTIF($S$12:$T$423,N9)</f>
        <v>0</v>
      </c>
      <c r="R9" s="8">
        <f>O9-P9-Q9</f>
        <v>2</v>
      </c>
      <c r="S9" s="8">
        <f>SUMIF($N$11:$N$314,N9,$O$11:$O$314)+SUMIF($P$11:$P$314,N9,$Q$11:$Q$314)</f>
        <v>22.5</v>
      </c>
      <c r="T9" s="8">
        <f>O9*7-S9</f>
        <v>19.5</v>
      </c>
      <c r="U9" s="8">
        <f>P9*2+Q9</f>
        <v>8</v>
      </c>
      <c r="V9" s="8">
        <f>U9+(S9/100)</f>
        <v>8.2249999999999996</v>
      </c>
      <c r="W9" s="8">
        <f>RANK(V9,$V$4:$V$10)</f>
        <v>3</v>
      </c>
      <c r="X9" s="8">
        <f>W9+0.06</f>
        <v>3.06</v>
      </c>
      <c r="Y9" s="11"/>
    </row>
    <row r="10" spans="1:25" ht="15">
      <c r="A10" s="6">
        <v>7</v>
      </c>
      <c r="B10" s="68" t="str">
        <f>VLOOKUP(A10,$M$4:$X$10,2,FALSE)</f>
        <v>Lakelands</v>
      </c>
      <c r="C10" s="64"/>
      <c r="D10" s="7">
        <f>VLOOKUP(A10,$M$4:$X$10,3,FALSE)</f>
        <v>6</v>
      </c>
      <c r="E10" s="7">
        <f>VLOOKUP(A10,$M$4:$X$10,4,FALSE)</f>
        <v>1</v>
      </c>
      <c r="F10" s="7">
        <f>VLOOKUP(A10,$M$4:$X$10,5,FALSE)</f>
        <v>0</v>
      </c>
      <c r="G10" s="7">
        <f>VLOOKUP(A10,$M$4:$X$10,6,FALSE)</f>
        <v>5</v>
      </c>
      <c r="H10" s="7">
        <f>VLOOKUP(A10,$M$4:$X$10,7,FALSE)</f>
        <v>10</v>
      </c>
      <c r="I10" s="7">
        <f>VLOOKUP(A10,$M$4:$X$10,8,FALSE)</f>
        <v>32</v>
      </c>
      <c r="J10" s="63">
        <f>VLOOKUP(A10,$M$4:$X$10,9,FALSE)</f>
        <v>2</v>
      </c>
      <c r="K10" s="64"/>
      <c r="L10" s="8"/>
      <c r="M10" s="8">
        <f>RANK(X10,$X$4:$X$10,1)</f>
        <v>6</v>
      </c>
      <c r="N10" s="9" t="s">
        <v>544</v>
      </c>
      <c r="O10" s="10">
        <f>COUNTIF($N$12:$P$423,N10)</f>
        <v>6</v>
      </c>
      <c r="P10" s="8">
        <f>COUNTIF($R$12:$R$423,N10)</f>
        <v>1</v>
      </c>
      <c r="Q10" s="8">
        <f>COUNTIF($S$12:$T$423,N10)</f>
        <v>1</v>
      </c>
      <c r="R10" s="8">
        <f>O10-P10-Q10</f>
        <v>4</v>
      </c>
      <c r="S10" s="8">
        <f>SUMIF($N$11:$N$314,N10,$O$11:$O$314)+SUMIF($P$11:$P$314,N10,$Q$11:$Q$314)</f>
        <v>15</v>
      </c>
      <c r="T10" s="8">
        <f>O10*7-S10</f>
        <v>27</v>
      </c>
      <c r="U10" s="8">
        <f>P10*2+Q10</f>
        <v>3</v>
      </c>
      <c r="V10" s="8">
        <f>U10+(S10/100)</f>
        <v>3.15</v>
      </c>
      <c r="W10" s="8">
        <f>RANK(V10,$V$4:$V$10)</f>
        <v>6</v>
      </c>
      <c r="X10" s="8">
        <f>W10+0.05</f>
        <v>6.05</v>
      </c>
      <c r="Y10" s="11"/>
    </row>
    <row r="11" spans="1:25" ht="15">
      <c r="A11" s="12"/>
      <c r="B11" s="69"/>
      <c r="C11" s="66"/>
      <c r="D11" s="66"/>
      <c r="E11" s="66"/>
      <c r="F11" s="66"/>
      <c r="G11" s="66"/>
      <c r="H11" s="66"/>
      <c r="I11" s="66"/>
      <c r="J11" s="66"/>
      <c r="K11" s="64"/>
      <c r="L11" s="12"/>
      <c r="M11" s="12"/>
      <c r="N11" s="12"/>
      <c r="O11" s="12"/>
      <c r="P11" s="12"/>
      <c r="Q11" s="12"/>
      <c r="R11" s="12"/>
      <c r="S11" s="12"/>
      <c r="T11" s="12"/>
      <c r="U11" s="12"/>
      <c r="V11" s="12"/>
      <c r="W11" s="12"/>
      <c r="X11" s="12"/>
      <c r="Y11" s="12"/>
    </row>
    <row r="12" spans="1:25" ht="21.75" customHeight="1">
      <c r="A12" s="1"/>
      <c r="B12" s="119" t="s">
        <v>17</v>
      </c>
      <c r="C12" s="66"/>
      <c r="D12" s="66"/>
      <c r="E12" s="66"/>
      <c r="F12" s="66"/>
      <c r="G12" s="66"/>
      <c r="H12" s="66"/>
      <c r="I12" s="66"/>
      <c r="J12" s="66"/>
      <c r="K12" s="64"/>
      <c r="L12" s="1"/>
      <c r="M12" s="1"/>
      <c r="N12" s="1"/>
      <c r="O12" s="1"/>
      <c r="P12" s="1"/>
      <c r="Q12" s="1"/>
      <c r="R12" s="1"/>
      <c r="S12" s="1"/>
      <c r="T12" s="1"/>
      <c r="U12" s="1"/>
      <c r="V12" s="1"/>
      <c r="W12" s="1"/>
      <c r="X12" s="1"/>
      <c r="Y12" s="1"/>
    </row>
    <row r="13" spans="1:25" ht="30" customHeight="1">
      <c r="A13" s="13"/>
      <c r="B13" s="84" t="str">
        <f>[6]Sheet1!A49</f>
        <v>ROUND SEVEN</v>
      </c>
      <c r="C13" s="64"/>
      <c r="D13" s="70" t="str">
        <f>[6]Sheet1!B49</f>
        <v>MONDAY 16 JUNE</v>
      </c>
      <c r="E13" s="66"/>
      <c r="F13" s="64"/>
      <c r="G13" s="108" t="str">
        <f>[6]Sheet1!C49</f>
        <v>The Vines G&amp;CC</v>
      </c>
      <c r="H13" s="66"/>
      <c r="I13" s="66"/>
      <c r="J13" s="66"/>
      <c r="K13" s="64"/>
      <c r="L13" s="13"/>
      <c r="M13" s="13"/>
      <c r="N13" s="13"/>
      <c r="O13" s="13"/>
      <c r="P13" s="13"/>
      <c r="Q13" s="13"/>
      <c r="R13" s="13"/>
      <c r="S13" s="13"/>
      <c r="T13" s="13"/>
      <c r="U13" s="13"/>
      <c r="V13" s="13"/>
      <c r="W13" s="13"/>
      <c r="X13" s="13"/>
      <c r="Y13" s="13"/>
    </row>
    <row r="14" spans="1:25" ht="15">
      <c r="A14" s="14"/>
      <c r="B14" s="15" t="s">
        <v>18</v>
      </c>
      <c r="C14" s="110" t="str">
        <f>[6]Sheet1!C51</f>
        <v>Nedlands</v>
      </c>
      <c r="D14" s="66"/>
      <c r="E14" s="66"/>
      <c r="F14" s="64"/>
      <c r="G14" s="16" t="s">
        <v>18</v>
      </c>
      <c r="H14" s="109" t="str">
        <f>[6]Sheet1!E51</f>
        <v>Wanneroo</v>
      </c>
      <c r="I14" s="66"/>
      <c r="J14" s="66"/>
      <c r="K14" s="64"/>
      <c r="L14" s="17"/>
      <c r="M14" s="17"/>
      <c r="N14" s="17"/>
      <c r="O14" s="17"/>
      <c r="P14" s="17"/>
      <c r="Q14" s="17"/>
      <c r="R14" s="17"/>
      <c r="S14" s="17"/>
      <c r="T14" s="17"/>
      <c r="U14" s="17"/>
      <c r="V14" s="17"/>
      <c r="W14" s="17"/>
      <c r="X14" s="17"/>
      <c r="Y14" s="17"/>
    </row>
    <row r="15" spans="1:25" ht="15">
      <c r="A15" s="14"/>
      <c r="B15" s="85" t="s">
        <v>19</v>
      </c>
      <c r="C15" s="88" t="s">
        <v>20</v>
      </c>
      <c r="D15" s="76"/>
      <c r="E15" s="85" t="s">
        <v>560</v>
      </c>
      <c r="F15" s="85" t="s">
        <v>21</v>
      </c>
      <c r="G15" s="89" t="s">
        <v>19</v>
      </c>
      <c r="H15" s="74" t="s">
        <v>20</v>
      </c>
      <c r="I15" s="76"/>
      <c r="J15" s="89" t="s">
        <v>560</v>
      </c>
      <c r="K15" s="89" t="s">
        <v>21</v>
      </c>
      <c r="L15" s="17"/>
      <c r="M15" s="17"/>
      <c r="N15" s="17"/>
      <c r="O15" s="17"/>
      <c r="P15" s="17"/>
      <c r="Q15" s="17"/>
      <c r="R15" s="17"/>
      <c r="S15" s="17"/>
      <c r="T15" s="17"/>
      <c r="U15" s="17"/>
      <c r="V15" s="17"/>
      <c r="W15" s="17"/>
      <c r="X15" s="17"/>
      <c r="Y15" s="17"/>
    </row>
    <row r="16" spans="1:25" ht="15">
      <c r="A16" s="14"/>
      <c r="B16" s="86"/>
      <c r="C16" s="77"/>
      <c r="D16" s="79"/>
      <c r="E16" s="86"/>
      <c r="F16" s="86"/>
      <c r="G16" s="86"/>
      <c r="H16" s="77"/>
      <c r="I16" s="79"/>
      <c r="J16" s="86"/>
      <c r="K16" s="86"/>
      <c r="L16" s="17"/>
      <c r="M16" s="17"/>
      <c r="N16" s="17"/>
      <c r="O16" s="17"/>
      <c r="P16" s="17"/>
      <c r="Q16" s="17"/>
      <c r="R16" s="17"/>
      <c r="S16" s="17"/>
      <c r="T16" s="17"/>
      <c r="U16" s="17"/>
      <c r="V16" s="17"/>
      <c r="W16" s="17"/>
      <c r="X16" s="17"/>
      <c r="Y16" s="17"/>
    </row>
    <row r="17" spans="1:25" ht="15">
      <c r="A17" s="14"/>
      <c r="B17" s="87"/>
      <c r="C17" s="80"/>
      <c r="D17" s="82"/>
      <c r="E17" s="87"/>
      <c r="F17" s="87"/>
      <c r="G17" s="87"/>
      <c r="H17" s="80"/>
      <c r="I17" s="82"/>
      <c r="J17" s="87"/>
      <c r="K17" s="87"/>
      <c r="L17" s="17"/>
      <c r="M17" s="17"/>
      <c r="N17" s="17"/>
      <c r="O17" s="17"/>
      <c r="P17" s="17"/>
      <c r="Q17" s="17"/>
      <c r="R17" s="17"/>
      <c r="S17" s="17"/>
      <c r="T17" s="17"/>
      <c r="U17" s="17"/>
      <c r="V17" s="17"/>
      <c r="W17" s="17"/>
      <c r="X17" s="17"/>
      <c r="Y17" s="17"/>
    </row>
    <row r="18" spans="1:25" ht="15">
      <c r="A18" s="14"/>
      <c r="B18" s="15">
        <v>1</v>
      </c>
      <c r="C18" s="83" t="s">
        <v>851</v>
      </c>
      <c r="D18" s="64"/>
      <c r="E18" s="20">
        <v>28</v>
      </c>
      <c r="F18" s="18" t="s">
        <v>93</v>
      </c>
      <c r="G18" s="106">
        <v>1</v>
      </c>
      <c r="H18" s="83" t="s">
        <v>708</v>
      </c>
      <c r="I18" s="64"/>
      <c r="J18" s="20">
        <v>25</v>
      </c>
      <c r="K18" s="18"/>
      <c r="L18" s="19"/>
      <c r="M18" s="19"/>
      <c r="N18" s="19"/>
      <c r="O18" s="19"/>
      <c r="P18" s="19"/>
      <c r="Q18" s="19"/>
      <c r="R18" s="19"/>
      <c r="S18" s="19"/>
      <c r="T18" s="19"/>
      <c r="U18" s="19"/>
      <c r="V18" s="19"/>
      <c r="W18" s="19"/>
      <c r="X18" s="19"/>
      <c r="Y18" s="19"/>
    </row>
    <row r="19" spans="1:25" ht="15">
      <c r="A19" s="14"/>
      <c r="B19" s="15">
        <v>2</v>
      </c>
      <c r="C19" s="83" t="s">
        <v>734</v>
      </c>
      <c r="D19" s="64"/>
      <c r="E19" s="20">
        <v>30</v>
      </c>
      <c r="F19" s="18"/>
      <c r="G19" s="105">
        <v>2</v>
      </c>
      <c r="H19" s="83" t="s">
        <v>861</v>
      </c>
      <c r="I19" s="64"/>
      <c r="J19" s="20">
        <v>26</v>
      </c>
      <c r="K19" s="18" t="s">
        <v>113</v>
      </c>
      <c r="L19" s="19"/>
      <c r="M19" s="19"/>
      <c r="N19" s="19"/>
      <c r="O19" s="19"/>
      <c r="P19" s="19"/>
      <c r="Q19" s="19"/>
      <c r="R19" s="19"/>
      <c r="S19" s="19"/>
      <c r="T19" s="19"/>
      <c r="U19" s="19"/>
      <c r="V19" s="19"/>
      <c r="W19" s="19"/>
      <c r="X19" s="19"/>
      <c r="Y19" s="19"/>
    </row>
    <row r="20" spans="1:25" ht="15">
      <c r="A20" s="14"/>
      <c r="B20" s="15">
        <v>3</v>
      </c>
      <c r="C20" s="83" t="s">
        <v>860</v>
      </c>
      <c r="D20" s="64"/>
      <c r="E20" s="20">
        <v>31</v>
      </c>
      <c r="F20" s="18"/>
      <c r="G20" s="105">
        <v>3</v>
      </c>
      <c r="H20" s="83" t="s">
        <v>706</v>
      </c>
      <c r="I20" s="64"/>
      <c r="J20" s="20">
        <v>29</v>
      </c>
      <c r="K20" s="18" t="s">
        <v>24</v>
      </c>
      <c r="L20" s="19"/>
      <c r="M20" s="19"/>
      <c r="N20" s="19"/>
      <c r="O20" s="19"/>
      <c r="P20" s="19"/>
      <c r="Q20" s="19"/>
      <c r="R20" s="19"/>
      <c r="S20" s="19"/>
      <c r="T20" s="19"/>
      <c r="U20" s="19"/>
      <c r="V20" s="19"/>
      <c r="W20" s="19"/>
      <c r="X20" s="19"/>
      <c r="Y20" s="19"/>
    </row>
    <row r="21" spans="1:25" ht="15">
      <c r="A21" s="14"/>
      <c r="B21" s="15">
        <v>4</v>
      </c>
      <c r="C21" s="83" t="s">
        <v>730</v>
      </c>
      <c r="D21" s="64"/>
      <c r="E21" s="20">
        <v>32</v>
      </c>
      <c r="F21" s="18" t="s">
        <v>31</v>
      </c>
      <c r="G21" s="105">
        <v>4</v>
      </c>
      <c r="H21" s="83" t="s">
        <v>859</v>
      </c>
      <c r="I21" s="64"/>
      <c r="J21" s="20">
        <v>30</v>
      </c>
      <c r="K21" s="18" t="s">
        <v>31</v>
      </c>
      <c r="L21" s="19"/>
      <c r="M21" s="19"/>
      <c r="N21" s="19"/>
      <c r="O21" s="19"/>
      <c r="P21" s="19"/>
      <c r="Q21" s="19"/>
      <c r="R21" s="19"/>
      <c r="S21" s="19"/>
      <c r="T21" s="19"/>
      <c r="U21" s="19"/>
      <c r="V21" s="19"/>
      <c r="W21" s="19"/>
      <c r="X21" s="19"/>
      <c r="Y21" s="19"/>
    </row>
    <row r="22" spans="1:25" ht="15">
      <c r="A22" s="14"/>
      <c r="B22" s="15">
        <v>5</v>
      </c>
      <c r="C22" s="83" t="s">
        <v>726</v>
      </c>
      <c r="D22" s="64"/>
      <c r="E22" s="20">
        <v>35</v>
      </c>
      <c r="F22" s="18"/>
      <c r="G22" s="105">
        <v>5</v>
      </c>
      <c r="H22" s="83" t="s">
        <v>702</v>
      </c>
      <c r="I22" s="64"/>
      <c r="J22" s="20">
        <v>31</v>
      </c>
      <c r="K22" s="18" t="s">
        <v>113</v>
      </c>
      <c r="L22" s="19"/>
      <c r="M22" s="19"/>
      <c r="N22" s="19"/>
      <c r="O22" s="19"/>
      <c r="P22" s="19"/>
      <c r="Q22" s="19"/>
      <c r="R22" s="19"/>
      <c r="S22" s="19"/>
      <c r="T22" s="19"/>
      <c r="U22" s="19"/>
      <c r="V22" s="19"/>
      <c r="W22" s="19"/>
      <c r="X22" s="19"/>
      <c r="Y22" s="19"/>
    </row>
    <row r="23" spans="1:25" ht="15">
      <c r="A23" s="14"/>
      <c r="B23" s="15">
        <v>6</v>
      </c>
      <c r="C23" s="83" t="s">
        <v>858</v>
      </c>
      <c r="D23" s="64"/>
      <c r="E23" s="20">
        <v>37</v>
      </c>
      <c r="F23" s="18"/>
      <c r="G23" s="105">
        <v>6</v>
      </c>
      <c r="H23" s="83" t="s">
        <v>857</v>
      </c>
      <c r="I23" s="64"/>
      <c r="J23" s="20">
        <v>33</v>
      </c>
      <c r="K23" s="18" t="s">
        <v>27</v>
      </c>
      <c r="L23" s="19"/>
      <c r="M23" s="19"/>
      <c r="N23" s="19"/>
      <c r="O23" s="19"/>
      <c r="P23" s="19"/>
      <c r="Q23" s="19"/>
      <c r="R23" s="19"/>
      <c r="S23" s="19"/>
      <c r="T23" s="19"/>
      <c r="U23" s="19"/>
      <c r="V23" s="19"/>
      <c r="W23" s="19"/>
      <c r="X23" s="19"/>
      <c r="Y23" s="19"/>
    </row>
    <row r="24" spans="1:25" ht="15">
      <c r="A24" s="14"/>
      <c r="B24" s="15">
        <v>7</v>
      </c>
      <c r="C24" s="83" t="s">
        <v>856</v>
      </c>
      <c r="D24" s="64"/>
      <c r="E24" s="20">
        <v>39</v>
      </c>
      <c r="F24" s="18" t="s">
        <v>34</v>
      </c>
      <c r="G24" s="105">
        <v>7</v>
      </c>
      <c r="H24" s="83" t="s">
        <v>698</v>
      </c>
      <c r="I24" s="64"/>
      <c r="J24" s="20">
        <v>38</v>
      </c>
      <c r="K24" s="18"/>
      <c r="L24" s="19"/>
      <c r="M24" s="19"/>
      <c r="N24" s="19"/>
      <c r="O24" s="19"/>
      <c r="P24" s="19"/>
      <c r="Q24" s="19"/>
      <c r="R24" s="19"/>
      <c r="S24" s="19"/>
      <c r="T24" s="19"/>
      <c r="U24" s="19"/>
      <c r="V24" s="19"/>
      <c r="W24" s="19"/>
      <c r="X24" s="19"/>
      <c r="Y24" s="19"/>
    </row>
    <row r="25" spans="1:25" ht="15">
      <c r="A25" s="14"/>
      <c r="B25" s="72" t="str">
        <f>"TOTAL MATCHES WON BY : "&amp;C14</f>
        <v>TOTAL MATCHES WON BY : Nedlands</v>
      </c>
      <c r="C25" s="66"/>
      <c r="D25" s="66"/>
      <c r="E25" s="64"/>
      <c r="F25" s="20">
        <f>COUNTA(F18:F24)-0.5*COUNTIF(F18:F24,"Sq*")-COUNTIF(F18:F24,"TBA")</f>
        <v>2.5</v>
      </c>
      <c r="G25" s="92" t="str">
        <f>"TOTAL MATCHES WON BY : "&amp;H14</f>
        <v>TOTAL MATCHES WON BY : Wanneroo</v>
      </c>
      <c r="H25" s="66"/>
      <c r="I25" s="66"/>
      <c r="J25" s="64"/>
      <c r="K25" s="20">
        <f>COUNTA(K18:K24)-0.5*COUNTIF(K18:K24,"Sq*")-COUNTIF(K18:K24,"TBA")</f>
        <v>4.5</v>
      </c>
      <c r="L25" s="21"/>
      <c r="M25" s="21"/>
      <c r="N25" s="21" t="str">
        <f>IF(F25+K25=0,"",C14)</f>
        <v>Nedlands</v>
      </c>
      <c r="O25" s="21">
        <f>F25</f>
        <v>2.5</v>
      </c>
      <c r="P25" s="21" t="str">
        <f>IF(F25+K25=0,"",H14)</f>
        <v>Wanneroo</v>
      </c>
      <c r="Q25" s="21">
        <f>K25</f>
        <v>4.5</v>
      </c>
      <c r="R25" s="21" t="str">
        <f>G26</f>
        <v>Wanneroo</v>
      </c>
      <c r="S25" s="21" t="str">
        <f>IF(R25="HALVED",C14,"")</f>
        <v/>
      </c>
      <c r="T25" s="21" t="str">
        <f>IF(R25="HALVED",H14,"")</f>
        <v/>
      </c>
      <c r="U25" s="21"/>
      <c r="V25" s="21"/>
      <c r="W25" s="21"/>
      <c r="X25" s="21"/>
      <c r="Y25" s="21"/>
    </row>
    <row r="26" spans="1:25" ht="15">
      <c r="A26" s="22"/>
      <c r="B26" s="90" t="s">
        <v>42</v>
      </c>
      <c r="C26" s="66"/>
      <c r="D26" s="66"/>
      <c r="E26" s="66"/>
      <c r="F26" s="64"/>
      <c r="G26" s="91" t="str">
        <f>IF(F25+K25&lt;4,"",IF(F25=K25,"HALVED",IF(F25&gt;K25,C14,H14)))</f>
        <v>Wanneroo</v>
      </c>
      <c r="H26" s="66"/>
      <c r="I26" s="66"/>
      <c r="J26" s="66"/>
      <c r="K26" s="64"/>
      <c r="L26" s="23"/>
      <c r="M26" s="23"/>
      <c r="N26" s="23"/>
      <c r="O26" s="23"/>
      <c r="P26" s="23"/>
      <c r="Q26" s="23"/>
      <c r="R26" s="23"/>
      <c r="S26" s="23"/>
      <c r="T26" s="23"/>
      <c r="U26" s="23"/>
      <c r="V26" s="23"/>
      <c r="W26" s="23"/>
      <c r="X26" s="23"/>
      <c r="Y26" s="23"/>
    </row>
    <row r="27" spans="1:25" ht="15">
      <c r="A27" s="22"/>
      <c r="B27" s="24"/>
      <c r="C27" s="24"/>
      <c r="D27" s="24"/>
      <c r="E27" s="24"/>
      <c r="F27" s="24"/>
      <c r="G27" s="25"/>
      <c r="H27" s="25"/>
      <c r="I27" s="25"/>
      <c r="J27" s="25"/>
      <c r="K27" s="25"/>
      <c r="L27" s="23"/>
      <c r="M27" s="23"/>
      <c r="N27" s="23"/>
      <c r="O27" s="23"/>
      <c r="P27" s="23"/>
      <c r="Q27" s="23"/>
      <c r="R27" s="23"/>
      <c r="S27" s="23"/>
      <c r="T27" s="23"/>
      <c r="U27" s="23"/>
      <c r="V27" s="23"/>
      <c r="W27" s="23"/>
      <c r="X27" s="23"/>
      <c r="Y27" s="23"/>
    </row>
    <row r="28" spans="1:25" ht="15">
      <c r="A28" s="14"/>
      <c r="B28" s="15" t="s">
        <v>18</v>
      </c>
      <c r="C28" s="110" t="str">
        <f>[6]Sheet1!C52</f>
        <v>Lakelands</v>
      </c>
      <c r="D28" s="66"/>
      <c r="E28" s="66"/>
      <c r="F28" s="64"/>
      <c r="G28" s="16" t="s">
        <v>18</v>
      </c>
      <c r="H28" s="109" t="str">
        <f>[6]Sheet1!E52</f>
        <v>Royal Fremantle</v>
      </c>
      <c r="I28" s="66"/>
      <c r="J28" s="66"/>
      <c r="K28" s="64"/>
      <c r="L28" s="17"/>
      <c r="M28" s="17"/>
      <c r="N28" s="17"/>
      <c r="O28" s="17"/>
      <c r="P28" s="17"/>
      <c r="Q28" s="17"/>
      <c r="R28" s="17"/>
      <c r="S28" s="17"/>
      <c r="T28" s="17"/>
      <c r="U28" s="17"/>
      <c r="V28" s="17"/>
      <c r="W28" s="17"/>
      <c r="X28" s="17"/>
      <c r="Y28" s="17"/>
    </row>
    <row r="29" spans="1:25" ht="15">
      <c r="A29" s="14"/>
      <c r="B29" s="85" t="s">
        <v>19</v>
      </c>
      <c r="C29" s="88" t="s">
        <v>20</v>
      </c>
      <c r="D29" s="76"/>
      <c r="E29" s="85" t="s">
        <v>560</v>
      </c>
      <c r="F29" s="85" t="s">
        <v>21</v>
      </c>
      <c r="G29" s="89" t="s">
        <v>19</v>
      </c>
      <c r="H29" s="74" t="s">
        <v>20</v>
      </c>
      <c r="I29" s="76"/>
      <c r="J29" s="89" t="s">
        <v>560</v>
      </c>
      <c r="K29" s="89" t="s">
        <v>21</v>
      </c>
      <c r="L29" s="17"/>
      <c r="M29" s="17"/>
      <c r="N29" s="17"/>
      <c r="O29" s="17"/>
      <c r="P29" s="17"/>
      <c r="Q29" s="17"/>
      <c r="R29" s="17"/>
      <c r="S29" s="17"/>
      <c r="T29" s="17"/>
      <c r="U29" s="17"/>
      <c r="V29" s="17"/>
      <c r="W29" s="17"/>
      <c r="X29" s="17"/>
      <c r="Y29" s="17"/>
    </row>
    <row r="30" spans="1:25" ht="15">
      <c r="A30" s="14"/>
      <c r="B30" s="86"/>
      <c r="C30" s="77"/>
      <c r="D30" s="79"/>
      <c r="E30" s="86"/>
      <c r="F30" s="86"/>
      <c r="G30" s="86"/>
      <c r="H30" s="77"/>
      <c r="I30" s="79"/>
      <c r="J30" s="86"/>
      <c r="K30" s="86"/>
      <c r="L30" s="17"/>
      <c r="M30" s="17"/>
      <c r="N30" s="17"/>
      <c r="O30" s="17"/>
      <c r="P30" s="17"/>
      <c r="Q30" s="17"/>
      <c r="R30" s="17"/>
      <c r="S30" s="17"/>
      <c r="T30" s="17"/>
      <c r="U30" s="17"/>
      <c r="V30" s="17"/>
      <c r="W30" s="17"/>
      <c r="X30" s="17"/>
      <c r="Y30" s="17"/>
    </row>
    <row r="31" spans="1:25" ht="15">
      <c r="A31" s="14"/>
      <c r="B31" s="87"/>
      <c r="C31" s="80"/>
      <c r="D31" s="82"/>
      <c r="E31" s="87"/>
      <c r="F31" s="87"/>
      <c r="G31" s="87"/>
      <c r="H31" s="80"/>
      <c r="I31" s="82"/>
      <c r="J31" s="87"/>
      <c r="K31" s="87"/>
      <c r="L31" s="17"/>
      <c r="M31" s="17"/>
      <c r="N31" s="17"/>
      <c r="O31" s="17"/>
      <c r="P31" s="17"/>
      <c r="Q31" s="17"/>
      <c r="R31" s="17"/>
      <c r="S31" s="17"/>
      <c r="T31" s="17"/>
      <c r="U31" s="17"/>
      <c r="V31" s="17"/>
      <c r="W31" s="17"/>
      <c r="X31" s="17"/>
      <c r="Y31" s="17"/>
    </row>
    <row r="32" spans="1:25" ht="15">
      <c r="A32" s="14"/>
      <c r="B32" s="15">
        <v>1</v>
      </c>
      <c r="C32" s="83" t="s">
        <v>731</v>
      </c>
      <c r="D32" s="64"/>
      <c r="E32" s="20">
        <v>25</v>
      </c>
      <c r="F32" s="18"/>
      <c r="G32" s="106">
        <v>1</v>
      </c>
      <c r="H32" s="83" t="s">
        <v>707</v>
      </c>
      <c r="I32" s="64"/>
      <c r="J32" s="20">
        <v>22</v>
      </c>
      <c r="K32" s="18" t="s">
        <v>34</v>
      </c>
      <c r="L32" s="19"/>
      <c r="M32" s="19"/>
      <c r="N32" s="19"/>
      <c r="O32" s="19"/>
      <c r="P32" s="19"/>
      <c r="Q32" s="19"/>
      <c r="R32" s="19"/>
      <c r="S32" s="19"/>
      <c r="T32" s="19"/>
      <c r="U32" s="19"/>
      <c r="V32" s="19"/>
      <c r="W32" s="19"/>
      <c r="X32" s="19"/>
      <c r="Y32" s="19"/>
    </row>
    <row r="33" spans="1:25" ht="15">
      <c r="A33" s="14"/>
      <c r="B33" s="15">
        <v>2</v>
      </c>
      <c r="C33" s="83" t="s">
        <v>798</v>
      </c>
      <c r="D33" s="64"/>
      <c r="E33" s="20">
        <v>25</v>
      </c>
      <c r="F33" s="18"/>
      <c r="G33" s="105">
        <v>2</v>
      </c>
      <c r="H33" s="83" t="s">
        <v>709</v>
      </c>
      <c r="I33" s="64"/>
      <c r="J33" s="20">
        <v>23</v>
      </c>
      <c r="K33" s="18" t="s">
        <v>34</v>
      </c>
      <c r="L33" s="19"/>
      <c r="M33" s="19"/>
      <c r="N33" s="19"/>
      <c r="O33" s="19"/>
      <c r="P33" s="19"/>
      <c r="Q33" s="19"/>
      <c r="R33" s="19"/>
      <c r="S33" s="19"/>
      <c r="T33" s="19"/>
      <c r="U33" s="19"/>
      <c r="V33" s="19"/>
      <c r="W33" s="19"/>
      <c r="X33" s="19"/>
      <c r="Y33" s="19"/>
    </row>
    <row r="34" spans="1:25" ht="15">
      <c r="A34" s="14"/>
      <c r="B34" s="15">
        <v>3</v>
      </c>
      <c r="C34" s="83" t="s">
        <v>735</v>
      </c>
      <c r="D34" s="64"/>
      <c r="E34" s="20">
        <v>25</v>
      </c>
      <c r="F34" s="18"/>
      <c r="G34" s="105">
        <v>3</v>
      </c>
      <c r="H34" s="83" t="s">
        <v>705</v>
      </c>
      <c r="I34" s="64"/>
      <c r="J34" s="20">
        <v>25</v>
      </c>
      <c r="K34" s="18" t="s">
        <v>66</v>
      </c>
      <c r="L34" s="19"/>
      <c r="M34" s="19"/>
      <c r="N34" s="19"/>
      <c r="O34" s="19"/>
      <c r="P34" s="19"/>
      <c r="Q34" s="19"/>
      <c r="R34" s="19"/>
      <c r="S34" s="19"/>
      <c r="T34" s="19"/>
      <c r="U34" s="19"/>
      <c r="V34" s="19"/>
      <c r="W34" s="19"/>
      <c r="X34" s="19"/>
      <c r="Y34" s="19"/>
    </row>
    <row r="35" spans="1:25" ht="15">
      <c r="A35" s="14"/>
      <c r="B35" s="15">
        <v>4</v>
      </c>
      <c r="C35" s="83" t="s">
        <v>733</v>
      </c>
      <c r="D35" s="64"/>
      <c r="E35" s="20">
        <v>26</v>
      </c>
      <c r="F35" s="18"/>
      <c r="G35" s="105">
        <v>4</v>
      </c>
      <c r="H35" s="83" t="s">
        <v>829</v>
      </c>
      <c r="I35" s="64"/>
      <c r="J35" s="20">
        <v>27</v>
      </c>
      <c r="K35" s="18" t="s">
        <v>125</v>
      </c>
      <c r="L35" s="19"/>
      <c r="M35" s="19"/>
      <c r="N35" s="19"/>
      <c r="O35" s="19"/>
      <c r="P35" s="19"/>
      <c r="Q35" s="19"/>
      <c r="R35" s="19"/>
      <c r="S35" s="19"/>
      <c r="T35" s="19"/>
      <c r="U35" s="19"/>
      <c r="V35" s="19"/>
      <c r="W35" s="19"/>
      <c r="X35" s="19"/>
      <c r="Y35" s="19"/>
    </row>
    <row r="36" spans="1:25" ht="15">
      <c r="A36" s="14"/>
      <c r="B36" s="15">
        <v>5</v>
      </c>
      <c r="C36" s="83" t="s">
        <v>729</v>
      </c>
      <c r="D36" s="64"/>
      <c r="E36" s="20">
        <v>29</v>
      </c>
      <c r="F36" s="18"/>
      <c r="G36" s="105">
        <v>5</v>
      </c>
      <c r="H36" s="83" t="s">
        <v>701</v>
      </c>
      <c r="I36" s="64"/>
      <c r="J36" s="20">
        <v>27</v>
      </c>
      <c r="K36" s="18" t="s">
        <v>47</v>
      </c>
      <c r="L36" s="19"/>
      <c r="M36" s="19"/>
      <c r="N36" s="19"/>
      <c r="O36" s="19"/>
      <c r="P36" s="19"/>
      <c r="Q36" s="19"/>
      <c r="R36" s="19"/>
      <c r="S36" s="19"/>
      <c r="T36" s="19"/>
      <c r="U36" s="19"/>
      <c r="V36" s="19"/>
      <c r="W36" s="19"/>
      <c r="X36" s="19"/>
      <c r="Y36" s="19"/>
    </row>
    <row r="37" spans="1:25" ht="15">
      <c r="A37" s="14"/>
      <c r="B37" s="15">
        <v>6</v>
      </c>
      <c r="C37" s="83" t="s">
        <v>727</v>
      </c>
      <c r="D37" s="64"/>
      <c r="E37" s="20">
        <v>29</v>
      </c>
      <c r="F37" s="18"/>
      <c r="G37" s="105">
        <v>6</v>
      </c>
      <c r="H37" s="83" t="s">
        <v>836</v>
      </c>
      <c r="I37" s="64"/>
      <c r="J37" s="20">
        <v>30</v>
      </c>
      <c r="K37" s="18" t="s">
        <v>47</v>
      </c>
      <c r="L37" s="19"/>
      <c r="M37" s="19"/>
      <c r="N37" s="19"/>
      <c r="O37" s="19"/>
      <c r="P37" s="19"/>
      <c r="Q37" s="19"/>
      <c r="R37" s="19"/>
      <c r="S37" s="19"/>
      <c r="T37" s="19"/>
      <c r="U37" s="19"/>
      <c r="V37" s="19"/>
      <c r="W37" s="19"/>
      <c r="X37" s="19"/>
      <c r="Y37" s="19"/>
    </row>
    <row r="38" spans="1:25" ht="15">
      <c r="A38" s="14"/>
      <c r="B38" s="15">
        <v>7</v>
      </c>
      <c r="C38" s="83" t="s">
        <v>725</v>
      </c>
      <c r="D38" s="64"/>
      <c r="E38" s="20">
        <v>32</v>
      </c>
      <c r="F38" s="18"/>
      <c r="G38" s="105">
        <v>7</v>
      </c>
      <c r="H38" s="83" t="s">
        <v>825</v>
      </c>
      <c r="I38" s="64"/>
      <c r="J38" s="20">
        <v>30</v>
      </c>
      <c r="K38" s="18" t="s">
        <v>41</v>
      </c>
      <c r="L38" s="19"/>
      <c r="M38" s="19"/>
      <c r="N38" s="19"/>
      <c r="O38" s="19"/>
      <c r="P38" s="19"/>
      <c r="Q38" s="19"/>
      <c r="R38" s="19"/>
      <c r="S38" s="19"/>
      <c r="T38" s="19"/>
      <c r="U38" s="19"/>
      <c r="V38" s="19"/>
      <c r="W38" s="19"/>
      <c r="X38" s="19"/>
      <c r="Y38" s="19"/>
    </row>
    <row r="39" spans="1:25" ht="15">
      <c r="A39" s="14"/>
      <c r="B39" s="72" t="str">
        <f>"TOTAL MATCHES WON BY : "&amp;C28</f>
        <v>TOTAL MATCHES WON BY : Lakelands</v>
      </c>
      <c r="C39" s="66"/>
      <c r="D39" s="66"/>
      <c r="E39" s="64"/>
      <c r="F39" s="20">
        <f>COUNTA(F32:F38)-0.5*COUNTIF(F32:F38,"Sq*")-COUNTIF(F32:F38,"TBA")</f>
        <v>0</v>
      </c>
      <c r="G39" s="92" t="str">
        <f>"TOTAL MATCHES WON BY : "&amp;H28</f>
        <v>TOTAL MATCHES WON BY : Royal Fremantle</v>
      </c>
      <c r="H39" s="66"/>
      <c r="I39" s="66"/>
      <c r="J39" s="64"/>
      <c r="K39" s="20">
        <f>COUNTA(K32:K38)-0.5*COUNTIF(K32:K38,"Sq*")-COUNTIF(K32:K38,"TBA")</f>
        <v>7</v>
      </c>
      <c r="L39" s="21"/>
      <c r="M39" s="21"/>
      <c r="N39" s="21" t="str">
        <f>IF(F39+K39=0,"",C28)</f>
        <v>Lakelands</v>
      </c>
      <c r="O39" s="21">
        <f>F39</f>
        <v>0</v>
      </c>
      <c r="P39" s="21" t="str">
        <f>IF(F39+K39=0,"",H28)</f>
        <v>Royal Fremantle</v>
      </c>
      <c r="Q39" s="21">
        <f>K39</f>
        <v>7</v>
      </c>
      <c r="R39" s="21" t="str">
        <f>G40</f>
        <v>Royal Fremantle</v>
      </c>
      <c r="S39" s="21" t="str">
        <f>IF(R39="HALVED",C28,"")</f>
        <v/>
      </c>
      <c r="T39" s="21" t="str">
        <f>IF(R39="HALVED",H28,"")</f>
        <v/>
      </c>
      <c r="U39" s="21"/>
      <c r="V39" s="21"/>
      <c r="W39" s="21"/>
      <c r="X39" s="21"/>
      <c r="Y39" s="21"/>
    </row>
    <row r="40" spans="1:25" ht="15">
      <c r="A40" s="22"/>
      <c r="B40" s="90" t="s">
        <v>42</v>
      </c>
      <c r="C40" s="66"/>
      <c r="D40" s="66"/>
      <c r="E40" s="66"/>
      <c r="F40" s="64"/>
      <c r="G40" s="91" t="str">
        <f>IF(F39+K39&lt;4,"",IF(F39=K39,"HALVED",IF(F39&gt;K39,C28,H28)))</f>
        <v>Royal Fremantle</v>
      </c>
      <c r="H40" s="66"/>
      <c r="I40" s="66"/>
      <c r="J40" s="66"/>
      <c r="K40" s="64"/>
      <c r="L40" s="23"/>
      <c r="M40" s="23"/>
      <c r="N40" s="23"/>
      <c r="O40" s="23"/>
      <c r="P40" s="23"/>
      <c r="Q40" s="23"/>
      <c r="R40" s="23"/>
      <c r="S40" s="23"/>
      <c r="T40" s="23"/>
      <c r="U40" s="23"/>
      <c r="V40" s="23"/>
      <c r="W40" s="23"/>
      <c r="X40" s="23"/>
      <c r="Y40" s="23"/>
    </row>
    <row r="41" spans="1:25" ht="15">
      <c r="A41" s="22"/>
      <c r="B41" s="24"/>
      <c r="C41" s="24"/>
      <c r="D41" s="24"/>
      <c r="E41" s="24"/>
      <c r="F41" s="24"/>
      <c r="G41" s="25"/>
      <c r="H41" s="25"/>
      <c r="I41" s="25"/>
      <c r="J41" s="25"/>
      <c r="K41" s="25"/>
      <c r="L41" s="23"/>
      <c r="M41" s="23"/>
      <c r="N41" s="23"/>
      <c r="O41" s="23"/>
      <c r="P41" s="23"/>
      <c r="Q41" s="23"/>
      <c r="R41" s="23"/>
      <c r="S41" s="23"/>
      <c r="T41" s="23"/>
      <c r="U41" s="23"/>
      <c r="V41" s="23"/>
      <c r="W41" s="23"/>
      <c r="X41" s="23"/>
      <c r="Y41" s="23"/>
    </row>
    <row r="42" spans="1:25" ht="15">
      <c r="A42" s="14"/>
      <c r="B42" s="15" t="s">
        <v>18</v>
      </c>
      <c r="C42" s="110" t="str">
        <f>[6]Sheet1!C53</f>
        <v>Mount Lawley</v>
      </c>
      <c r="D42" s="66"/>
      <c r="E42" s="66"/>
      <c r="F42" s="64"/>
      <c r="G42" s="16" t="s">
        <v>18</v>
      </c>
      <c r="H42" s="109" t="str">
        <f>[6]Sheet1!E53</f>
        <v>WAGC</v>
      </c>
      <c r="I42" s="66"/>
      <c r="J42" s="66"/>
      <c r="K42" s="64"/>
      <c r="L42" s="17"/>
      <c r="M42" s="17"/>
      <c r="N42" s="17"/>
      <c r="O42" s="17"/>
      <c r="P42" s="17"/>
      <c r="Q42" s="17"/>
      <c r="R42" s="17"/>
      <c r="S42" s="17"/>
      <c r="T42" s="17"/>
      <c r="U42" s="17"/>
      <c r="V42" s="17"/>
      <c r="W42" s="17"/>
      <c r="X42" s="17"/>
      <c r="Y42" s="17"/>
    </row>
    <row r="43" spans="1:25" ht="15">
      <c r="A43" s="14"/>
      <c r="B43" s="85" t="s">
        <v>19</v>
      </c>
      <c r="C43" s="88" t="s">
        <v>20</v>
      </c>
      <c r="D43" s="76"/>
      <c r="E43" s="85" t="s">
        <v>560</v>
      </c>
      <c r="F43" s="85" t="s">
        <v>21</v>
      </c>
      <c r="G43" s="89" t="s">
        <v>19</v>
      </c>
      <c r="H43" s="74" t="s">
        <v>20</v>
      </c>
      <c r="I43" s="76"/>
      <c r="J43" s="89" t="s">
        <v>560</v>
      </c>
      <c r="K43" s="89" t="s">
        <v>21</v>
      </c>
      <c r="L43" s="17"/>
      <c r="M43" s="17"/>
      <c r="N43" s="17"/>
      <c r="O43" s="17"/>
      <c r="P43" s="17"/>
      <c r="Q43" s="17"/>
      <c r="R43" s="17"/>
      <c r="S43" s="17"/>
      <c r="T43" s="17"/>
      <c r="U43" s="17"/>
      <c r="V43" s="17"/>
      <c r="W43" s="17"/>
      <c r="X43" s="17"/>
      <c r="Y43" s="17"/>
    </row>
    <row r="44" spans="1:25" ht="15">
      <c r="A44" s="14"/>
      <c r="B44" s="86"/>
      <c r="C44" s="77"/>
      <c r="D44" s="79"/>
      <c r="E44" s="86"/>
      <c r="F44" s="86"/>
      <c r="G44" s="86"/>
      <c r="H44" s="77"/>
      <c r="I44" s="79"/>
      <c r="J44" s="86"/>
      <c r="K44" s="86"/>
      <c r="L44" s="17"/>
      <c r="M44" s="17"/>
      <c r="N44" s="17"/>
      <c r="O44" s="17"/>
      <c r="P44" s="17"/>
      <c r="Q44" s="17"/>
      <c r="R44" s="17"/>
      <c r="S44" s="17"/>
      <c r="T44" s="17"/>
      <c r="U44" s="17"/>
      <c r="V44" s="17"/>
      <c r="W44" s="17"/>
      <c r="X44" s="17"/>
      <c r="Y44" s="17"/>
    </row>
    <row r="45" spans="1:25" ht="15">
      <c r="A45" s="14"/>
      <c r="B45" s="87"/>
      <c r="C45" s="80"/>
      <c r="D45" s="82"/>
      <c r="E45" s="87"/>
      <c r="F45" s="87"/>
      <c r="G45" s="87"/>
      <c r="H45" s="80"/>
      <c r="I45" s="82"/>
      <c r="J45" s="87"/>
      <c r="K45" s="87"/>
      <c r="L45" s="17"/>
      <c r="M45" s="17"/>
      <c r="N45" s="17"/>
      <c r="O45" s="17"/>
      <c r="P45" s="17"/>
      <c r="Q45" s="17"/>
      <c r="R45" s="17"/>
      <c r="S45" s="17"/>
      <c r="T45" s="17"/>
      <c r="U45" s="17"/>
      <c r="V45" s="17"/>
      <c r="W45" s="17"/>
      <c r="X45" s="17"/>
      <c r="Y45" s="17"/>
    </row>
    <row r="46" spans="1:25" ht="15">
      <c r="A46" s="14"/>
      <c r="B46" s="15">
        <v>1</v>
      </c>
      <c r="C46" s="83" t="s">
        <v>842</v>
      </c>
      <c r="D46" s="64"/>
      <c r="E46" s="20">
        <v>22</v>
      </c>
      <c r="F46" s="18" t="s">
        <v>24</v>
      </c>
      <c r="G46" s="106">
        <v>1</v>
      </c>
      <c r="H46" s="83" t="s">
        <v>820</v>
      </c>
      <c r="I46" s="64"/>
      <c r="J46" s="20">
        <v>34</v>
      </c>
      <c r="K46" s="18"/>
      <c r="L46" s="19"/>
      <c r="M46" s="19"/>
      <c r="N46" s="19"/>
      <c r="O46" s="19"/>
      <c r="P46" s="19"/>
      <c r="Q46" s="19"/>
      <c r="R46" s="19"/>
      <c r="S46" s="19"/>
      <c r="T46" s="19"/>
      <c r="U46" s="19"/>
      <c r="V46" s="19"/>
      <c r="W46" s="19"/>
      <c r="X46" s="19"/>
      <c r="Y46" s="19"/>
    </row>
    <row r="47" spans="1:25" ht="15">
      <c r="A47" s="14"/>
      <c r="B47" s="15">
        <v>2</v>
      </c>
      <c r="C47" s="83" t="s">
        <v>720</v>
      </c>
      <c r="D47" s="64"/>
      <c r="E47" s="20">
        <v>22</v>
      </c>
      <c r="F47" s="18"/>
      <c r="G47" s="105">
        <v>2</v>
      </c>
      <c r="H47" s="83" t="s">
        <v>855</v>
      </c>
      <c r="I47" s="64"/>
      <c r="J47" s="20">
        <v>35</v>
      </c>
      <c r="K47" s="18" t="s">
        <v>113</v>
      </c>
      <c r="L47" s="19"/>
      <c r="M47" s="19"/>
      <c r="N47" s="19"/>
      <c r="O47" s="19"/>
      <c r="P47" s="19"/>
      <c r="Q47" s="19"/>
      <c r="R47" s="19"/>
      <c r="S47" s="19"/>
      <c r="T47" s="19"/>
      <c r="U47" s="19"/>
      <c r="V47" s="19"/>
      <c r="W47" s="19"/>
      <c r="X47" s="19"/>
      <c r="Y47" s="19"/>
    </row>
    <row r="48" spans="1:25" ht="15">
      <c r="A48" s="14"/>
      <c r="B48" s="15">
        <v>3</v>
      </c>
      <c r="C48" s="83" t="s">
        <v>718</v>
      </c>
      <c r="D48" s="64"/>
      <c r="E48" s="20">
        <v>24</v>
      </c>
      <c r="F48" s="18" t="s">
        <v>31</v>
      </c>
      <c r="G48" s="105">
        <v>3</v>
      </c>
      <c r="H48" s="83" t="s">
        <v>854</v>
      </c>
      <c r="I48" s="64"/>
      <c r="J48" s="20">
        <v>35</v>
      </c>
      <c r="K48" s="18" t="s">
        <v>31</v>
      </c>
      <c r="L48" s="19"/>
      <c r="M48" s="19"/>
      <c r="N48" s="19"/>
      <c r="O48" s="19"/>
      <c r="P48" s="19"/>
      <c r="Q48" s="19"/>
      <c r="R48" s="19"/>
      <c r="S48" s="19"/>
      <c r="T48" s="19"/>
      <c r="U48" s="19"/>
      <c r="V48" s="19"/>
      <c r="W48" s="19"/>
      <c r="X48" s="19"/>
      <c r="Y48" s="19"/>
    </row>
    <row r="49" spans="1:25" ht="15">
      <c r="A49" s="14"/>
      <c r="B49" s="15">
        <v>4</v>
      </c>
      <c r="C49" s="83" t="s">
        <v>853</v>
      </c>
      <c r="D49" s="64"/>
      <c r="E49" s="20">
        <v>25</v>
      </c>
      <c r="F49" s="18"/>
      <c r="G49" s="105">
        <v>4</v>
      </c>
      <c r="H49" s="83" t="s">
        <v>817</v>
      </c>
      <c r="I49" s="64"/>
      <c r="J49" s="20">
        <v>37</v>
      </c>
      <c r="K49" s="18" t="s">
        <v>24</v>
      </c>
      <c r="L49" s="19"/>
      <c r="M49" s="19"/>
      <c r="N49" s="19"/>
      <c r="O49" s="19"/>
      <c r="P49" s="19"/>
      <c r="Q49" s="19"/>
      <c r="R49" s="19"/>
      <c r="S49" s="19"/>
      <c r="T49" s="19"/>
      <c r="U49" s="19"/>
      <c r="V49" s="19"/>
      <c r="W49" s="19"/>
      <c r="X49" s="19"/>
      <c r="Y49" s="19"/>
    </row>
    <row r="50" spans="1:25" ht="15">
      <c r="A50" s="14"/>
      <c r="B50" s="15">
        <v>5</v>
      </c>
      <c r="C50" s="83" t="s">
        <v>714</v>
      </c>
      <c r="D50" s="64"/>
      <c r="E50" s="20">
        <v>27</v>
      </c>
      <c r="F50" s="18"/>
      <c r="G50" s="105">
        <v>5</v>
      </c>
      <c r="H50" s="83" t="s">
        <v>834</v>
      </c>
      <c r="I50" s="64"/>
      <c r="J50" s="20">
        <v>37</v>
      </c>
      <c r="K50" s="18" t="s">
        <v>93</v>
      </c>
      <c r="L50" s="19"/>
      <c r="M50" s="19"/>
      <c r="N50" s="19"/>
      <c r="O50" s="19"/>
      <c r="P50" s="19"/>
      <c r="Q50" s="19"/>
      <c r="R50" s="19"/>
      <c r="S50" s="19"/>
      <c r="T50" s="19"/>
      <c r="U50" s="19"/>
      <c r="V50" s="19"/>
      <c r="W50" s="19"/>
      <c r="X50" s="19"/>
      <c r="Y50" s="19"/>
    </row>
    <row r="51" spans="1:25" ht="15">
      <c r="A51" s="14"/>
      <c r="B51" s="15">
        <v>6</v>
      </c>
      <c r="C51" s="83" t="s">
        <v>840</v>
      </c>
      <c r="D51" s="64"/>
      <c r="E51" s="20">
        <v>27</v>
      </c>
      <c r="F51" s="18"/>
      <c r="G51" s="105">
        <v>6</v>
      </c>
      <c r="H51" s="83" t="s">
        <v>816</v>
      </c>
      <c r="I51" s="64"/>
      <c r="J51" s="20">
        <v>37</v>
      </c>
      <c r="K51" s="18" t="s">
        <v>52</v>
      </c>
      <c r="L51" s="19"/>
      <c r="M51" s="19"/>
      <c r="N51" s="19"/>
      <c r="O51" s="19"/>
      <c r="P51" s="19"/>
      <c r="Q51" s="19"/>
      <c r="R51" s="19"/>
      <c r="S51" s="19"/>
      <c r="T51" s="19"/>
      <c r="U51" s="19"/>
      <c r="V51" s="19"/>
      <c r="W51" s="19"/>
      <c r="X51" s="19"/>
      <c r="Y51" s="19"/>
    </row>
    <row r="52" spans="1:25" ht="15">
      <c r="A52" s="14"/>
      <c r="B52" s="15">
        <v>7</v>
      </c>
      <c r="C52" s="83" t="s">
        <v>852</v>
      </c>
      <c r="D52" s="64"/>
      <c r="E52" s="20">
        <v>28</v>
      </c>
      <c r="F52" s="18" t="s">
        <v>113</v>
      </c>
      <c r="G52" s="105">
        <v>7</v>
      </c>
      <c r="H52" s="83" t="s">
        <v>781</v>
      </c>
      <c r="I52" s="64"/>
      <c r="J52" s="20">
        <v>42</v>
      </c>
      <c r="K52" s="18"/>
      <c r="L52" s="19"/>
      <c r="M52" s="19"/>
      <c r="N52" s="19"/>
      <c r="O52" s="19"/>
      <c r="P52" s="19"/>
      <c r="Q52" s="19"/>
      <c r="R52" s="19"/>
      <c r="S52" s="19"/>
      <c r="T52" s="19"/>
      <c r="U52" s="19"/>
      <c r="V52" s="19"/>
      <c r="W52" s="19"/>
      <c r="X52" s="19"/>
      <c r="Y52" s="19"/>
    </row>
    <row r="53" spans="1:25" ht="15">
      <c r="A53" s="14"/>
      <c r="B53" s="72" t="str">
        <f>"TOTAL MATCHES WON BY : "&amp;C42</f>
        <v>TOTAL MATCHES WON BY : Mount Lawley</v>
      </c>
      <c r="C53" s="66"/>
      <c r="D53" s="66"/>
      <c r="E53" s="64"/>
      <c r="F53" s="20">
        <f>COUNTA(F46:F52)-0.5*COUNTIF(F46:F52,"Sq*")-COUNTIF(F46:F52,"TBA")</f>
        <v>2.5</v>
      </c>
      <c r="G53" s="92" t="str">
        <f>"TOTAL MATCHES WON BY : "&amp;H42</f>
        <v>TOTAL MATCHES WON BY : WAGC</v>
      </c>
      <c r="H53" s="66"/>
      <c r="I53" s="66"/>
      <c r="J53" s="64"/>
      <c r="K53" s="20">
        <f>COUNTA(K46:K52)-0.5*COUNTIF(K46:K52,"Sq*")-COUNTIF(K46:K52,"TBA")</f>
        <v>4.5</v>
      </c>
      <c r="L53" s="21"/>
      <c r="M53" s="21"/>
      <c r="N53" s="21" t="str">
        <f>IF(F53+K53=0,"",C42)</f>
        <v>Mount Lawley</v>
      </c>
      <c r="O53" s="21">
        <f>F53</f>
        <v>2.5</v>
      </c>
      <c r="P53" s="21" t="str">
        <f>IF(F53+K53=0,"",H42)</f>
        <v>WAGC</v>
      </c>
      <c r="Q53" s="21">
        <f>K53</f>
        <v>4.5</v>
      </c>
      <c r="R53" s="21" t="str">
        <f>G54</f>
        <v>WAGC</v>
      </c>
      <c r="S53" s="21" t="str">
        <f>IF(R53="HALVED",C42,"")</f>
        <v/>
      </c>
      <c r="T53" s="21" t="str">
        <f>IF(R53="HALVED",H42,"")</f>
        <v/>
      </c>
      <c r="U53" s="21"/>
      <c r="V53" s="21"/>
      <c r="W53" s="21"/>
      <c r="X53" s="21"/>
      <c r="Y53" s="21"/>
    </row>
    <row r="54" spans="1:25" ht="15">
      <c r="A54" s="22"/>
      <c r="B54" s="90" t="s">
        <v>42</v>
      </c>
      <c r="C54" s="66"/>
      <c r="D54" s="66"/>
      <c r="E54" s="66"/>
      <c r="F54" s="64"/>
      <c r="G54" s="91" t="str">
        <f>IF(F53+K53&lt;4,"",IF(F53=K53,"HALVED",IF(F53&gt;K53,C42,H42)))</f>
        <v>WAGC</v>
      </c>
      <c r="H54" s="66"/>
      <c r="I54" s="66"/>
      <c r="J54" s="66"/>
      <c r="K54" s="64"/>
      <c r="L54" s="23"/>
      <c r="M54" s="23"/>
      <c r="N54" s="23"/>
      <c r="O54" s="23"/>
      <c r="P54" s="23"/>
      <c r="Q54" s="23"/>
      <c r="R54" s="23"/>
      <c r="S54" s="23"/>
      <c r="T54" s="23"/>
      <c r="U54" s="23"/>
      <c r="V54" s="23"/>
      <c r="W54" s="23"/>
      <c r="X54" s="23"/>
      <c r="Y54" s="23"/>
    </row>
    <row r="55" spans="1:25" ht="15">
      <c r="A55" s="22"/>
      <c r="B55" s="24"/>
      <c r="C55" s="24"/>
      <c r="D55" s="24"/>
      <c r="E55" s="24"/>
      <c r="F55" s="24"/>
      <c r="G55" s="25"/>
      <c r="H55" s="25"/>
      <c r="I55" s="25"/>
      <c r="J55" s="25"/>
      <c r="K55" s="25"/>
      <c r="L55" s="23"/>
      <c r="M55" s="23"/>
      <c r="N55" s="23"/>
      <c r="O55" s="23"/>
      <c r="P55" s="23"/>
      <c r="Q55" s="23"/>
      <c r="R55" s="23"/>
      <c r="S55" s="23"/>
      <c r="T55" s="23"/>
      <c r="U55" s="23"/>
      <c r="V55" s="23"/>
      <c r="W55" s="23"/>
      <c r="X55" s="23"/>
      <c r="Y55" s="23"/>
    </row>
    <row r="56" spans="1:25" ht="30" customHeight="1">
      <c r="A56" s="13"/>
      <c r="B56" s="84" t="str">
        <f>[6]Sheet1!A42</f>
        <v>ROUND SIX</v>
      </c>
      <c r="C56" s="64"/>
      <c r="D56" s="70" t="str">
        <f>[6]Sheet1!B42</f>
        <v>MONDAY 9 JUNE</v>
      </c>
      <c r="E56" s="66"/>
      <c r="F56" s="64"/>
      <c r="G56" s="108" t="str">
        <f>[6]Sheet1!C42</f>
        <v>Wanneroo GC</v>
      </c>
      <c r="H56" s="66"/>
      <c r="I56" s="66"/>
      <c r="J56" s="66"/>
      <c r="K56" s="64"/>
      <c r="L56" s="13"/>
      <c r="M56" s="13"/>
      <c r="N56" s="13"/>
      <c r="O56" s="13"/>
      <c r="P56" s="13"/>
      <c r="Q56" s="13"/>
      <c r="R56" s="13"/>
      <c r="S56" s="13"/>
      <c r="T56" s="13"/>
      <c r="U56" s="13"/>
      <c r="V56" s="13"/>
      <c r="W56" s="13"/>
      <c r="X56" s="13"/>
      <c r="Y56" s="13"/>
    </row>
    <row r="57" spans="1:25" ht="15">
      <c r="A57" s="22"/>
      <c r="B57" s="15" t="s">
        <v>18</v>
      </c>
      <c r="C57" s="110" t="s">
        <v>623</v>
      </c>
      <c r="D57" s="66"/>
      <c r="E57" s="66"/>
      <c r="F57" s="64"/>
      <c r="G57" s="16" t="s">
        <v>18</v>
      </c>
      <c r="H57" s="109" t="s">
        <v>194</v>
      </c>
      <c r="I57" s="66"/>
      <c r="J57" s="66"/>
      <c r="K57" s="64"/>
      <c r="L57" s="17"/>
      <c r="M57" s="17"/>
      <c r="N57" s="17"/>
      <c r="O57" s="17"/>
      <c r="P57" s="17"/>
      <c r="Q57" s="17"/>
      <c r="R57" s="17"/>
      <c r="S57" s="17"/>
      <c r="T57" s="17"/>
      <c r="U57" s="17"/>
      <c r="V57" s="17"/>
      <c r="W57" s="17"/>
      <c r="X57" s="17"/>
      <c r="Y57" s="17"/>
    </row>
    <row r="58" spans="1:25" ht="15">
      <c r="A58" s="22"/>
      <c r="B58" s="85" t="s">
        <v>19</v>
      </c>
      <c r="C58" s="88" t="s">
        <v>20</v>
      </c>
      <c r="D58" s="76"/>
      <c r="E58" s="85" t="s">
        <v>560</v>
      </c>
      <c r="F58" s="85" t="s">
        <v>21</v>
      </c>
      <c r="G58" s="89" t="s">
        <v>19</v>
      </c>
      <c r="H58" s="74" t="s">
        <v>20</v>
      </c>
      <c r="I58" s="76"/>
      <c r="J58" s="89" t="s">
        <v>560</v>
      </c>
      <c r="K58" s="89" t="s">
        <v>21</v>
      </c>
      <c r="L58" s="17"/>
      <c r="M58" s="17"/>
      <c r="N58" s="17"/>
      <c r="O58" s="17"/>
      <c r="P58" s="17"/>
      <c r="Q58" s="17"/>
      <c r="R58" s="17"/>
      <c r="S58" s="17"/>
      <c r="T58" s="17"/>
      <c r="U58" s="17"/>
      <c r="V58" s="17"/>
      <c r="W58" s="17"/>
      <c r="X58" s="17"/>
      <c r="Y58" s="17"/>
    </row>
    <row r="59" spans="1:25" ht="15">
      <c r="A59" s="14"/>
      <c r="B59" s="86"/>
      <c r="C59" s="77"/>
      <c r="D59" s="79"/>
      <c r="E59" s="86"/>
      <c r="F59" s="86"/>
      <c r="G59" s="86"/>
      <c r="H59" s="77"/>
      <c r="I59" s="79"/>
      <c r="J59" s="86"/>
      <c r="K59" s="86"/>
      <c r="L59" s="17"/>
      <c r="M59" s="17"/>
      <c r="N59" s="17"/>
      <c r="O59" s="17"/>
      <c r="P59" s="17"/>
      <c r="Q59" s="17"/>
      <c r="R59" s="17"/>
      <c r="S59" s="17"/>
      <c r="T59" s="17"/>
      <c r="U59" s="17"/>
      <c r="V59" s="17"/>
      <c r="W59" s="17"/>
      <c r="X59" s="17"/>
      <c r="Y59" s="17"/>
    </row>
    <row r="60" spans="1:25" ht="15">
      <c r="A60" s="14"/>
      <c r="B60" s="87"/>
      <c r="C60" s="80"/>
      <c r="D60" s="82"/>
      <c r="E60" s="87"/>
      <c r="F60" s="87"/>
      <c r="G60" s="87"/>
      <c r="H60" s="80"/>
      <c r="I60" s="82"/>
      <c r="J60" s="87"/>
      <c r="K60" s="87"/>
      <c r="L60" s="17"/>
      <c r="M60" s="17"/>
      <c r="N60" s="17"/>
      <c r="O60" s="17"/>
      <c r="P60" s="17"/>
      <c r="Q60" s="17"/>
      <c r="R60" s="17"/>
      <c r="S60" s="17"/>
      <c r="T60" s="17"/>
      <c r="U60" s="17"/>
      <c r="V60" s="17"/>
      <c r="W60" s="17"/>
      <c r="X60" s="17"/>
      <c r="Y60" s="17"/>
    </row>
    <row r="61" spans="1:25" ht="15">
      <c r="A61" s="14"/>
      <c r="B61" s="15">
        <v>1</v>
      </c>
      <c r="C61" s="83" t="s">
        <v>851</v>
      </c>
      <c r="D61" s="64"/>
      <c r="E61" s="20">
        <v>23</v>
      </c>
      <c r="F61" s="18"/>
      <c r="G61" s="106">
        <v>1</v>
      </c>
      <c r="H61" s="83" t="s">
        <v>821</v>
      </c>
      <c r="I61" s="64"/>
      <c r="J61" s="118">
        <v>27</v>
      </c>
      <c r="K61" s="18" t="s">
        <v>66</v>
      </c>
      <c r="L61" s="19"/>
      <c r="M61" s="19"/>
      <c r="N61" s="19"/>
      <c r="O61" s="19"/>
      <c r="P61" s="19"/>
      <c r="Q61" s="19"/>
      <c r="R61" s="19"/>
      <c r="S61" s="19"/>
      <c r="T61" s="19"/>
      <c r="U61" s="19"/>
      <c r="V61" s="19"/>
      <c r="W61" s="19"/>
      <c r="X61" s="19"/>
      <c r="Y61" s="19"/>
    </row>
    <row r="62" spans="1:25" ht="15">
      <c r="A62" s="14"/>
      <c r="B62" s="15">
        <v>2</v>
      </c>
      <c r="C62" s="83" t="s">
        <v>734</v>
      </c>
      <c r="D62" s="64"/>
      <c r="E62" s="20">
        <v>27</v>
      </c>
      <c r="F62" s="18" t="s">
        <v>93</v>
      </c>
      <c r="G62" s="105">
        <v>2</v>
      </c>
      <c r="H62" s="83" t="s">
        <v>723</v>
      </c>
      <c r="I62" s="64"/>
      <c r="J62" s="118">
        <v>28</v>
      </c>
      <c r="K62" s="18"/>
      <c r="L62" s="19"/>
      <c r="M62" s="19"/>
      <c r="N62" s="19"/>
      <c r="O62" s="19"/>
      <c r="P62" s="19"/>
      <c r="Q62" s="19"/>
      <c r="R62" s="19"/>
      <c r="S62" s="19"/>
      <c r="T62" s="19"/>
      <c r="U62" s="19"/>
      <c r="V62" s="19"/>
      <c r="W62" s="19"/>
      <c r="X62" s="19"/>
      <c r="Y62" s="19"/>
    </row>
    <row r="63" spans="1:25" ht="15">
      <c r="A63" s="14"/>
      <c r="B63" s="15">
        <v>3</v>
      </c>
      <c r="C63" s="83" t="s">
        <v>732</v>
      </c>
      <c r="D63" s="64"/>
      <c r="E63" s="20">
        <v>27</v>
      </c>
      <c r="F63" s="18"/>
      <c r="G63" s="105">
        <v>3</v>
      </c>
      <c r="H63" s="83" t="s">
        <v>721</v>
      </c>
      <c r="I63" s="64"/>
      <c r="J63" s="118">
        <v>28</v>
      </c>
      <c r="K63" s="18" t="s">
        <v>38</v>
      </c>
      <c r="L63" s="19"/>
      <c r="M63" s="19"/>
      <c r="N63" s="19"/>
      <c r="O63" s="19"/>
      <c r="P63" s="19"/>
      <c r="Q63" s="19"/>
      <c r="R63" s="19"/>
      <c r="S63" s="19"/>
      <c r="T63" s="19"/>
      <c r="U63" s="19"/>
      <c r="V63" s="19"/>
      <c r="W63" s="19"/>
      <c r="X63" s="19"/>
      <c r="Y63" s="19"/>
    </row>
    <row r="64" spans="1:25" ht="15">
      <c r="A64" s="14"/>
      <c r="B64" s="15">
        <v>4</v>
      </c>
      <c r="C64" s="83" t="s">
        <v>728</v>
      </c>
      <c r="D64" s="64"/>
      <c r="E64" s="20">
        <v>29</v>
      </c>
      <c r="F64" s="18" t="s">
        <v>147</v>
      </c>
      <c r="G64" s="105">
        <v>4</v>
      </c>
      <c r="H64" s="83" t="s">
        <v>717</v>
      </c>
      <c r="I64" s="64"/>
      <c r="J64" s="118">
        <v>33</v>
      </c>
      <c r="K64" s="18"/>
      <c r="L64" s="19"/>
      <c r="M64" s="19"/>
      <c r="N64" s="19"/>
      <c r="O64" s="19"/>
      <c r="P64" s="19"/>
      <c r="Q64" s="19"/>
      <c r="R64" s="19"/>
      <c r="S64" s="19"/>
      <c r="T64" s="19"/>
      <c r="U64" s="19"/>
      <c r="V64" s="19"/>
      <c r="W64" s="19"/>
      <c r="X64" s="19"/>
      <c r="Y64" s="19"/>
    </row>
    <row r="65" spans="1:25" ht="14.25" customHeight="1">
      <c r="A65" s="14"/>
      <c r="B65" s="15">
        <v>5</v>
      </c>
      <c r="C65" s="83" t="s">
        <v>730</v>
      </c>
      <c r="D65" s="64"/>
      <c r="E65" s="20">
        <v>29</v>
      </c>
      <c r="F65" s="18"/>
      <c r="G65" s="105">
        <v>5</v>
      </c>
      <c r="H65" s="83" t="s">
        <v>715</v>
      </c>
      <c r="I65" s="64"/>
      <c r="J65" s="118">
        <v>33</v>
      </c>
      <c r="K65" s="18" t="s">
        <v>27</v>
      </c>
      <c r="L65" s="19"/>
      <c r="M65" s="19"/>
      <c r="N65" s="19"/>
      <c r="O65" s="19"/>
      <c r="P65" s="19"/>
      <c r="Q65" s="19"/>
      <c r="R65" s="19"/>
      <c r="S65" s="19"/>
      <c r="T65" s="19"/>
      <c r="U65" s="19"/>
      <c r="V65" s="19"/>
      <c r="W65" s="19"/>
      <c r="X65" s="19"/>
      <c r="Y65" s="19"/>
    </row>
    <row r="66" spans="1:25" ht="14.25" customHeight="1">
      <c r="A66" s="14"/>
      <c r="B66" s="15">
        <v>6</v>
      </c>
      <c r="C66" s="83" t="s">
        <v>726</v>
      </c>
      <c r="D66" s="64"/>
      <c r="E66" s="20">
        <v>32</v>
      </c>
      <c r="F66" s="18"/>
      <c r="G66" s="105">
        <v>6</v>
      </c>
      <c r="H66" s="83" t="s">
        <v>713</v>
      </c>
      <c r="I66" s="64"/>
      <c r="J66" s="118">
        <v>36</v>
      </c>
      <c r="K66" s="18" t="s">
        <v>38</v>
      </c>
      <c r="L66" s="19"/>
      <c r="M66" s="19"/>
      <c r="N66" s="19"/>
      <c r="O66" s="19"/>
      <c r="P66" s="19"/>
      <c r="Q66" s="19"/>
      <c r="R66" s="19"/>
      <c r="S66" s="19"/>
      <c r="T66" s="19"/>
      <c r="U66" s="19"/>
      <c r="V66" s="19"/>
      <c r="W66" s="19"/>
      <c r="X66" s="19"/>
      <c r="Y66" s="19"/>
    </row>
    <row r="67" spans="1:25" ht="15">
      <c r="A67" s="14"/>
      <c r="B67" s="15">
        <v>7</v>
      </c>
      <c r="C67" s="83" t="s">
        <v>850</v>
      </c>
      <c r="D67" s="64"/>
      <c r="E67" s="20">
        <v>26</v>
      </c>
      <c r="F67" s="18" t="s">
        <v>125</v>
      </c>
      <c r="G67" s="105">
        <v>7</v>
      </c>
      <c r="H67" s="83" t="s">
        <v>711</v>
      </c>
      <c r="I67" s="64"/>
      <c r="J67" s="118">
        <v>39</v>
      </c>
      <c r="K67" s="18"/>
      <c r="L67" s="19"/>
      <c r="M67" s="19"/>
      <c r="N67" s="19"/>
      <c r="O67" s="19"/>
      <c r="P67" s="19"/>
      <c r="Q67" s="19"/>
      <c r="R67" s="19"/>
      <c r="S67" s="19"/>
      <c r="T67" s="19"/>
      <c r="U67" s="19"/>
      <c r="V67" s="19"/>
      <c r="W67" s="19"/>
      <c r="X67" s="19"/>
      <c r="Y67" s="19"/>
    </row>
    <row r="68" spans="1:25" ht="15">
      <c r="A68" s="14"/>
      <c r="B68" s="72" t="str">
        <f>"TOTAL MATCHES WON BY : "&amp;C57</f>
        <v>TOTAL MATCHES WON BY : Nedlands</v>
      </c>
      <c r="C68" s="66"/>
      <c r="D68" s="66"/>
      <c r="E68" s="64"/>
      <c r="F68" s="20">
        <f>COUNTA(F61:F67)-0.5*COUNTIF(F61:F67,"Sq*")-COUNTIF(F61:F67,"TBA")</f>
        <v>3</v>
      </c>
      <c r="G68" s="92" t="str">
        <f>"TOTAL MATCHES WON BY : "&amp;H57</f>
        <v>TOTAL MATCHES WON BY : The Vines</v>
      </c>
      <c r="H68" s="66"/>
      <c r="I68" s="66"/>
      <c r="J68" s="64"/>
      <c r="K68" s="20">
        <f>COUNTA(K61:K67)-0.5*COUNTIF(K61:K67,"Sq*")-COUNTIF(K61:K67,"TBA")</f>
        <v>4</v>
      </c>
      <c r="L68" s="21"/>
      <c r="M68" s="21"/>
      <c r="N68" s="21" t="str">
        <f>IF(F68+K68=0,"",C57)</f>
        <v>Nedlands</v>
      </c>
      <c r="O68" s="21">
        <f>F68</f>
        <v>3</v>
      </c>
      <c r="P68" s="21" t="str">
        <f>IF(F68+K68=0,"",H57)</f>
        <v>The Vines</v>
      </c>
      <c r="Q68" s="21">
        <f>K68</f>
        <v>4</v>
      </c>
      <c r="R68" s="21" t="str">
        <f>G69</f>
        <v>The Vines</v>
      </c>
      <c r="S68" s="21" t="str">
        <f>IF(R68="HALVED",C57,"")</f>
        <v/>
      </c>
      <c r="T68" s="21" t="str">
        <f>IF(R68="HALVED",H57,"")</f>
        <v/>
      </c>
      <c r="U68" s="21"/>
      <c r="V68" s="21"/>
      <c r="W68" s="21"/>
      <c r="X68" s="21"/>
      <c r="Y68" s="21"/>
    </row>
    <row r="69" spans="1:25" ht="15">
      <c r="A69" s="14"/>
      <c r="B69" s="90" t="s">
        <v>42</v>
      </c>
      <c r="C69" s="66"/>
      <c r="D69" s="66"/>
      <c r="E69" s="66"/>
      <c r="F69" s="64"/>
      <c r="G69" s="91" t="str">
        <f>IF(F68+K68&lt;4,"",IF(F68=K68,"HALVED",IF(F68&gt;K68,C57,H57)))</f>
        <v>The Vines</v>
      </c>
      <c r="H69" s="66"/>
      <c r="I69" s="66"/>
      <c r="J69" s="66"/>
      <c r="K69" s="64"/>
      <c r="L69" s="23"/>
      <c r="M69" s="23"/>
      <c r="N69" s="23"/>
      <c r="O69" s="23"/>
      <c r="P69" s="23"/>
      <c r="Q69" s="23"/>
      <c r="R69" s="23"/>
      <c r="S69" s="23"/>
      <c r="T69" s="23"/>
      <c r="U69" s="23"/>
      <c r="V69" s="23"/>
      <c r="W69" s="23"/>
      <c r="X69" s="23"/>
      <c r="Y69" s="23"/>
    </row>
    <row r="70" spans="1:25" ht="15">
      <c r="A70" s="14"/>
      <c r="B70" s="24"/>
      <c r="C70" s="24"/>
      <c r="D70" s="24"/>
      <c r="E70" s="24"/>
      <c r="F70" s="24"/>
      <c r="G70" s="25"/>
      <c r="H70" s="25"/>
      <c r="I70" s="25"/>
      <c r="J70" s="25"/>
      <c r="K70" s="25"/>
      <c r="L70" s="23"/>
      <c r="M70" s="23"/>
      <c r="N70" s="23"/>
      <c r="O70" s="23"/>
      <c r="P70" s="23"/>
      <c r="Q70" s="23"/>
      <c r="R70" s="23"/>
      <c r="S70" s="23"/>
      <c r="T70" s="23"/>
      <c r="U70" s="23"/>
      <c r="V70" s="23"/>
      <c r="W70" s="23"/>
      <c r="X70" s="23"/>
      <c r="Y70" s="23"/>
    </row>
    <row r="71" spans="1:25" ht="15">
      <c r="A71" s="22"/>
      <c r="B71" s="15" t="s">
        <v>18</v>
      </c>
      <c r="C71" s="110" t="s">
        <v>543</v>
      </c>
      <c r="D71" s="66"/>
      <c r="E71" s="66"/>
      <c r="F71" s="64"/>
      <c r="G71" s="16" t="s">
        <v>18</v>
      </c>
      <c r="H71" s="109" t="s">
        <v>196</v>
      </c>
      <c r="I71" s="66"/>
      <c r="J71" s="66"/>
      <c r="K71" s="64"/>
      <c r="L71" s="17"/>
      <c r="M71" s="17"/>
      <c r="N71" s="17"/>
      <c r="O71" s="17"/>
      <c r="P71" s="17"/>
      <c r="Q71" s="17"/>
      <c r="R71" s="17"/>
      <c r="S71" s="17"/>
      <c r="T71" s="17"/>
      <c r="U71" s="17"/>
      <c r="V71" s="17"/>
      <c r="W71" s="17"/>
      <c r="X71" s="17"/>
      <c r="Y71" s="17"/>
    </row>
    <row r="72" spans="1:25" ht="15">
      <c r="A72" s="22"/>
      <c r="B72" s="85" t="s">
        <v>19</v>
      </c>
      <c r="C72" s="88" t="s">
        <v>20</v>
      </c>
      <c r="D72" s="76"/>
      <c r="E72" s="85" t="s">
        <v>560</v>
      </c>
      <c r="F72" s="85" t="s">
        <v>21</v>
      </c>
      <c r="G72" s="89" t="s">
        <v>19</v>
      </c>
      <c r="H72" s="74" t="s">
        <v>20</v>
      </c>
      <c r="I72" s="76"/>
      <c r="J72" s="89" t="s">
        <v>560</v>
      </c>
      <c r="K72" s="89" t="s">
        <v>21</v>
      </c>
      <c r="L72" s="17"/>
      <c r="M72" s="17"/>
      <c r="N72" s="17"/>
      <c r="O72" s="17"/>
      <c r="P72" s="17"/>
      <c r="Q72" s="17"/>
      <c r="R72" s="17"/>
      <c r="S72" s="17"/>
      <c r="T72" s="17"/>
      <c r="U72" s="17"/>
      <c r="V72" s="17"/>
      <c r="W72" s="17"/>
      <c r="X72" s="17"/>
      <c r="Y72" s="17"/>
    </row>
    <row r="73" spans="1:25" ht="15">
      <c r="A73" s="14"/>
      <c r="B73" s="86"/>
      <c r="C73" s="77"/>
      <c r="D73" s="79"/>
      <c r="E73" s="86"/>
      <c r="F73" s="86"/>
      <c r="G73" s="86"/>
      <c r="H73" s="77"/>
      <c r="I73" s="79"/>
      <c r="J73" s="86"/>
      <c r="K73" s="86"/>
      <c r="L73" s="17"/>
      <c r="M73" s="17"/>
      <c r="N73" s="17"/>
      <c r="O73" s="17"/>
      <c r="P73" s="17"/>
      <c r="Q73" s="17"/>
      <c r="R73" s="17"/>
      <c r="S73" s="17"/>
      <c r="T73" s="17"/>
      <c r="U73" s="17"/>
      <c r="V73" s="17"/>
      <c r="W73" s="17"/>
      <c r="X73" s="17"/>
      <c r="Y73" s="17"/>
    </row>
    <row r="74" spans="1:25" ht="15">
      <c r="A74" s="14"/>
      <c r="B74" s="87"/>
      <c r="C74" s="80"/>
      <c r="D74" s="82"/>
      <c r="E74" s="87"/>
      <c r="F74" s="87"/>
      <c r="G74" s="87"/>
      <c r="H74" s="80"/>
      <c r="I74" s="82"/>
      <c r="J74" s="87"/>
      <c r="K74" s="87"/>
      <c r="L74" s="17"/>
      <c r="M74" s="17"/>
      <c r="N74" s="17"/>
      <c r="O74" s="17"/>
      <c r="P74" s="17"/>
      <c r="Q74" s="17"/>
      <c r="R74" s="17"/>
      <c r="S74" s="17"/>
      <c r="T74" s="17"/>
      <c r="U74" s="17"/>
      <c r="V74" s="17"/>
      <c r="W74" s="17"/>
      <c r="X74" s="17"/>
      <c r="Y74" s="17"/>
    </row>
    <row r="75" spans="1:25" ht="15">
      <c r="A75" s="14"/>
      <c r="B75" s="15">
        <v>1</v>
      </c>
      <c r="C75" s="83" t="s">
        <v>731</v>
      </c>
      <c r="D75" s="64"/>
      <c r="E75" s="20">
        <v>22</v>
      </c>
      <c r="F75" s="18" t="s">
        <v>113</v>
      </c>
      <c r="G75" s="106">
        <v>1</v>
      </c>
      <c r="H75" s="83" t="s">
        <v>849</v>
      </c>
      <c r="I75" s="64"/>
      <c r="J75" s="20">
        <v>20</v>
      </c>
      <c r="K75" s="18"/>
      <c r="L75" s="19"/>
      <c r="M75" s="19"/>
      <c r="N75" s="19"/>
      <c r="O75" s="19"/>
      <c r="P75" s="19"/>
      <c r="Q75" s="19"/>
      <c r="R75" s="19"/>
      <c r="S75" s="19"/>
      <c r="T75" s="19"/>
      <c r="U75" s="19"/>
      <c r="V75" s="19"/>
      <c r="W75" s="19"/>
      <c r="X75" s="19"/>
      <c r="Y75" s="19"/>
    </row>
    <row r="76" spans="1:25" ht="15">
      <c r="A76" s="14"/>
      <c r="B76" s="15">
        <v>2</v>
      </c>
      <c r="C76" s="83" t="s">
        <v>798</v>
      </c>
      <c r="D76" s="64"/>
      <c r="E76" s="20">
        <v>22</v>
      </c>
      <c r="F76" s="18"/>
      <c r="G76" s="105">
        <v>2</v>
      </c>
      <c r="H76" s="83" t="s">
        <v>848</v>
      </c>
      <c r="I76" s="64"/>
      <c r="J76" s="20">
        <v>21</v>
      </c>
      <c r="K76" s="18" t="s">
        <v>27</v>
      </c>
      <c r="L76" s="19"/>
      <c r="M76" s="19"/>
      <c r="N76" s="19"/>
      <c r="O76" s="19"/>
      <c r="P76" s="19"/>
      <c r="Q76" s="19"/>
      <c r="R76" s="19"/>
      <c r="S76" s="19"/>
      <c r="T76" s="19"/>
      <c r="U76" s="19"/>
      <c r="V76" s="19"/>
      <c r="W76" s="19"/>
      <c r="X76" s="19"/>
      <c r="Y76" s="19"/>
    </row>
    <row r="77" spans="1:25" ht="15">
      <c r="A77" s="14"/>
      <c r="B77" s="15">
        <v>3</v>
      </c>
      <c r="C77" s="83" t="s">
        <v>735</v>
      </c>
      <c r="D77" s="64"/>
      <c r="E77" s="20">
        <v>23</v>
      </c>
      <c r="F77" s="18" t="s">
        <v>31</v>
      </c>
      <c r="G77" s="105">
        <v>3</v>
      </c>
      <c r="H77" s="83" t="s">
        <v>847</v>
      </c>
      <c r="I77" s="64"/>
      <c r="J77" s="20">
        <v>21</v>
      </c>
      <c r="K77" s="18" t="s">
        <v>31</v>
      </c>
      <c r="L77" s="19"/>
      <c r="M77" s="19"/>
      <c r="N77" s="19"/>
      <c r="O77" s="19"/>
      <c r="P77" s="19"/>
      <c r="Q77" s="19"/>
      <c r="R77" s="19"/>
      <c r="S77" s="19"/>
      <c r="T77" s="19"/>
      <c r="U77" s="19"/>
      <c r="V77" s="19"/>
      <c r="W77" s="19"/>
      <c r="X77" s="19"/>
      <c r="Y77" s="19"/>
    </row>
    <row r="78" spans="1:25" ht="15">
      <c r="A78" s="14"/>
      <c r="B78" s="15">
        <v>4</v>
      </c>
      <c r="C78" s="83" t="s">
        <v>846</v>
      </c>
      <c r="D78" s="64"/>
      <c r="E78" s="20">
        <v>23</v>
      </c>
      <c r="F78" s="18"/>
      <c r="G78" s="105">
        <v>4</v>
      </c>
      <c r="H78" s="83" t="s">
        <v>845</v>
      </c>
      <c r="I78" s="64"/>
      <c r="J78" s="20">
        <v>23</v>
      </c>
      <c r="K78" s="18" t="s">
        <v>125</v>
      </c>
      <c r="L78" s="19"/>
      <c r="M78" s="19"/>
      <c r="N78" s="19"/>
      <c r="O78" s="19"/>
      <c r="P78" s="19"/>
      <c r="Q78" s="19"/>
      <c r="R78" s="19"/>
      <c r="S78" s="19"/>
      <c r="T78" s="19"/>
      <c r="U78" s="19"/>
      <c r="V78" s="19"/>
      <c r="W78" s="19"/>
      <c r="X78" s="19"/>
      <c r="Y78" s="19"/>
    </row>
    <row r="79" spans="1:25" ht="15">
      <c r="A79" s="14"/>
      <c r="B79" s="15">
        <v>5</v>
      </c>
      <c r="C79" s="83" t="s">
        <v>729</v>
      </c>
      <c r="D79" s="64"/>
      <c r="E79" s="20">
        <v>25</v>
      </c>
      <c r="F79" s="18"/>
      <c r="G79" s="105">
        <v>5</v>
      </c>
      <c r="H79" s="83" t="s">
        <v>840</v>
      </c>
      <c r="I79" s="64"/>
      <c r="J79" s="20">
        <v>24</v>
      </c>
      <c r="K79" s="18" t="s">
        <v>78</v>
      </c>
      <c r="L79" s="19"/>
      <c r="M79" s="19"/>
      <c r="N79" s="19"/>
      <c r="O79" s="19"/>
      <c r="P79" s="19"/>
      <c r="Q79" s="19"/>
      <c r="R79" s="19"/>
      <c r="S79" s="19"/>
      <c r="T79" s="19"/>
      <c r="U79" s="19"/>
      <c r="V79" s="19"/>
      <c r="W79" s="19"/>
      <c r="X79" s="19"/>
      <c r="Y79" s="19"/>
    </row>
    <row r="80" spans="1:25" ht="15">
      <c r="A80" s="14"/>
      <c r="B80" s="15">
        <v>6</v>
      </c>
      <c r="C80" s="83" t="s">
        <v>727</v>
      </c>
      <c r="D80" s="64"/>
      <c r="E80" s="20">
        <v>27</v>
      </c>
      <c r="F80" s="18"/>
      <c r="G80" s="105">
        <v>6</v>
      </c>
      <c r="H80" s="83" t="s">
        <v>714</v>
      </c>
      <c r="I80" s="64"/>
      <c r="J80" s="20">
        <v>24</v>
      </c>
      <c r="K80" s="18" t="s">
        <v>24</v>
      </c>
      <c r="L80" s="19"/>
      <c r="M80" s="19"/>
      <c r="N80" s="19"/>
      <c r="O80" s="19"/>
      <c r="P80" s="19"/>
      <c r="Q80" s="19"/>
      <c r="R80" s="19"/>
      <c r="S80" s="19"/>
      <c r="T80" s="19"/>
      <c r="U80" s="19"/>
      <c r="V80" s="19"/>
      <c r="W80" s="19"/>
      <c r="X80" s="19"/>
      <c r="Y80" s="19"/>
    </row>
    <row r="81" spans="1:25" ht="15">
      <c r="A81" s="14"/>
      <c r="B81" s="15">
        <v>7</v>
      </c>
      <c r="C81" s="83" t="s">
        <v>725</v>
      </c>
      <c r="D81" s="64"/>
      <c r="E81" s="20">
        <v>29</v>
      </c>
      <c r="F81" s="18"/>
      <c r="G81" s="105">
        <v>7</v>
      </c>
      <c r="H81" s="83" t="s">
        <v>844</v>
      </c>
      <c r="I81" s="64"/>
      <c r="J81" s="20">
        <v>26</v>
      </c>
      <c r="K81" s="18" t="s">
        <v>27</v>
      </c>
      <c r="L81" s="19"/>
      <c r="M81" s="19"/>
      <c r="N81" s="19"/>
      <c r="O81" s="19"/>
      <c r="P81" s="19"/>
      <c r="Q81" s="19"/>
      <c r="R81" s="19"/>
      <c r="S81" s="19"/>
      <c r="T81" s="19"/>
      <c r="U81" s="19"/>
      <c r="V81" s="19"/>
      <c r="W81" s="19"/>
      <c r="X81" s="19"/>
      <c r="Y81" s="19"/>
    </row>
    <row r="82" spans="1:25" ht="15">
      <c r="A82" s="14"/>
      <c r="B82" s="72" t="str">
        <f>"TOTAL MATCHES WON BY : "&amp;C71</f>
        <v>TOTAL MATCHES WON BY : Lakelands</v>
      </c>
      <c r="C82" s="66"/>
      <c r="D82" s="66"/>
      <c r="E82" s="64"/>
      <c r="F82" s="20">
        <f>COUNTA(F75:F81)-0.5*COUNTIF(F75:F81,"Sq*")-COUNTIF(F75:F81,"TBA")</f>
        <v>1.5</v>
      </c>
      <c r="G82" s="92" t="str">
        <f>"TOTAL MATCHES WON BY : "&amp;H71</f>
        <v>TOTAL MATCHES WON BY : Mount Lawley</v>
      </c>
      <c r="H82" s="66"/>
      <c r="I82" s="66"/>
      <c r="J82" s="64"/>
      <c r="K82" s="20">
        <f>COUNTA(K75:K81)-0.5*COUNTIF(K75:K81,"Sq*")-COUNTIF(K75:K81,"TBA")</f>
        <v>5.5</v>
      </c>
      <c r="L82" s="21"/>
      <c r="M82" s="21"/>
      <c r="N82" s="21" t="str">
        <f>IF(F82+K82=0,"",C71)</f>
        <v>Lakelands</v>
      </c>
      <c r="O82" s="21">
        <f>F82</f>
        <v>1.5</v>
      </c>
      <c r="P82" s="21" t="str">
        <f>IF(F82+K82=0,"",H71)</f>
        <v>Mount Lawley</v>
      </c>
      <c r="Q82" s="21">
        <f>K82</f>
        <v>5.5</v>
      </c>
      <c r="R82" s="21" t="str">
        <f>G83</f>
        <v>Mount Lawley</v>
      </c>
      <c r="S82" s="21" t="str">
        <f>IF(R82="HALVED",C71,"")</f>
        <v/>
      </c>
      <c r="T82" s="21" t="str">
        <f>IF(R82="HALVED",H71,"")</f>
        <v/>
      </c>
      <c r="U82" s="21"/>
      <c r="V82" s="21"/>
      <c r="W82" s="21"/>
      <c r="X82" s="21"/>
      <c r="Y82" s="21"/>
    </row>
    <row r="83" spans="1:25" ht="15">
      <c r="A83" s="14"/>
      <c r="B83" s="90" t="s">
        <v>42</v>
      </c>
      <c r="C83" s="66"/>
      <c r="D83" s="66"/>
      <c r="E83" s="66"/>
      <c r="F83" s="64"/>
      <c r="G83" s="91" t="str">
        <f>IF(F82+K82&lt;4,"",IF(F82=K82,"HALVED",IF(F82&gt;K82,C71,H71)))</f>
        <v>Mount Lawley</v>
      </c>
      <c r="H83" s="66"/>
      <c r="I83" s="66"/>
      <c r="J83" s="66"/>
      <c r="K83" s="64"/>
      <c r="L83" s="23"/>
      <c r="M83" s="23"/>
      <c r="N83" s="23"/>
      <c r="O83" s="23"/>
      <c r="P83" s="23"/>
      <c r="Q83" s="23"/>
      <c r="R83" s="23"/>
      <c r="S83" s="23"/>
      <c r="T83" s="23"/>
      <c r="U83" s="23"/>
      <c r="V83" s="23"/>
      <c r="W83" s="23"/>
      <c r="X83" s="23"/>
      <c r="Y83" s="23"/>
    </row>
    <row r="84" spans="1:25" ht="15">
      <c r="A84" s="14"/>
      <c r="B84" s="24"/>
      <c r="C84" s="24"/>
      <c r="D84" s="24"/>
      <c r="E84" s="24"/>
      <c r="F84" s="24"/>
      <c r="G84" s="25"/>
      <c r="H84" s="25"/>
      <c r="I84" s="25"/>
      <c r="J84" s="25"/>
      <c r="K84" s="25"/>
      <c r="L84" s="23"/>
      <c r="M84" s="23"/>
      <c r="N84" s="23"/>
      <c r="O84" s="23"/>
      <c r="P84" s="23"/>
      <c r="Q84" s="23"/>
      <c r="R84" s="23"/>
      <c r="S84" s="23"/>
      <c r="T84" s="23"/>
      <c r="U84" s="23"/>
      <c r="V84" s="23"/>
      <c r="W84" s="23"/>
      <c r="X84" s="23"/>
      <c r="Y84" s="23"/>
    </row>
    <row r="85" spans="1:25" ht="15">
      <c r="A85" s="22"/>
      <c r="B85" s="15" t="s">
        <v>18</v>
      </c>
      <c r="C85" s="110" t="s">
        <v>201</v>
      </c>
      <c r="D85" s="66"/>
      <c r="E85" s="66"/>
      <c r="F85" s="64"/>
      <c r="G85" s="16" t="s">
        <v>18</v>
      </c>
      <c r="H85" s="109" t="s">
        <v>198</v>
      </c>
      <c r="I85" s="66"/>
      <c r="J85" s="66"/>
      <c r="K85" s="64"/>
      <c r="L85" s="17"/>
      <c r="M85" s="17"/>
      <c r="N85" s="17"/>
      <c r="O85" s="17"/>
      <c r="P85" s="17"/>
      <c r="Q85" s="17"/>
      <c r="R85" s="17"/>
      <c r="S85" s="17"/>
      <c r="T85" s="17"/>
      <c r="U85" s="17"/>
      <c r="V85" s="17"/>
      <c r="W85" s="17"/>
      <c r="X85" s="17"/>
      <c r="Y85" s="17"/>
    </row>
    <row r="86" spans="1:25" ht="15">
      <c r="A86" s="22"/>
      <c r="B86" s="85" t="s">
        <v>19</v>
      </c>
      <c r="C86" s="88" t="s">
        <v>20</v>
      </c>
      <c r="D86" s="76"/>
      <c r="E86" s="85" t="s">
        <v>560</v>
      </c>
      <c r="F86" s="85" t="s">
        <v>21</v>
      </c>
      <c r="G86" s="89" t="s">
        <v>19</v>
      </c>
      <c r="H86" s="74" t="s">
        <v>20</v>
      </c>
      <c r="I86" s="76"/>
      <c r="J86" s="89" t="s">
        <v>560</v>
      </c>
      <c r="K86" s="89" t="s">
        <v>21</v>
      </c>
      <c r="L86" s="17"/>
      <c r="M86" s="17"/>
      <c r="N86" s="17"/>
      <c r="O86" s="17"/>
      <c r="P86" s="17"/>
      <c r="Q86" s="17"/>
      <c r="R86" s="17"/>
      <c r="S86" s="17"/>
      <c r="T86" s="17"/>
      <c r="U86" s="17"/>
      <c r="V86" s="17"/>
      <c r="W86" s="17"/>
      <c r="X86" s="17"/>
      <c r="Y86" s="17"/>
    </row>
    <row r="87" spans="1:25" ht="18">
      <c r="A87" s="13"/>
      <c r="B87" s="86"/>
      <c r="C87" s="77"/>
      <c r="D87" s="79"/>
      <c r="E87" s="86"/>
      <c r="F87" s="86"/>
      <c r="G87" s="86"/>
      <c r="H87" s="77"/>
      <c r="I87" s="79"/>
      <c r="J87" s="86"/>
      <c r="K87" s="86"/>
      <c r="L87" s="17"/>
      <c r="M87" s="17"/>
      <c r="N87" s="17"/>
      <c r="O87" s="17"/>
      <c r="P87" s="17"/>
      <c r="Q87" s="17"/>
      <c r="R87" s="17"/>
      <c r="S87" s="17"/>
      <c r="T87" s="17"/>
      <c r="U87" s="17"/>
      <c r="V87" s="17"/>
      <c r="W87" s="17"/>
      <c r="X87" s="17"/>
      <c r="Y87" s="17"/>
    </row>
    <row r="88" spans="1:25" ht="15">
      <c r="A88" s="14"/>
      <c r="B88" s="87"/>
      <c r="C88" s="80"/>
      <c r="D88" s="82"/>
      <c r="E88" s="87"/>
      <c r="F88" s="87"/>
      <c r="G88" s="87"/>
      <c r="H88" s="80"/>
      <c r="I88" s="82"/>
      <c r="J88" s="87"/>
      <c r="K88" s="87"/>
      <c r="L88" s="17"/>
      <c r="M88" s="17"/>
      <c r="N88" s="17"/>
      <c r="O88" s="17"/>
      <c r="P88" s="17"/>
      <c r="Q88" s="17"/>
      <c r="R88" s="17"/>
      <c r="S88" s="17"/>
      <c r="T88" s="17"/>
      <c r="U88" s="17"/>
      <c r="V88" s="17"/>
      <c r="W88" s="17"/>
      <c r="X88" s="17"/>
      <c r="Y88" s="17"/>
    </row>
    <row r="89" spans="1:25" ht="15">
      <c r="A89" s="14"/>
      <c r="B89" s="15">
        <v>1</v>
      </c>
      <c r="C89" s="83" t="s">
        <v>707</v>
      </c>
      <c r="D89" s="64"/>
      <c r="E89" s="20">
        <v>20</v>
      </c>
      <c r="F89" s="18" t="s">
        <v>24</v>
      </c>
      <c r="G89" s="106">
        <v>1</v>
      </c>
      <c r="H89" s="83" t="s">
        <v>820</v>
      </c>
      <c r="I89" s="64"/>
      <c r="J89" s="20">
        <v>31</v>
      </c>
      <c r="K89" s="18"/>
      <c r="L89" s="19"/>
      <c r="M89" s="19"/>
      <c r="N89" s="19"/>
      <c r="O89" s="19"/>
      <c r="P89" s="19"/>
      <c r="Q89" s="19"/>
      <c r="R89" s="19"/>
      <c r="S89" s="19"/>
      <c r="T89" s="19"/>
      <c r="U89" s="19"/>
      <c r="V89" s="19"/>
      <c r="W89" s="19"/>
      <c r="X89" s="19"/>
      <c r="Y89" s="19"/>
    </row>
    <row r="90" spans="1:25" ht="15">
      <c r="A90" s="14"/>
      <c r="B90" s="15">
        <v>2</v>
      </c>
      <c r="C90" s="83" t="s">
        <v>709</v>
      </c>
      <c r="D90" s="64"/>
      <c r="E90" s="20">
        <v>21</v>
      </c>
      <c r="F90" s="18" t="s">
        <v>24</v>
      </c>
      <c r="G90" s="105">
        <v>2</v>
      </c>
      <c r="H90" s="83" t="s">
        <v>789</v>
      </c>
      <c r="I90" s="64"/>
      <c r="J90" s="20">
        <v>32</v>
      </c>
      <c r="K90" s="18"/>
      <c r="L90" s="19"/>
      <c r="M90" s="19"/>
      <c r="N90" s="19"/>
      <c r="O90" s="19"/>
      <c r="P90" s="19"/>
      <c r="Q90" s="19"/>
      <c r="R90" s="19"/>
      <c r="S90" s="19"/>
      <c r="T90" s="19"/>
      <c r="U90" s="19"/>
      <c r="V90" s="19"/>
      <c r="W90" s="19"/>
      <c r="X90" s="19"/>
      <c r="Y90" s="19"/>
    </row>
    <row r="91" spans="1:25" ht="15">
      <c r="A91" s="14"/>
      <c r="B91" s="15">
        <v>3</v>
      </c>
      <c r="C91" s="83" t="s">
        <v>705</v>
      </c>
      <c r="D91" s="64"/>
      <c r="E91" s="20">
        <v>22</v>
      </c>
      <c r="F91" s="18"/>
      <c r="G91" s="105">
        <v>3</v>
      </c>
      <c r="H91" s="83" t="s">
        <v>819</v>
      </c>
      <c r="I91" s="64"/>
      <c r="J91" s="20">
        <v>32</v>
      </c>
      <c r="K91" s="18" t="s">
        <v>66</v>
      </c>
      <c r="L91" s="19"/>
      <c r="M91" s="19"/>
      <c r="N91" s="19"/>
      <c r="O91" s="19"/>
      <c r="P91" s="19"/>
      <c r="Q91" s="19"/>
      <c r="R91" s="19"/>
      <c r="S91" s="19"/>
      <c r="T91" s="19"/>
      <c r="U91" s="19"/>
      <c r="V91" s="19"/>
      <c r="W91" s="19"/>
      <c r="X91" s="19"/>
      <c r="Y91" s="19"/>
    </row>
    <row r="92" spans="1:25" ht="15">
      <c r="A92" s="14"/>
      <c r="B92" s="15">
        <v>4</v>
      </c>
      <c r="C92" s="83" t="s">
        <v>827</v>
      </c>
      <c r="D92" s="64"/>
      <c r="E92" s="20">
        <v>24</v>
      </c>
      <c r="F92" s="18" t="s">
        <v>24</v>
      </c>
      <c r="G92" s="105">
        <v>4</v>
      </c>
      <c r="H92" s="83" t="s">
        <v>816</v>
      </c>
      <c r="I92" s="64"/>
      <c r="J92" s="20">
        <v>34</v>
      </c>
      <c r="K92" s="18"/>
      <c r="L92" s="19"/>
      <c r="M92" s="19"/>
      <c r="N92" s="19"/>
      <c r="O92" s="19"/>
      <c r="P92" s="19"/>
      <c r="Q92" s="19"/>
      <c r="R92" s="19"/>
      <c r="S92" s="19"/>
      <c r="T92" s="19"/>
      <c r="U92" s="19"/>
      <c r="V92" s="19"/>
      <c r="W92" s="19"/>
      <c r="X92" s="19"/>
      <c r="Y92" s="19"/>
    </row>
    <row r="93" spans="1:25" ht="15">
      <c r="A93" s="14"/>
      <c r="B93" s="15">
        <v>5</v>
      </c>
      <c r="C93" s="83" t="s">
        <v>829</v>
      </c>
      <c r="D93" s="64"/>
      <c r="E93" s="20">
        <v>24</v>
      </c>
      <c r="F93" s="18"/>
      <c r="G93" s="105">
        <v>5</v>
      </c>
      <c r="H93" s="83" t="s">
        <v>834</v>
      </c>
      <c r="I93" s="64"/>
      <c r="J93" s="20">
        <v>34</v>
      </c>
      <c r="K93" s="18" t="s">
        <v>47</v>
      </c>
      <c r="L93" s="19"/>
      <c r="M93" s="19"/>
      <c r="N93" s="19"/>
      <c r="O93" s="19"/>
      <c r="P93" s="19"/>
      <c r="Q93" s="19"/>
      <c r="R93" s="19"/>
      <c r="S93" s="19"/>
      <c r="T93" s="19"/>
      <c r="U93" s="19"/>
      <c r="V93" s="19"/>
      <c r="W93" s="19"/>
      <c r="X93" s="19"/>
      <c r="Y93" s="19"/>
    </row>
    <row r="94" spans="1:25" ht="15">
      <c r="A94" s="14"/>
      <c r="B94" s="15">
        <v>6</v>
      </c>
      <c r="C94" s="83" t="s">
        <v>825</v>
      </c>
      <c r="D94" s="64"/>
      <c r="E94" s="20">
        <v>26</v>
      </c>
      <c r="F94" s="18" t="s">
        <v>47</v>
      </c>
      <c r="G94" s="105">
        <v>6</v>
      </c>
      <c r="H94" s="83" t="s">
        <v>817</v>
      </c>
      <c r="I94" s="64"/>
      <c r="J94" s="20">
        <v>34</v>
      </c>
      <c r="K94" s="18"/>
      <c r="L94" s="19"/>
      <c r="M94" s="19"/>
      <c r="N94" s="19"/>
      <c r="O94" s="19"/>
      <c r="P94" s="19"/>
      <c r="Q94" s="19"/>
      <c r="R94" s="19"/>
      <c r="S94" s="19"/>
      <c r="T94" s="19"/>
      <c r="U94" s="19"/>
      <c r="V94" s="19"/>
      <c r="W94" s="19"/>
      <c r="X94" s="19"/>
      <c r="Y94" s="19"/>
    </row>
    <row r="95" spans="1:25" ht="15">
      <c r="A95" s="14"/>
      <c r="B95" s="15">
        <v>7</v>
      </c>
      <c r="C95" s="83" t="s">
        <v>824</v>
      </c>
      <c r="D95" s="64"/>
      <c r="E95" s="20">
        <v>31</v>
      </c>
      <c r="F95" s="18"/>
      <c r="G95" s="105">
        <v>7</v>
      </c>
      <c r="H95" s="83" t="s">
        <v>781</v>
      </c>
      <c r="I95" s="64"/>
      <c r="J95" s="20">
        <v>38</v>
      </c>
      <c r="K95" s="18" t="s">
        <v>24</v>
      </c>
      <c r="L95" s="19"/>
      <c r="M95" s="19"/>
      <c r="N95" s="19"/>
      <c r="O95" s="19"/>
      <c r="P95" s="19"/>
      <c r="Q95" s="19"/>
      <c r="R95" s="19"/>
      <c r="S95" s="19"/>
      <c r="T95" s="19"/>
      <c r="U95" s="19"/>
      <c r="V95" s="19"/>
      <c r="W95" s="19"/>
      <c r="X95" s="19"/>
      <c r="Y95" s="19"/>
    </row>
    <row r="96" spans="1:25" ht="15">
      <c r="A96" s="14"/>
      <c r="B96" s="72" t="str">
        <f>"TOTAL MATCHES WON BY : "&amp;C85</f>
        <v>TOTAL MATCHES WON BY : Royal Fremantle</v>
      </c>
      <c r="C96" s="66"/>
      <c r="D96" s="66"/>
      <c r="E96" s="64"/>
      <c r="F96" s="20">
        <f>COUNTA(F89:F95)-0.5*COUNTIF(F89:F95,"Sq*")-COUNTIF(F89:F95,"TBA")</f>
        <v>4</v>
      </c>
      <c r="G96" s="92" t="str">
        <f>"TOTAL MATCHES WON BY : "&amp;H85</f>
        <v>TOTAL MATCHES WON BY : WAGC</v>
      </c>
      <c r="H96" s="66"/>
      <c r="I96" s="66"/>
      <c r="J96" s="64"/>
      <c r="K96" s="20">
        <f>COUNTA(K89:K95)-0.5*COUNTIF(K89:K95,"Sq*")-COUNTIF(K89:K95,"TBA")</f>
        <v>3</v>
      </c>
      <c r="L96" s="21"/>
      <c r="M96" s="21"/>
      <c r="N96" s="21" t="str">
        <f>IF(F96+K96=0,"",C85)</f>
        <v>Royal Fremantle</v>
      </c>
      <c r="O96" s="21">
        <f>F96</f>
        <v>4</v>
      </c>
      <c r="P96" s="21" t="str">
        <f>IF(F96+K96=0,"",H85)</f>
        <v>WAGC</v>
      </c>
      <c r="Q96" s="21">
        <f>K96</f>
        <v>3</v>
      </c>
      <c r="R96" s="21" t="str">
        <f>G97</f>
        <v>Royal Fremantle</v>
      </c>
      <c r="S96" s="21" t="str">
        <f>IF(R96="HALVED",C85,"")</f>
        <v/>
      </c>
      <c r="T96" s="21" t="str">
        <f>IF(R96="HALVED",H85,"")</f>
        <v/>
      </c>
      <c r="U96" s="21"/>
      <c r="V96" s="21"/>
      <c r="W96" s="21"/>
      <c r="X96" s="21"/>
      <c r="Y96" s="21"/>
    </row>
    <row r="97" spans="1:25" ht="15">
      <c r="A97" s="14"/>
      <c r="B97" s="90" t="s">
        <v>42</v>
      </c>
      <c r="C97" s="66"/>
      <c r="D97" s="66"/>
      <c r="E97" s="66"/>
      <c r="F97" s="64"/>
      <c r="G97" s="91" t="str">
        <f>IF(F96+K96&lt;4,"",IF(F96=K96,"HALVED",IF(F96&gt;K96,C85,H85)))</f>
        <v>Royal Fremantle</v>
      </c>
      <c r="H97" s="66"/>
      <c r="I97" s="66"/>
      <c r="J97" s="66"/>
      <c r="K97" s="64"/>
      <c r="L97" s="23"/>
      <c r="M97" s="23"/>
      <c r="N97" s="23"/>
      <c r="O97" s="23"/>
      <c r="P97" s="23"/>
      <c r="Q97" s="23"/>
      <c r="R97" s="23"/>
      <c r="S97" s="23"/>
      <c r="T97" s="23"/>
      <c r="U97" s="23"/>
      <c r="V97" s="23"/>
      <c r="W97" s="23"/>
      <c r="X97" s="23"/>
      <c r="Y97" s="23"/>
    </row>
    <row r="98" spans="1:25" ht="15">
      <c r="A98" s="14"/>
      <c r="B98" s="24"/>
      <c r="C98" s="24"/>
      <c r="D98" s="24"/>
      <c r="E98" s="24"/>
      <c r="F98" s="24"/>
      <c r="G98" s="25"/>
      <c r="H98" s="25"/>
      <c r="I98" s="25"/>
      <c r="J98" s="25"/>
      <c r="K98" s="25"/>
      <c r="L98" s="23"/>
      <c r="M98" s="23"/>
      <c r="N98" s="23"/>
      <c r="O98" s="23"/>
      <c r="P98" s="23"/>
      <c r="Q98" s="23"/>
      <c r="R98" s="23"/>
      <c r="S98" s="23"/>
      <c r="T98" s="23"/>
      <c r="U98" s="23"/>
      <c r="V98" s="23"/>
      <c r="W98" s="23"/>
      <c r="X98" s="23"/>
      <c r="Y98" s="23"/>
    </row>
    <row r="99" spans="1:25" ht="30" customHeight="1">
      <c r="A99" s="13"/>
      <c r="B99" s="84" t="str">
        <f>[6]Sheet1!A35</f>
        <v>ROUND FIVE</v>
      </c>
      <c r="C99" s="64"/>
      <c r="D99" s="70" t="str">
        <f>[6]Sheet1!B35</f>
        <v>MONDAY 26 MAY</v>
      </c>
      <c r="E99" s="66"/>
      <c r="F99" s="64"/>
      <c r="G99" s="108" t="s">
        <v>623</v>
      </c>
      <c r="H99" s="66"/>
      <c r="I99" s="66"/>
      <c r="J99" s="66"/>
      <c r="K99" s="64"/>
      <c r="L99" s="13"/>
      <c r="M99" s="13"/>
      <c r="N99" s="13"/>
      <c r="O99" s="13"/>
      <c r="P99" s="13"/>
      <c r="Q99" s="13"/>
      <c r="R99" s="13"/>
      <c r="S99" s="13"/>
      <c r="T99" s="13"/>
      <c r="U99" s="13"/>
      <c r="V99" s="13"/>
      <c r="W99" s="13"/>
      <c r="X99" s="13"/>
      <c r="Y99" s="13"/>
    </row>
    <row r="100" spans="1:25" ht="15">
      <c r="A100" s="22"/>
      <c r="B100" s="15" t="s">
        <v>18</v>
      </c>
      <c r="C100" s="110" t="s">
        <v>196</v>
      </c>
      <c r="D100" s="66"/>
      <c r="E100" s="66"/>
      <c r="F100" s="64"/>
      <c r="G100" s="16" t="s">
        <v>18</v>
      </c>
      <c r="H100" s="109" t="s">
        <v>201</v>
      </c>
      <c r="I100" s="66"/>
      <c r="J100" s="66"/>
      <c r="K100" s="64"/>
      <c r="L100" s="17"/>
      <c r="M100" s="17"/>
      <c r="N100" s="17"/>
      <c r="O100" s="17"/>
      <c r="P100" s="17"/>
      <c r="Q100" s="17"/>
      <c r="R100" s="17"/>
      <c r="S100" s="17"/>
      <c r="T100" s="17"/>
      <c r="U100" s="17"/>
      <c r="V100" s="17"/>
      <c r="W100" s="17"/>
      <c r="X100" s="17"/>
      <c r="Y100" s="17"/>
    </row>
    <row r="101" spans="1:25" ht="15">
      <c r="A101" s="14"/>
      <c r="B101" s="85" t="s">
        <v>19</v>
      </c>
      <c r="C101" s="88" t="s">
        <v>20</v>
      </c>
      <c r="D101" s="76"/>
      <c r="E101" s="85" t="s">
        <v>560</v>
      </c>
      <c r="F101" s="85" t="s">
        <v>21</v>
      </c>
      <c r="G101" s="89" t="s">
        <v>19</v>
      </c>
      <c r="H101" s="74" t="s">
        <v>20</v>
      </c>
      <c r="I101" s="76"/>
      <c r="J101" s="89" t="s">
        <v>560</v>
      </c>
      <c r="K101" s="89" t="s">
        <v>21</v>
      </c>
      <c r="L101" s="17"/>
      <c r="M101" s="17"/>
      <c r="N101" s="17"/>
      <c r="O101" s="17"/>
      <c r="P101" s="17"/>
      <c r="Q101" s="17"/>
      <c r="R101" s="17"/>
      <c r="S101" s="17"/>
      <c r="T101" s="17"/>
      <c r="U101" s="17"/>
      <c r="V101" s="17"/>
      <c r="W101" s="17"/>
      <c r="X101" s="17"/>
      <c r="Y101" s="17"/>
    </row>
    <row r="102" spans="1:25" ht="15">
      <c r="A102" s="14"/>
      <c r="B102" s="86"/>
      <c r="C102" s="77"/>
      <c r="D102" s="79"/>
      <c r="E102" s="86"/>
      <c r="F102" s="86"/>
      <c r="G102" s="86"/>
      <c r="H102" s="77"/>
      <c r="I102" s="79"/>
      <c r="J102" s="86"/>
      <c r="K102" s="86"/>
      <c r="L102" s="17"/>
      <c r="M102" s="17"/>
      <c r="N102" s="17"/>
      <c r="O102" s="17"/>
      <c r="P102" s="17"/>
      <c r="Q102" s="17"/>
      <c r="R102" s="17"/>
      <c r="S102" s="17"/>
      <c r="T102" s="17"/>
      <c r="U102" s="17"/>
      <c r="V102" s="17"/>
      <c r="W102" s="17"/>
      <c r="X102" s="17"/>
      <c r="Y102" s="17"/>
    </row>
    <row r="103" spans="1:25" ht="15">
      <c r="A103" s="14"/>
      <c r="B103" s="87"/>
      <c r="C103" s="80"/>
      <c r="D103" s="82"/>
      <c r="E103" s="87"/>
      <c r="F103" s="87"/>
      <c r="G103" s="87"/>
      <c r="H103" s="80"/>
      <c r="I103" s="82"/>
      <c r="J103" s="87"/>
      <c r="K103" s="87"/>
      <c r="L103" s="17"/>
      <c r="M103" s="17"/>
      <c r="N103" s="17"/>
      <c r="O103" s="17"/>
      <c r="P103" s="17"/>
      <c r="Q103" s="17"/>
      <c r="R103" s="17"/>
      <c r="S103" s="17"/>
      <c r="T103" s="17"/>
      <c r="U103" s="17"/>
      <c r="V103" s="17"/>
      <c r="W103" s="17"/>
      <c r="X103" s="17"/>
      <c r="Y103" s="17"/>
    </row>
    <row r="104" spans="1:25" ht="15">
      <c r="A104" s="14"/>
      <c r="B104" s="15">
        <v>1</v>
      </c>
      <c r="C104" s="83" t="s">
        <v>724</v>
      </c>
      <c r="D104" s="64"/>
      <c r="E104" s="20">
        <v>17</v>
      </c>
      <c r="F104" s="18"/>
      <c r="G104" s="106">
        <v>1</v>
      </c>
      <c r="H104" s="83" t="s">
        <v>707</v>
      </c>
      <c r="I104" s="64"/>
      <c r="J104" s="20">
        <v>21</v>
      </c>
      <c r="K104" s="18" t="s">
        <v>24</v>
      </c>
      <c r="L104" s="19"/>
      <c r="M104" s="19"/>
      <c r="N104" s="19"/>
      <c r="O104" s="19"/>
      <c r="P104" s="19"/>
      <c r="Q104" s="19"/>
      <c r="R104" s="19"/>
      <c r="S104" s="19"/>
      <c r="T104" s="19"/>
      <c r="U104" s="19"/>
      <c r="V104" s="19"/>
      <c r="W104" s="19"/>
      <c r="X104" s="19"/>
      <c r="Y104" s="19"/>
    </row>
    <row r="105" spans="1:25" ht="15">
      <c r="A105" s="14"/>
      <c r="B105" s="15">
        <v>2</v>
      </c>
      <c r="C105" s="83" t="s">
        <v>843</v>
      </c>
      <c r="D105" s="64"/>
      <c r="E105" s="20">
        <v>17</v>
      </c>
      <c r="F105" s="18"/>
      <c r="G105" s="105">
        <v>2</v>
      </c>
      <c r="H105" s="83" t="s">
        <v>709</v>
      </c>
      <c r="I105" s="64"/>
      <c r="J105" s="20">
        <v>21</v>
      </c>
      <c r="K105" s="18" t="s">
        <v>66</v>
      </c>
      <c r="L105" s="19"/>
      <c r="M105" s="19"/>
      <c r="N105" s="19"/>
      <c r="O105" s="19"/>
      <c r="P105" s="19"/>
      <c r="Q105" s="19"/>
      <c r="R105" s="19"/>
      <c r="S105" s="19"/>
      <c r="T105" s="19"/>
      <c r="U105" s="19"/>
      <c r="V105" s="19"/>
      <c r="W105" s="19"/>
      <c r="X105" s="19"/>
      <c r="Y105" s="19"/>
    </row>
    <row r="106" spans="1:25" ht="15">
      <c r="A106" s="14"/>
      <c r="B106" s="15">
        <v>3</v>
      </c>
      <c r="C106" s="83" t="s">
        <v>842</v>
      </c>
      <c r="D106" s="64"/>
      <c r="E106" s="20">
        <v>20</v>
      </c>
      <c r="F106" s="18" t="s">
        <v>41</v>
      </c>
      <c r="G106" s="105">
        <v>3</v>
      </c>
      <c r="H106" s="83" t="s">
        <v>841</v>
      </c>
      <c r="I106" s="64"/>
      <c r="J106" s="20">
        <v>24</v>
      </c>
      <c r="K106" s="18"/>
      <c r="L106" s="19"/>
      <c r="M106" s="19"/>
      <c r="N106" s="19"/>
      <c r="O106" s="19"/>
      <c r="P106" s="19"/>
      <c r="Q106" s="19"/>
      <c r="R106" s="19"/>
      <c r="S106" s="19"/>
      <c r="T106" s="19"/>
      <c r="U106" s="19"/>
      <c r="V106" s="19"/>
      <c r="W106" s="19"/>
      <c r="X106" s="19"/>
      <c r="Y106" s="19"/>
    </row>
    <row r="107" spans="1:25" ht="15">
      <c r="A107" s="14"/>
      <c r="B107" s="15">
        <v>4</v>
      </c>
      <c r="C107" s="83" t="s">
        <v>720</v>
      </c>
      <c r="D107" s="64"/>
      <c r="E107" s="20">
        <v>21</v>
      </c>
      <c r="F107" s="18" t="s">
        <v>47</v>
      </c>
      <c r="G107" s="105">
        <v>4</v>
      </c>
      <c r="H107" s="83" t="s">
        <v>829</v>
      </c>
      <c r="I107" s="64"/>
      <c r="J107" s="20">
        <v>24</v>
      </c>
      <c r="K107" s="18"/>
      <c r="L107" s="19"/>
      <c r="M107" s="19"/>
      <c r="N107" s="19"/>
      <c r="O107" s="19"/>
      <c r="P107" s="19"/>
      <c r="Q107" s="19"/>
      <c r="R107" s="19"/>
      <c r="S107" s="19"/>
      <c r="T107" s="19"/>
      <c r="U107" s="19"/>
      <c r="V107" s="19"/>
      <c r="W107" s="19"/>
      <c r="X107" s="19"/>
      <c r="Y107" s="19"/>
    </row>
    <row r="108" spans="1:25" ht="15">
      <c r="A108" s="14"/>
      <c r="B108" s="15">
        <v>5</v>
      </c>
      <c r="C108" s="83" t="s">
        <v>840</v>
      </c>
      <c r="D108" s="64"/>
      <c r="E108" s="20">
        <v>25</v>
      </c>
      <c r="F108" s="18" t="s">
        <v>47</v>
      </c>
      <c r="G108" s="105">
        <v>5</v>
      </c>
      <c r="H108" s="83" t="s">
        <v>699</v>
      </c>
      <c r="I108" s="64"/>
      <c r="J108" s="20">
        <v>25</v>
      </c>
      <c r="K108" s="18"/>
      <c r="L108" s="19"/>
      <c r="M108" s="19"/>
      <c r="N108" s="19"/>
      <c r="O108" s="19"/>
      <c r="P108" s="19"/>
      <c r="Q108" s="19"/>
      <c r="R108" s="19"/>
      <c r="S108" s="19"/>
      <c r="T108" s="19"/>
      <c r="U108" s="19"/>
      <c r="V108" s="19"/>
      <c r="W108" s="19"/>
      <c r="X108" s="19"/>
      <c r="Y108" s="19"/>
    </row>
    <row r="109" spans="1:25" ht="15">
      <c r="A109" s="14"/>
      <c r="B109" s="15">
        <v>6</v>
      </c>
      <c r="C109" s="83" t="s">
        <v>839</v>
      </c>
      <c r="D109" s="64"/>
      <c r="E109" s="20">
        <v>27</v>
      </c>
      <c r="F109" s="18"/>
      <c r="G109" s="105">
        <v>6</v>
      </c>
      <c r="H109" s="83" t="s">
        <v>838</v>
      </c>
      <c r="I109" s="64"/>
      <c r="J109" s="20">
        <v>26</v>
      </c>
      <c r="K109" s="18" t="s">
        <v>78</v>
      </c>
      <c r="L109" s="19"/>
      <c r="M109" s="19"/>
      <c r="N109" s="19"/>
      <c r="O109" s="19"/>
      <c r="P109" s="19"/>
      <c r="Q109" s="19"/>
      <c r="R109" s="19"/>
      <c r="S109" s="19"/>
      <c r="T109" s="19"/>
      <c r="U109" s="19"/>
      <c r="V109" s="19"/>
      <c r="W109" s="19"/>
      <c r="X109" s="19"/>
      <c r="Y109" s="19"/>
    </row>
    <row r="110" spans="1:25" ht="15">
      <c r="A110" s="14"/>
      <c r="B110" s="15">
        <v>7</v>
      </c>
      <c r="C110" s="83" t="s">
        <v>837</v>
      </c>
      <c r="D110" s="64"/>
      <c r="E110" s="20">
        <v>27</v>
      </c>
      <c r="F110" s="18"/>
      <c r="G110" s="105">
        <v>7</v>
      </c>
      <c r="H110" s="83" t="s">
        <v>836</v>
      </c>
      <c r="I110" s="64"/>
      <c r="J110" s="20">
        <v>28</v>
      </c>
      <c r="K110" s="18" t="s">
        <v>113</v>
      </c>
      <c r="L110" s="19"/>
      <c r="M110" s="19"/>
      <c r="N110" s="19"/>
      <c r="O110" s="19"/>
      <c r="P110" s="19"/>
      <c r="Q110" s="19"/>
      <c r="R110" s="19"/>
      <c r="S110" s="19"/>
      <c r="T110" s="19"/>
      <c r="U110" s="19"/>
      <c r="V110" s="19"/>
      <c r="W110" s="19"/>
      <c r="X110" s="19"/>
      <c r="Y110" s="19"/>
    </row>
    <row r="111" spans="1:25" ht="15">
      <c r="A111" s="14"/>
      <c r="B111" s="117" t="str">
        <f>"TOTAL MATCHES WON BY : "&amp;C100</f>
        <v>TOTAL MATCHES WON BY : Mount Lawley</v>
      </c>
      <c r="C111" s="66"/>
      <c r="D111" s="66"/>
      <c r="E111" s="64"/>
      <c r="F111" s="20">
        <f>COUNTA(F104:F110)-0.5*COUNTIF(F104:F110,"Sq*")-COUNTIF(F104:F110,"TBA")</f>
        <v>3</v>
      </c>
      <c r="G111" s="92" t="str">
        <f>"TOTAL MATCHES WON BY : "&amp;H100</f>
        <v>TOTAL MATCHES WON BY : Royal Fremantle</v>
      </c>
      <c r="H111" s="66"/>
      <c r="I111" s="66"/>
      <c r="J111" s="64"/>
      <c r="K111" s="20">
        <f>COUNTA(K104:K110)-0.5*COUNTIF(K104:K110,"Sq*")-COUNTIF(K104:K110,"TBA")</f>
        <v>4</v>
      </c>
      <c r="L111" s="21"/>
      <c r="M111" s="21"/>
      <c r="N111" s="21" t="str">
        <f>IF(F111+K111=0,"",C100)</f>
        <v>Mount Lawley</v>
      </c>
      <c r="O111" s="21">
        <f>F111</f>
        <v>3</v>
      </c>
      <c r="P111" s="21" t="str">
        <f>IF(F111+K111=0,"",H100)</f>
        <v>Royal Fremantle</v>
      </c>
      <c r="Q111" s="21">
        <f>K111</f>
        <v>4</v>
      </c>
      <c r="R111" s="21" t="str">
        <f>G112</f>
        <v>Royal Fremantle</v>
      </c>
      <c r="S111" s="21" t="str">
        <f>IF(R111="HALVED",C100,"")</f>
        <v/>
      </c>
      <c r="T111" s="21" t="str">
        <f>IF(R111="HALVED",H100,"")</f>
        <v/>
      </c>
      <c r="U111" s="21"/>
      <c r="V111" s="21"/>
      <c r="W111" s="21"/>
      <c r="X111" s="21"/>
      <c r="Y111" s="21"/>
    </row>
    <row r="112" spans="1:25" ht="15">
      <c r="A112" s="14"/>
      <c r="B112" s="90" t="s">
        <v>42</v>
      </c>
      <c r="C112" s="66"/>
      <c r="D112" s="66"/>
      <c r="E112" s="66"/>
      <c r="F112" s="64"/>
      <c r="G112" s="91" t="str">
        <f>IF(F111+K111&lt;4,"",IF(F111=K111,"HALVED",IF(F111&gt;K111,C100,H100)))</f>
        <v>Royal Fremantle</v>
      </c>
      <c r="H112" s="66"/>
      <c r="I112" s="66"/>
      <c r="J112" s="66"/>
      <c r="K112" s="64"/>
      <c r="L112" s="23"/>
      <c r="M112" s="23"/>
      <c r="N112" s="23"/>
      <c r="O112" s="23"/>
      <c r="P112" s="23"/>
      <c r="Q112" s="23"/>
      <c r="R112" s="23"/>
      <c r="S112" s="23"/>
      <c r="T112" s="23"/>
      <c r="U112" s="23"/>
      <c r="V112" s="23"/>
      <c r="W112" s="23"/>
      <c r="X112" s="23"/>
      <c r="Y112" s="23"/>
    </row>
    <row r="113" spans="1:25" ht="15.75" customHeight="1">
      <c r="A113" s="22"/>
      <c r="B113" s="24"/>
      <c r="C113" s="24"/>
      <c r="D113" s="24"/>
      <c r="E113" s="24"/>
      <c r="F113" s="24"/>
      <c r="G113" s="25"/>
      <c r="H113" s="25"/>
      <c r="I113" s="25"/>
      <c r="J113" s="25"/>
      <c r="K113" s="25"/>
      <c r="L113" s="23"/>
      <c r="M113" s="23"/>
      <c r="N113" s="23"/>
      <c r="O113" s="23"/>
      <c r="P113" s="23"/>
      <c r="Q113" s="23"/>
      <c r="R113" s="23"/>
      <c r="S113" s="23"/>
      <c r="T113" s="23"/>
      <c r="U113" s="23"/>
      <c r="V113" s="23"/>
      <c r="W113" s="23"/>
      <c r="X113" s="23"/>
      <c r="Y113" s="23"/>
    </row>
    <row r="114" spans="1:25" ht="15">
      <c r="A114" s="22"/>
      <c r="B114" s="15" t="s">
        <v>18</v>
      </c>
      <c r="C114" s="110" t="s">
        <v>198</v>
      </c>
      <c r="D114" s="66"/>
      <c r="E114" s="66"/>
      <c r="F114" s="64"/>
      <c r="G114" s="16" t="s">
        <v>18</v>
      </c>
      <c r="H114" s="109" t="s">
        <v>543</v>
      </c>
      <c r="I114" s="66"/>
      <c r="J114" s="66"/>
      <c r="K114" s="64"/>
      <c r="L114" s="17"/>
      <c r="M114" s="17"/>
      <c r="N114" s="17"/>
      <c r="O114" s="17"/>
      <c r="P114" s="17"/>
      <c r="Q114" s="17"/>
      <c r="R114" s="17"/>
      <c r="S114" s="17"/>
      <c r="T114" s="17"/>
      <c r="U114" s="17"/>
      <c r="V114" s="17"/>
      <c r="W114" s="17"/>
      <c r="X114" s="17"/>
      <c r="Y114" s="17"/>
    </row>
    <row r="115" spans="1:25" ht="18">
      <c r="A115" s="13"/>
      <c r="B115" s="85" t="s">
        <v>19</v>
      </c>
      <c r="C115" s="88" t="s">
        <v>20</v>
      </c>
      <c r="D115" s="76"/>
      <c r="E115" s="85" t="s">
        <v>560</v>
      </c>
      <c r="F115" s="85" t="s">
        <v>21</v>
      </c>
      <c r="G115" s="89" t="s">
        <v>19</v>
      </c>
      <c r="H115" s="74" t="s">
        <v>20</v>
      </c>
      <c r="I115" s="76"/>
      <c r="J115" s="89" t="s">
        <v>560</v>
      </c>
      <c r="K115" s="89" t="s">
        <v>21</v>
      </c>
      <c r="L115" s="17"/>
      <c r="M115" s="17"/>
      <c r="N115" s="17"/>
      <c r="O115" s="17"/>
      <c r="P115" s="17"/>
      <c r="Q115" s="17"/>
      <c r="R115" s="17"/>
      <c r="S115" s="17"/>
      <c r="T115" s="17"/>
      <c r="U115" s="17"/>
      <c r="V115" s="17"/>
      <c r="W115" s="17"/>
      <c r="X115" s="17"/>
      <c r="Y115" s="17"/>
    </row>
    <row r="116" spans="1:25" ht="15">
      <c r="A116" s="14"/>
      <c r="B116" s="86"/>
      <c r="C116" s="77"/>
      <c r="D116" s="79"/>
      <c r="E116" s="86"/>
      <c r="F116" s="86"/>
      <c r="G116" s="86"/>
      <c r="H116" s="77"/>
      <c r="I116" s="79"/>
      <c r="J116" s="86"/>
      <c r="K116" s="86"/>
      <c r="L116" s="17"/>
      <c r="M116" s="17"/>
      <c r="N116" s="17"/>
      <c r="O116" s="17"/>
      <c r="P116" s="17"/>
      <c r="Q116" s="17"/>
      <c r="R116" s="17"/>
      <c r="S116" s="17"/>
      <c r="T116" s="17"/>
      <c r="U116" s="17"/>
      <c r="V116" s="17"/>
      <c r="W116" s="17"/>
      <c r="X116" s="17"/>
      <c r="Y116" s="17"/>
    </row>
    <row r="117" spans="1:25" ht="15">
      <c r="A117" s="14"/>
      <c r="B117" s="87"/>
      <c r="C117" s="80"/>
      <c r="D117" s="82"/>
      <c r="E117" s="87"/>
      <c r="F117" s="87"/>
      <c r="G117" s="87"/>
      <c r="H117" s="80"/>
      <c r="I117" s="82"/>
      <c r="J117" s="87"/>
      <c r="K117" s="87"/>
      <c r="L117" s="17"/>
      <c r="M117" s="17"/>
      <c r="N117" s="17"/>
      <c r="O117" s="17"/>
      <c r="P117" s="17"/>
      <c r="Q117" s="17"/>
      <c r="R117" s="17"/>
      <c r="S117" s="17"/>
      <c r="T117" s="17"/>
      <c r="U117" s="17"/>
      <c r="V117" s="17"/>
      <c r="W117" s="17"/>
      <c r="X117" s="17"/>
      <c r="Y117" s="17"/>
    </row>
    <row r="118" spans="1:25" ht="15">
      <c r="A118" s="14"/>
      <c r="B118" s="15">
        <v>1</v>
      </c>
      <c r="C118" s="83" t="s">
        <v>835</v>
      </c>
      <c r="D118" s="64"/>
      <c r="E118" s="20">
        <v>33</v>
      </c>
      <c r="F118" s="18" t="s">
        <v>31</v>
      </c>
      <c r="G118" s="106">
        <v>1</v>
      </c>
      <c r="H118" s="83" t="s">
        <v>802</v>
      </c>
      <c r="I118" s="64"/>
      <c r="J118" s="20">
        <v>23</v>
      </c>
      <c r="K118" s="18" t="s">
        <v>31</v>
      </c>
      <c r="L118" s="19"/>
      <c r="M118" s="19"/>
      <c r="N118" s="19"/>
      <c r="O118" s="19"/>
      <c r="P118" s="19"/>
      <c r="Q118" s="19"/>
      <c r="R118" s="19"/>
      <c r="S118" s="19"/>
      <c r="T118" s="19"/>
      <c r="U118" s="19"/>
      <c r="V118" s="19"/>
      <c r="W118" s="19"/>
      <c r="X118" s="19"/>
      <c r="Y118" s="19"/>
    </row>
    <row r="119" spans="1:25" ht="15">
      <c r="A119" s="14"/>
      <c r="B119" s="15">
        <v>2</v>
      </c>
      <c r="C119" s="83" t="s">
        <v>788</v>
      </c>
      <c r="D119" s="64"/>
      <c r="E119" s="20">
        <v>34</v>
      </c>
      <c r="F119" s="18" t="s">
        <v>47</v>
      </c>
      <c r="G119" s="105">
        <v>2</v>
      </c>
      <c r="H119" s="83" t="s">
        <v>798</v>
      </c>
      <c r="I119" s="64"/>
      <c r="J119" s="20">
        <v>23</v>
      </c>
      <c r="K119" s="18"/>
      <c r="L119" s="19"/>
      <c r="M119" s="19"/>
      <c r="N119" s="19"/>
      <c r="O119" s="19"/>
      <c r="P119" s="19"/>
      <c r="Q119" s="19"/>
      <c r="R119" s="19"/>
      <c r="S119" s="19"/>
      <c r="T119" s="19"/>
      <c r="U119" s="19"/>
      <c r="V119" s="19"/>
      <c r="W119" s="19"/>
      <c r="X119" s="19"/>
      <c r="Y119" s="19"/>
    </row>
    <row r="120" spans="1:25" ht="15">
      <c r="A120" s="14"/>
      <c r="B120" s="15">
        <v>3</v>
      </c>
      <c r="C120" s="83" t="s">
        <v>818</v>
      </c>
      <c r="D120" s="64"/>
      <c r="E120" s="20">
        <v>35</v>
      </c>
      <c r="F120" s="18" t="s">
        <v>27</v>
      </c>
      <c r="G120" s="105">
        <v>3</v>
      </c>
      <c r="H120" s="83" t="s">
        <v>729</v>
      </c>
      <c r="I120" s="64"/>
      <c r="J120" s="20">
        <v>24</v>
      </c>
      <c r="K120" s="18"/>
      <c r="L120" s="19"/>
      <c r="M120" s="19"/>
      <c r="N120" s="19"/>
      <c r="O120" s="19"/>
      <c r="P120" s="19"/>
      <c r="Q120" s="19"/>
      <c r="R120" s="19"/>
      <c r="S120" s="19"/>
      <c r="T120" s="19"/>
      <c r="U120" s="19"/>
      <c r="V120" s="19"/>
      <c r="W120" s="19"/>
      <c r="X120" s="19"/>
      <c r="Y120" s="19"/>
    </row>
    <row r="121" spans="1:25" ht="15">
      <c r="A121" s="14"/>
      <c r="B121" s="15">
        <v>4</v>
      </c>
      <c r="C121" s="83" t="s">
        <v>817</v>
      </c>
      <c r="D121" s="64"/>
      <c r="E121" s="20">
        <v>35</v>
      </c>
      <c r="F121" s="18" t="s">
        <v>66</v>
      </c>
      <c r="G121" s="105">
        <v>4</v>
      </c>
      <c r="H121" s="83" t="s">
        <v>733</v>
      </c>
      <c r="I121" s="64"/>
      <c r="J121" s="20">
        <v>24</v>
      </c>
      <c r="K121" s="18"/>
      <c r="L121" s="19"/>
      <c r="M121" s="19"/>
      <c r="N121" s="19"/>
      <c r="O121" s="19"/>
      <c r="P121" s="19"/>
      <c r="Q121" s="19"/>
      <c r="R121" s="19"/>
      <c r="S121" s="19"/>
      <c r="T121" s="19"/>
      <c r="U121" s="19"/>
      <c r="V121" s="19"/>
      <c r="W121" s="19"/>
      <c r="X121" s="19"/>
      <c r="Y121" s="19"/>
    </row>
    <row r="122" spans="1:25" ht="15">
      <c r="A122" s="14"/>
      <c r="B122" s="15">
        <v>5</v>
      </c>
      <c r="C122" s="83" t="s">
        <v>834</v>
      </c>
      <c r="D122" s="64"/>
      <c r="E122" s="20">
        <v>35</v>
      </c>
      <c r="F122" s="18" t="s">
        <v>24</v>
      </c>
      <c r="G122" s="105">
        <v>5</v>
      </c>
      <c r="H122" s="83" t="s">
        <v>833</v>
      </c>
      <c r="I122" s="64"/>
      <c r="J122" s="20">
        <v>27</v>
      </c>
      <c r="K122" s="18"/>
      <c r="L122" s="19"/>
      <c r="M122" s="19"/>
      <c r="N122" s="19"/>
      <c r="O122" s="19"/>
      <c r="P122" s="19"/>
      <c r="Q122" s="19"/>
      <c r="R122" s="19"/>
      <c r="S122" s="19"/>
      <c r="T122" s="19"/>
      <c r="U122" s="19"/>
      <c r="V122" s="19"/>
      <c r="W122" s="19"/>
      <c r="X122" s="19"/>
      <c r="Y122" s="19"/>
    </row>
    <row r="123" spans="1:25" ht="15">
      <c r="A123" s="14"/>
      <c r="B123" s="15">
        <v>6</v>
      </c>
      <c r="C123" s="83" t="s">
        <v>782</v>
      </c>
      <c r="D123" s="64"/>
      <c r="E123" s="20">
        <v>36</v>
      </c>
      <c r="F123" s="18" t="s">
        <v>66</v>
      </c>
      <c r="G123" s="105">
        <v>6</v>
      </c>
      <c r="H123" s="83" t="s">
        <v>727</v>
      </c>
      <c r="I123" s="64"/>
      <c r="J123" s="20">
        <v>29</v>
      </c>
      <c r="K123" s="18"/>
      <c r="L123" s="19"/>
      <c r="M123" s="19"/>
      <c r="N123" s="19"/>
      <c r="O123" s="19"/>
      <c r="P123" s="19"/>
      <c r="Q123" s="19"/>
      <c r="R123" s="19"/>
      <c r="S123" s="19"/>
      <c r="T123" s="19"/>
      <c r="U123" s="19"/>
      <c r="V123" s="19"/>
      <c r="W123" s="19"/>
      <c r="X123" s="19"/>
      <c r="Y123" s="19"/>
    </row>
    <row r="124" spans="1:25" ht="15">
      <c r="A124" s="14"/>
      <c r="B124" s="15">
        <v>7</v>
      </c>
      <c r="C124" s="83" t="s">
        <v>781</v>
      </c>
      <c r="D124" s="64"/>
      <c r="E124" s="20">
        <v>40</v>
      </c>
      <c r="F124" s="18" t="s">
        <v>113</v>
      </c>
      <c r="G124" s="105">
        <v>7</v>
      </c>
      <c r="H124" s="83" t="s">
        <v>725</v>
      </c>
      <c r="I124" s="64"/>
      <c r="J124" s="20">
        <v>29</v>
      </c>
      <c r="K124" s="18"/>
      <c r="L124" s="19"/>
      <c r="M124" s="19"/>
      <c r="N124" s="19"/>
      <c r="O124" s="19"/>
      <c r="P124" s="19"/>
      <c r="Q124" s="19"/>
      <c r="R124" s="19"/>
      <c r="S124" s="19"/>
      <c r="T124" s="19"/>
      <c r="U124" s="19"/>
      <c r="V124" s="19"/>
      <c r="W124" s="19"/>
      <c r="X124" s="19"/>
      <c r="Y124" s="19"/>
    </row>
    <row r="125" spans="1:25" ht="15">
      <c r="A125" s="14"/>
      <c r="B125" s="72" t="str">
        <f>"TOTAL MATCHES WON BY : "&amp;C114</f>
        <v>TOTAL MATCHES WON BY : WAGC</v>
      </c>
      <c r="C125" s="66"/>
      <c r="D125" s="66"/>
      <c r="E125" s="64"/>
      <c r="F125" s="20">
        <f>COUNTA(F118:F124)-0.5*COUNTIF(F118:F124,"Sq*")-COUNTIF(F118:F124,"TBA")</f>
        <v>6.5</v>
      </c>
      <c r="G125" s="92" t="str">
        <f>"TOTAL MATCHES WON BY : "&amp;H114</f>
        <v>TOTAL MATCHES WON BY : Lakelands</v>
      </c>
      <c r="H125" s="66"/>
      <c r="I125" s="66"/>
      <c r="J125" s="64"/>
      <c r="K125" s="20">
        <f>COUNTA(K118:K124)-0.5*COUNTIF(K118:K124,"Sq*")-COUNTIF(K118:K124,"TBA")</f>
        <v>0.5</v>
      </c>
      <c r="L125" s="21"/>
      <c r="M125" s="21"/>
      <c r="N125" s="21" t="str">
        <f>IF(F125+K125=0,"",C114)</f>
        <v>WAGC</v>
      </c>
      <c r="O125" s="21">
        <f>F125</f>
        <v>6.5</v>
      </c>
      <c r="P125" s="21" t="str">
        <f>IF(F125+K125=0,"",H114)</f>
        <v>Lakelands</v>
      </c>
      <c r="Q125" s="21">
        <f>K125</f>
        <v>0.5</v>
      </c>
      <c r="R125" s="21" t="str">
        <f>G126</f>
        <v>WAGC</v>
      </c>
      <c r="S125" s="21" t="str">
        <f>IF(R125="HALVED",C114,"")</f>
        <v/>
      </c>
      <c r="T125" s="21" t="str">
        <f>IF(R125="HALVED",H114,"")</f>
        <v/>
      </c>
      <c r="U125" s="21"/>
      <c r="V125" s="21"/>
      <c r="W125" s="21"/>
      <c r="X125" s="21"/>
      <c r="Y125" s="21"/>
    </row>
    <row r="126" spans="1:25" ht="15">
      <c r="A126" s="14"/>
      <c r="B126" s="90" t="s">
        <v>42</v>
      </c>
      <c r="C126" s="66"/>
      <c r="D126" s="66"/>
      <c r="E126" s="66"/>
      <c r="F126" s="64"/>
      <c r="G126" s="91" t="str">
        <f>IF(F125+K125&lt;4,"",IF(F125=K125,"HALVED",IF(F125&gt;K125,C114,H114)))</f>
        <v>WAGC</v>
      </c>
      <c r="H126" s="66"/>
      <c r="I126" s="66"/>
      <c r="J126" s="66"/>
      <c r="K126" s="64"/>
      <c r="L126" s="23"/>
      <c r="M126" s="23"/>
      <c r="N126" s="23"/>
      <c r="O126" s="23"/>
      <c r="P126" s="23"/>
      <c r="Q126" s="23"/>
      <c r="R126" s="23"/>
      <c r="S126" s="23"/>
      <c r="T126" s="23"/>
      <c r="U126" s="23"/>
      <c r="V126" s="23"/>
      <c r="W126" s="23"/>
      <c r="X126" s="23"/>
      <c r="Y126" s="23"/>
    </row>
    <row r="127" spans="1:25" ht="15">
      <c r="A127" s="14"/>
      <c r="B127" s="24"/>
      <c r="C127" s="24"/>
      <c r="D127" s="24"/>
      <c r="E127" s="24"/>
      <c r="F127" s="24"/>
      <c r="G127" s="25"/>
      <c r="H127" s="25"/>
      <c r="I127" s="25"/>
      <c r="J127" s="25"/>
      <c r="K127" s="25"/>
      <c r="L127" s="23"/>
      <c r="M127" s="23"/>
      <c r="N127" s="23"/>
      <c r="O127" s="23"/>
      <c r="P127" s="23"/>
      <c r="Q127" s="23"/>
      <c r="R127" s="23"/>
      <c r="S127" s="23"/>
      <c r="T127" s="23"/>
      <c r="U127" s="23"/>
      <c r="V127" s="23"/>
      <c r="W127" s="23"/>
      <c r="X127" s="23"/>
      <c r="Y127" s="23"/>
    </row>
    <row r="128" spans="1:25" ht="15">
      <c r="A128" s="22"/>
      <c r="B128" s="15" t="s">
        <v>18</v>
      </c>
      <c r="C128" s="110" t="s">
        <v>194</v>
      </c>
      <c r="D128" s="66"/>
      <c r="E128" s="66"/>
      <c r="F128" s="64"/>
      <c r="G128" s="16" t="s">
        <v>18</v>
      </c>
      <c r="H128" s="109" t="s">
        <v>544</v>
      </c>
      <c r="I128" s="66"/>
      <c r="J128" s="66"/>
      <c r="K128" s="64"/>
      <c r="L128" s="17"/>
      <c r="M128" s="17"/>
      <c r="N128" s="17"/>
      <c r="O128" s="17"/>
      <c r="P128" s="17"/>
      <c r="Q128" s="17"/>
      <c r="R128" s="17"/>
      <c r="S128" s="17"/>
      <c r="T128" s="17"/>
      <c r="U128" s="17"/>
      <c r="V128" s="17"/>
      <c r="W128" s="17"/>
      <c r="X128" s="17"/>
      <c r="Y128" s="17"/>
    </row>
    <row r="129" spans="1:25" ht="15">
      <c r="A129" s="22"/>
      <c r="B129" s="85" t="s">
        <v>19</v>
      </c>
      <c r="C129" s="88" t="s">
        <v>20</v>
      </c>
      <c r="D129" s="76"/>
      <c r="E129" s="85" t="s">
        <v>560</v>
      </c>
      <c r="F129" s="85" t="s">
        <v>21</v>
      </c>
      <c r="G129" s="89" t="s">
        <v>19</v>
      </c>
      <c r="H129" s="74" t="s">
        <v>20</v>
      </c>
      <c r="I129" s="76"/>
      <c r="J129" s="89" t="s">
        <v>560</v>
      </c>
      <c r="K129" s="89" t="s">
        <v>21</v>
      </c>
      <c r="L129" s="17"/>
      <c r="M129" s="17"/>
      <c r="N129" s="17"/>
      <c r="O129" s="17"/>
      <c r="P129" s="17"/>
      <c r="Q129" s="17"/>
      <c r="R129" s="17"/>
      <c r="S129" s="17"/>
      <c r="T129" s="17"/>
      <c r="U129" s="17"/>
      <c r="V129" s="17"/>
      <c r="W129" s="17"/>
      <c r="X129" s="17"/>
      <c r="Y129" s="17"/>
    </row>
    <row r="130" spans="1:25" ht="15">
      <c r="A130" s="14"/>
      <c r="B130" s="86"/>
      <c r="C130" s="77"/>
      <c r="D130" s="79"/>
      <c r="E130" s="86"/>
      <c r="F130" s="86"/>
      <c r="G130" s="86"/>
      <c r="H130" s="77"/>
      <c r="I130" s="79"/>
      <c r="J130" s="86"/>
      <c r="K130" s="86"/>
      <c r="L130" s="17"/>
      <c r="M130" s="17"/>
      <c r="N130" s="17"/>
      <c r="O130" s="17"/>
      <c r="P130" s="17"/>
      <c r="Q130" s="17"/>
      <c r="R130" s="17"/>
      <c r="S130" s="17"/>
      <c r="T130" s="17"/>
      <c r="U130" s="17"/>
      <c r="V130" s="17"/>
      <c r="W130" s="17"/>
      <c r="X130" s="17"/>
      <c r="Y130" s="17"/>
    </row>
    <row r="131" spans="1:25" ht="15">
      <c r="A131" s="14"/>
      <c r="B131" s="87"/>
      <c r="C131" s="80"/>
      <c r="D131" s="82"/>
      <c r="E131" s="87"/>
      <c r="F131" s="87"/>
      <c r="G131" s="87"/>
      <c r="H131" s="80"/>
      <c r="I131" s="82"/>
      <c r="J131" s="87"/>
      <c r="K131" s="87"/>
      <c r="L131" s="17"/>
      <c r="M131" s="17"/>
      <c r="N131" s="17"/>
      <c r="O131" s="17"/>
      <c r="P131" s="17"/>
      <c r="Q131" s="17"/>
      <c r="R131" s="17"/>
      <c r="S131" s="17"/>
      <c r="T131" s="17"/>
      <c r="U131" s="17"/>
      <c r="V131" s="17"/>
      <c r="W131" s="17"/>
      <c r="X131" s="17"/>
      <c r="Y131" s="17"/>
    </row>
    <row r="132" spans="1:25" ht="12" customHeight="1">
      <c r="A132" s="14"/>
      <c r="B132" s="15">
        <v>1</v>
      </c>
      <c r="C132" s="83" t="s">
        <v>821</v>
      </c>
      <c r="D132" s="64"/>
      <c r="E132" s="20">
        <v>28</v>
      </c>
      <c r="F132" s="18"/>
      <c r="G132" s="106">
        <v>1</v>
      </c>
      <c r="H132" s="83" t="s">
        <v>832</v>
      </c>
      <c r="I132" s="64"/>
      <c r="J132" s="20">
        <v>22</v>
      </c>
      <c r="K132" s="18" t="s">
        <v>47</v>
      </c>
      <c r="L132" s="19"/>
      <c r="M132" s="19"/>
      <c r="N132" s="19"/>
      <c r="O132" s="19"/>
      <c r="P132" s="19"/>
      <c r="Q132" s="19"/>
      <c r="R132" s="19"/>
      <c r="S132" s="19"/>
      <c r="T132" s="19"/>
      <c r="U132" s="19"/>
      <c r="V132" s="19"/>
      <c r="W132" s="19"/>
      <c r="X132" s="19"/>
      <c r="Y132" s="19"/>
    </row>
    <row r="133" spans="1:25" ht="15">
      <c r="A133" s="14"/>
      <c r="B133" s="15">
        <v>2</v>
      </c>
      <c r="C133" s="83" t="s">
        <v>721</v>
      </c>
      <c r="D133" s="64"/>
      <c r="E133" s="20">
        <v>29</v>
      </c>
      <c r="F133" s="18" t="s">
        <v>34</v>
      </c>
      <c r="G133" s="105">
        <v>2</v>
      </c>
      <c r="H133" s="83" t="s">
        <v>708</v>
      </c>
      <c r="I133" s="64"/>
      <c r="J133" s="20">
        <v>23</v>
      </c>
      <c r="K133" s="18"/>
      <c r="L133" s="19"/>
      <c r="M133" s="19"/>
      <c r="N133" s="19"/>
      <c r="O133" s="19"/>
      <c r="P133" s="19"/>
      <c r="Q133" s="19"/>
      <c r="R133" s="19"/>
      <c r="S133" s="19"/>
      <c r="T133" s="19"/>
      <c r="U133" s="19"/>
      <c r="V133" s="19"/>
      <c r="W133" s="19"/>
      <c r="X133" s="19"/>
      <c r="Y133" s="19"/>
    </row>
    <row r="134" spans="1:25" ht="15">
      <c r="A134" s="14"/>
      <c r="B134" s="15">
        <v>3</v>
      </c>
      <c r="C134" s="83" t="s">
        <v>717</v>
      </c>
      <c r="D134" s="64"/>
      <c r="E134" s="20">
        <v>34</v>
      </c>
      <c r="F134" s="18" t="s">
        <v>47</v>
      </c>
      <c r="G134" s="105">
        <v>3</v>
      </c>
      <c r="H134" s="83" t="s">
        <v>710</v>
      </c>
      <c r="I134" s="64"/>
      <c r="J134" s="20">
        <v>25</v>
      </c>
      <c r="K134" s="18"/>
      <c r="L134" s="19"/>
      <c r="M134" s="19"/>
      <c r="N134" s="19"/>
      <c r="O134" s="19"/>
      <c r="P134" s="19"/>
      <c r="Q134" s="19"/>
      <c r="R134" s="19"/>
      <c r="S134" s="19"/>
      <c r="T134" s="19"/>
      <c r="U134" s="19"/>
      <c r="V134" s="19"/>
      <c r="W134" s="19"/>
      <c r="X134" s="19"/>
      <c r="Y134" s="19"/>
    </row>
    <row r="135" spans="1:25" ht="15">
      <c r="A135" s="14"/>
      <c r="B135" s="15">
        <v>4</v>
      </c>
      <c r="C135" s="83" t="s">
        <v>715</v>
      </c>
      <c r="D135" s="64"/>
      <c r="E135" s="20">
        <v>34</v>
      </c>
      <c r="F135" s="18" t="s">
        <v>34</v>
      </c>
      <c r="G135" s="105">
        <v>4</v>
      </c>
      <c r="H135" s="83" t="s">
        <v>706</v>
      </c>
      <c r="I135" s="64"/>
      <c r="J135" s="20">
        <v>26</v>
      </c>
      <c r="K135" s="18"/>
      <c r="L135" s="19"/>
      <c r="M135" s="19"/>
      <c r="N135" s="19"/>
      <c r="O135" s="19"/>
      <c r="P135" s="19"/>
      <c r="Q135" s="19"/>
      <c r="R135" s="19"/>
      <c r="S135" s="19"/>
      <c r="T135" s="19"/>
      <c r="U135" s="19"/>
      <c r="V135" s="19"/>
      <c r="W135" s="19"/>
      <c r="X135" s="19"/>
      <c r="Y135" s="19"/>
    </row>
    <row r="136" spans="1:25" ht="15">
      <c r="A136" s="14"/>
      <c r="B136" s="15">
        <v>5</v>
      </c>
      <c r="C136" s="83" t="s">
        <v>831</v>
      </c>
      <c r="D136" s="64"/>
      <c r="E136" s="20">
        <v>35</v>
      </c>
      <c r="F136" s="18"/>
      <c r="G136" s="105">
        <v>5</v>
      </c>
      <c r="H136" s="83" t="s">
        <v>702</v>
      </c>
      <c r="I136" s="64"/>
      <c r="J136" s="20">
        <v>28</v>
      </c>
      <c r="K136" s="18" t="s">
        <v>85</v>
      </c>
      <c r="L136" s="19"/>
      <c r="M136" s="19"/>
      <c r="N136" s="19"/>
      <c r="O136" s="19"/>
      <c r="P136" s="19"/>
      <c r="Q136" s="19"/>
      <c r="R136" s="19"/>
      <c r="S136" s="19"/>
      <c r="T136" s="19"/>
      <c r="U136" s="19"/>
      <c r="V136" s="19"/>
      <c r="W136" s="19"/>
      <c r="X136" s="19"/>
      <c r="Y136" s="19"/>
    </row>
    <row r="137" spans="1:25" ht="15">
      <c r="A137" s="14"/>
      <c r="B137" s="15">
        <v>6</v>
      </c>
      <c r="C137" s="83" t="s">
        <v>830</v>
      </c>
      <c r="D137" s="64"/>
      <c r="E137" s="20">
        <v>36</v>
      </c>
      <c r="F137" s="18" t="s">
        <v>24</v>
      </c>
      <c r="G137" s="105">
        <v>6</v>
      </c>
      <c r="H137" s="83" t="s">
        <v>700</v>
      </c>
      <c r="I137" s="64"/>
      <c r="J137" s="20">
        <v>31</v>
      </c>
      <c r="K137" s="18"/>
      <c r="L137" s="19"/>
      <c r="M137" s="19"/>
      <c r="N137" s="19"/>
      <c r="O137" s="19"/>
      <c r="P137" s="19"/>
      <c r="Q137" s="19"/>
      <c r="R137" s="19"/>
      <c r="S137" s="19"/>
      <c r="T137" s="19"/>
      <c r="U137" s="19"/>
      <c r="V137" s="19"/>
      <c r="W137" s="19"/>
      <c r="X137" s="19"/>
      <c r="Y137" s="19"/>
    </row>
    <row r="138" spans="1:25" ht="15">
      <c r="A138" s="14"/>
      <c r="B138" s="15">
        <v>7</v>
      </c>
      <c r="C138" s="83" t="s">
        <v>792</v>
      </c>
      <c r="D138" s="64"/>
      <c r="E138" s="20">
        <v>36</v>
      </c>
      <c r="F138" s="18" t="s">
        <v>47</v>
      </c>
      <c r="G138" s="105">
        <v>7</v>
      </c>
      <c r="H138" s="83" t="s">
        <v>698</v>
      </c>
      <c r="I138" s="64"/>
      <c r="J138" s="20">
        <v>36</v>
      </c>
      <c r="K138" s="18"/>
      <c r="L138" s="19"/>
      <c r="M138" s="19"/>
      <c r="N138" s="19"/>
      <c r="O138" s="19"/>
      <c r="P138" s="19"/>
      <c r="Q138" s="19"/>
      <c r="R138" s="19"/>
      <c r="S138" s="19"/>
      <c r="T138" s="19"/>
      <c r="U138" s="19"/>
      <c r="V138" s="19"/>
      <c r="W138" s="19"/>
      <c r="X138" s="19"/>
      <c r="Y138" s="19"/>
    </row>
    <row r="139" spans="1:25" ht="15">
      <c r="A139" s="14"/>
      <c r="B139" s="72" t="str">
        <f>"TOTAL MATCHES WON BY : "&amp;C128</f>
        <v>TOTAL MATCHES WON BY : The Vines</v>
      </c>
      <c r="C139" s="66"/>
      <c r="D139" s="66"/>
      <c r="E139" s="64"/>
      <c r="F139" s="20">
        <f>COUNTA(F132:F138)-0.5*COUNTIF(F132:F138,"Sq*")-COUNTIF(F132:F138,"TBA")</f>
        <v>5</v>
      </c>
      <c r="G139" s="92" t="str">
        <f>"TOTAL MATCHES WON BY : "&amp;H128</f>
        <v>TOTAL MATCHES WON BY : Wanneroo</v>
      </c>
      <c r="H139" s="66"/>
      <c r="I139" s="66"/>
      <c r="J139" s="64"/>
      <c r="K139" s="20">
        <f>COUNTA(K132:K138)-0.5*COUNTIF(K132:K138,"Sq*")-COUNTIF(K132:K138,"TBA")</f>
        <v>2</v>
      </c>
      <c r="L139" s="21"/>
      <c r="M139" s="21"/>
      <c r="N139" s="21" t="str">
        <f>IF(F139+K139=0,"",C128)</f>
        <v>The Vines</v>
      </c>
      <c r="O139" s="21">
        <f>F139</f>
        <v>5</v>
      </c>
      <c r="P139" s="21" t="str">
        <f>IF(F139+K139=0,"",H128)</f>
        <v>Wanneroo</v>
      </c>
      <c r="Q139" s="21">
        <f>K139</f>
        <v>2</v>
      </c>
      <c r="R139" s="21" t="str">
        <f>G140</f>
        <v>The Vines</v>
      </c>
      <c r="S139" s="21" t="str">
        <f>IF(R139="HALVED",C128,"")</f>
        <v/>
      </c>
      <c r="T139" s="21" t="str">
        <f>IF(R139="HALVED",H128,"")</f>
        <v/>
      </c>
      <c r="U139" s="21"/>
      <c r="V139" s="21"/>
      <c r="W139" s="21"/>
      <c r="X139" s="21"/>
      <c r="Y139" s="21"/>
    </row>
    <row r="140" spans="1:25" ht="15">
      <c r="A140" s="14"/>
      <c r="B140" s="90" t="s">
        <v>42</v>
      </c>
      <c r="C140" s="66"/>
      <c r="D140" s="66"/>
      <c r="E140" s="66"/>
      <c r="F140" s="64"/>
      <c r="G140" s="91" t="str">
        <f>IF(F139+K139&lt;4,"",IF(F139=K139,"HALVED",IF(F139&gt;K139,C128,H128)))</f>
        <v>The Vines</v>
      </c>
      <c r="H140" s="66"/>
      <c r="I140" s="66"/>
      <c r="J140" s="66"/>
      <c r="K140" s="64"/>
      <c r="L140" s="23"/>
      <c r="M140" s="23"/>
      <c r="N140" s="23"/>
      <c r="O140" s="23"/>
      <c r="P140" s="23"/>
      <c r="Q140" s="23"/>
      <c r="R140" s="23"/>
      <c r="S140" s="23"/>
      <c r="T140" s="23"/>
      <c r="U140" s="23"/>
      <c r="V140" s="23"/>
      <c r="W140" s="23"/>
      <c r="X140" s="23"/>
      <c r="Y140" s="23"/>
    </row>
    <row r="141" spans="1:25" ht="15">
      <c r="A141" s="14"/>
      <c r="B141" s="24"/>
      <c r="C141" s="24"/>
      <c r="D141" s="24"/>
      <c r="E141" s="24"/>
      <c r="F141" s="24"/>
      <c r="G141" s="25"/>
      <c r="H141" s="25"/>
      <c r="I141" s="25"/>
      <c r="J141" s="25"/>
      <c r="K141" s="25"/>
      <c r="L141" s="23"/>
      <c r="M141" s="23"/>
      <c r="N141" s="23"/>
      <c r="O141" s="23"/>
      <c r="P141" s="23"/>
      <c r="Q141" s="23"/>
      <c r="R141" s="23"/>
      <c r="S141" s="23"/>
      <c r="T141" s="23"/>
      <c r="U141" s="23"/>
      <c r="V141" s="23"/>
      <c r="W141" s="23"/>
      <c r="X141" s="23"/>
      <c r="Y141" s="23"/>
    </row>
    <row r="142" spans="1:25" ht="30" customHeight="1">
      <c r="A142" s="13"/>
      <c r="B142" s="84" t="str">
        <f>[6]Sheet1!A28</f>
        <v>ROUND FOUR</v>
      </c>
      <c r="C142" s="64"/>
      <c r="D142" s="70" t="str">
        <f>[6]Sheet1!B28</f>
        <v>MONDAY 19 MAY</v>
      </c>
      <c r="E142" s="66"/>
      <c r="F142" s="64"/>
      <c r="G142" s="108" t="str">
        <f>[6]Sheet1!C28</f>
        <v>Mount Lawley GC</v>
      </c>
      <c r="H142" s="66"/>
      <c r="I142" s="66"/>
      <c r="J142" s="66"/>
      <c r="K142" s="64"/>
      <c r="L142" s="13"/>
      <c r="M142" s="13"/>
      <c r="N142" s="13"/>
      <c r="O142" s="13"/>
      <c r="P142" s="13"/>
      <c r="Q142" s="13"/>
      <c r="R142" s="13"/>
      <c r="S142" s="13"/>
      <c r="T142" s="13"/>
      <c r="U142" s="13"/>
      <c r="V142" s="13"/>
      <c r="W142" s="13"/>
      <c r="X142" s="13"/>
      <c r="Y142" s="13"/>
    </row>
    <row r="143" spans="1:25" ht="14.25" customHeight="1">
      <c r="A143" s="13"/>
      <c r="B143" s="15" t="s">
        <v>18</v>
      </c>
      <c r="C143" s="110" t="s">
        <v>623</v>
      </c>
      <c r="D143" s="66"/>
      <c r="E143" s="66"/>
      <c r="F143" s="64"/>
      <c r="G143" s="16" t="s">
        <v>18</v>
      </c>
      <c r="H143" s="109" t="s">
        <v>201</v>
      </c>
      <c r="I143" s="66"/>
      <c r="J143" s="66"/>
      <c r="K143" s="64"/>
      <c r="L143" s="17"/>
      <c r="M143" s="17"/>
      <c r="N143" s="17"/>
      <c r="O143" s="17"/>
      <c r="P143" s="17"/>
      <c r="Q143" s="17"/>
      <c r="R143" s="17"/>
      <c r="S143" s="17"/>
      <c r="T143" s="17"/>
      <c r="U143" s="17"/>
      <c r="V143" s="17"/>
      <c r="W143" s="17"/>
      <c r="X143" s="17"/>
      <c r="Y143" s="17"/>
    </row>
    <row r="144" spans="1:25" ht="14.25" customHeight="1">
      <c r="A144" s="14"/>
      <c r="B144" s="85" t="s">
        <v>19</v>
      </c>
      <c r="C144" s="88" t="s">
        <v>20</v>
      </c>
      <c r="D144" s="76"/>
      <c r="E144" s="85" t="s">
        <v>560</v>
      </c>
      <c r="F144" s="85" t="s">
        <v>21</v>
      </c>
      <c r="G144" s="89" t="s">
        <v>19</v>
      </c>
      <c r="H144" s="74" t="s">
        <v>20</v>
      </c>
      <c r="I144" s="76"/>
      <c r="J144" s="89" t="s">
        <v>560</v>
      </c>
      <c r="K144" s="89" t="s">
        <v>21</v>
      </c>
      <c r="L144" s="17"/>
      <c r="M144" s="17"/>
      <c r="N144" s="17"/>
      <c r="O144" s="17"/>
      <c r="P144" s="17"/>
      <c r="Q144" s="17"/>
      <c r="R144" s="17"/>
      <c r="S144" s="17"/>
      <c r="T144" s="17"/>
      <c r="U144" s="17"/>
      <c r="V144" s="17"/>
      <c r="W144" s="17"/>
      <c r="X144" s="17"/>
      <c r="Y144" s="17"/>
    </row>
    <row r="145" spans="1:25" ht="14.25" customHeight="1">
      <c r="A145" s="14"/>
      <c r="B145" s="86"/>
      <c r="C145" s="77"/>
      <c r="D145" s="79"/>
      <c r="E145" s="86"/>
      <c r="F145" s="86"/>
      <c r="G145" s="86"/>
      <c r="H145" s="77"/>
      <c r="I145" s="79"/>
      <c r="J145" s="86"/>
      <c r="K145" s="86"/>
      <c r="L145" s="17"/>
      <c r="M145" s="17"/>
      <c r="N145" s="17"/>
      <c r="O145" s="17"/>
      <c r="P145" s="17"/>
      <c r="Q145" s="17"/>
      <c r="R145" s="17"/>
      <c r="S145" s="17"/>
      <c r="T145" s="17"/>
      <c r="U145" s="17"/>
      <c r="V145" s="17"/>
      <c r="W145" s="17"/>
      <c r="X145" s="17"/>
      <c r="Y145" s="17"/>
    </row>
    <row r="146" spans="1:25" ht="14.25" customHeight="1">
      <c r="A146" s="14"/>
      <c r="B146" s="87"/>
      <c r="C146" s="80"/>
      <c r="D146" s="82"/>
      <c r="E146" s="87"/>
      <c r="F146" s="87"/>
      <c r="G146" s="87"/>
      <c r="H146" s="80"/>
      <c r="I146" s="82"/>
      <c r="J146" s="87"/>
      <c r="K146" s="87"/>
      <c r="L146" s="17"/>
      <c r="M146" s="17"/>
      <c r="N146" s="17"/>
      <c r="O146" s="17"/>
      <c r="P146" s="17"/>
      <c r="Q146" s="17"/>
      <c r="R146" s="17"/>
      <c r="S146" s="17"/>
      <c r="T146" s="17"/>
      <c r="U146" s="17"/>
      <c r="V146" s="17"/>
      <c r="W146" s="17"/>
      <c r="X146" s="17"/>
      <c r="Y146" s="17"/>
    </row>
    <row r="147" spans="1:25" ht="14.25" customHeight="1">
      <c r="A147" s="14"/>
      <c r="B147" s="15">
        <v>1</v>
      </c>
      <c r="C147" s="83" t="s">
        <v>738</v>
      </c>
      <c r="D147" s="64"/>
      <c r="E147" s="20">
        <v>28</v>
      </c>
      <c r="F147" s="18" t="s">
        <v>52</v>
      </c>
      <c r="G147" s="106">
        <v>1</v>
      </c>
      <c r="H147" s="83" t="s">
        <v>707</v>
      </c>
      <c r="I147" s="64"/>
      <c r="J147" s="20">
        <v>22</v>
      </c>
      <c r="K147" s="18"/>
      <c r="L147" s="19"/>
      <c r="M147" s="19"/>
      <c r="N147" s="19"/>
      <c r="O147" s="19"/>
      <c r="P147" s="19"/>
      <c r="Q147" s="19"/>
      <c r="R147" s="19"/>
      <c r="S147" s="19"/>
      <c r="T147" s="19"/>
      <c r="U147" s="19"/>
      <c r="V147" s="19"/>
      <c r="W147" s="19"/>
      <c r="X147" s="19"/>
      <c r="Y147" s="19"/>
    </row>
    <row r="148" spans="1:25" ht="14.25" customHeight="1">
      <c r="A148" s="14"/>
      <c r="B148" s="15">
        <v>2</v>
      </c>
      <c r="C148" s="83" t="s">
        <v>734</v>
      </c>
      <c r="D148" s="64"/>
      <c r="E148" s="20">
        <v>28</v>
      </c>
      <c r="F148" s="18"/>
      <c r="G148" s="105">
        <v>2</v>
      </c>
      <c r="H148" s="83" t="s">
        <v>709</v>
      </c>
      <c r="I148" s="64"/>
      <c r="J148" s="20">
        <v>23</v>
      </c>
      <c r="K148" s="18" t="s">
        <v>52</v>
      </c>
      <c r="L148" s="19"/>
      <c r="M148" s="19"/>
      <c r="N148" s="19"/>
      <c r="O148" s="19"/>
      <c r="P148" s="19"/>
      <c r="Q148" s="19"/>
      <c r="R148" s="19"/>
      <c r="S148" s="19"/>
      <c r="T148" s="19"/>
      <c r="U148" s="19"/>
      <c r="V148" s="19"/>
      <c r="W148" s="19"/>
      <c r="X148" s="19"/>
      <c r="Y148" s="19"/>
    </row>
    <row r="149" spans="1:25" ht="14.25" customHeight="1">
      <c r="A149" s="14"/>
      <c r="B149" s="15">
        <v>3</v>
      </c>
      <c r="C149" s="83" t="s">
        <v>732</v>
      </c>
      <c r="D149" s="64"/>
      <c r="E149" s="20">
        <v>29</v>
      </c>
      <c r="F149" s="18" t="s">
        <v>66</v>
      </c>
      <c r="G149" s="105">
        <v>3</v>
      </c>
      <c r="H149" s="83" t="s">
        <v>829</v>
      </c>
      <c r="I149" s="64"/>
      <c r="J149" s="20">
        <v>25</v>
      </c>
      <c r="K149" s="18"/>
      <c r="L149" s="19"/>
      <c r="M149" s="19"/>
      <c r="N149" s="19"/>
      <c r="O149" s="19"/>
      <c r="P149" s="19"/>
      <c r="Q149" s="19"/>
      <c r="R149" s="19"/>
      <c r="S149" s="19"/>
      <c r="T149" s="19"/>
      <c r="U149" s="19"/>
      <c r="V149" s="19"/>
      <c r="W149" s="19"/>
      <c r="X149" s="19"/>
      <c r="Y149" s="19"/>
    </row>
    <row r="150" spans="1:25" ht="14.25" customHeight="1">
      <c r="A150" s="14"/>
      <c r="B150" s="15">
        <v>4</v>
      </c>
      <c r="C150" s="83" t="s">
        <v>828</v>
      </c>
      <c r="D150" s="64"/>
      <c r="E150" s="20">
        <v>31</v>
      </c>
      <c r="F150" s="18"/>
      <c r="G150" s="105">
        <v>4</v>
      </c>
      <c r="H150" s="83" t="s">
        <v>699</v>
      </c>
      <c r="I150" s="64"/>
      <c r="J150" s="20">
        <v>26</v>
      </c>
      <c r="K150" s="18" t="s">
        <v>34</v>
      </c>
      <c r="L150" s="19"/>
      <c r="M150" s="19"/>
      <c r="N150" s="19"/>
      <c r="O150" s="19"/>
      <c r="P150" s="19"/>
      <c r="Q150" s="19"/>
      <c r="R150" s="19"/>
      <c r="S150" s="19"/>
      <c r="T150" s="19"/>
      <c r="U150" s="19"/>
      <c r="V150" s="19"/>
      <c r="W150" s="19"/>
      <c r="X150" s="19"/>
      <c r="Y150" s="19"/>
    </row>
    <row r="151" spans="1:25" ht="14.25" customHeight="1">
      <c r="A151" s="14"/>
      <c r="B151" s="15">
        <v>5</v>
      </c>
      <c r="C151" s="83" t="s">
        <v>811</v>
      </c>
      <c r="D151" s="64"/>
      <c r="E151" s="20">
        <v>31</v>
      </c>
      <c r="F151" s="18"/>
      <c r="G151" s="105">
        <v>5</v>
      </c>
      <c r="H151" s="83" t="s">
        <v>827</v>
      </c>
      <c r="I151" s="64"/>
      <c r="J151" s="20">
        <v>27</v>
      </c>
      <c r="K151" s="18" t="s">
        <v>125</v>
      </c>
      <c r="L151" s="19"/>
      <c r="M151" s="19"/>
      <c r="N151" s="19"/>
      <c r="O151" s="19"/>
      <c r="P151" s="19"/>
      <c r="Q151" s="19"/>
      <c r="R151" s="19"/>
      <c r="S151" s="19"/>
      <c r="T151" s="19"/>
      <c r="U151" s="19"/>
      <c r="V151" s="19"/>
      <c r="W151" s="19"/>
      <c r="X151" s="19"/>
      <c r="Y151" s="19"/>
    </row>
    <row r="152" spans="1:25" ht="14.25" customHeight="1">
      <c r="A152" s="14"/>
      <c r="B152" s="15">
        <v>6</v>
      </c>
      <c r="C152" s="83" t="s">
        <v>826</v>
      </c>
      <c r="D152" s="64"/>
      <c r="E152" s="20">
        <v>33</v>
      </c>
      <c r="F152" s="18" t="s">
        <v>31</v>
      </c>
      <c r="G152" s="105">
        <v>6</v>
      </c>
      <c r="H152" s="83" t="s">
        <v>825</v>
      </c>
      <c r="I152" s="64"/>
      <c r="J152" s="20">
        <v>28</v>
      </c>
      <c r="K152" s="18" t="s">
        <v>31</v>
      </c>
      <c r="L152" s="19"/>
      <c r="M152" s="19"/>
      <c r="N152" s="19"/>
      <c r="O152" s="19"/>
      <c r="P152" s="19"/>
      <c r="Q152" s="19"/>
      <c r="R152" s="19"/>
      <c r="S152" s="19"/>
      <c r="T152" s="19"/>
      <c r="U152" s="19"/>
      <c r="V152" s="19"/>
      <c r="W152" s="19"/>
      <c r="X152" s="19"/>
      <c r="Y152" s="19"/>
    </row>
    <row r="153" spans="1:25" ht="14.25" customHeight="1">
      <c r="A153" s="14"/>
      <c r="B153" s="15">
        <v>7</v>
      </c>
      <c r="C153" s="83" t="s">
        <v>726</v>
      </c>
      <c r="D153" s="64"/>
      <c r="E153" s="20">
        <v>35</v>
      </c>
      <c r="F153" s="18"/>
      <c r="G153" s="105">
        <v>7</v>
      </c>
      <c r="H153" s="83" t="s">
        <v>824</v>
      </c>
      <c r="I153" s="64"/>
      <c r="J153" s="20">
        <v>34</v>
      </c>
      <c r="K153" s="18" t="s">
        <v>47</v>
      </c>
      <c r="L153" s="19"/>
      <c r="M153" s="19"/>
      <c r="N153" s="19"/>
      <c r="O153" s="19"/>
      <c r="P153" s="19"/>
      <c r="Q153" s="19"/>
      <c r="R153" s="19"/>
      <c r="S153" s="19"/>
      <c r="T153" s="19"/>
      <c r="U153" s="19"/>
      <c r="V153" s="19"/>
      <c r="W153" s="19"/>
      <c r="X153" s="19"/>
      <c r="Y153" s="19"/>
    </row>
    <row r="154" spans="1:25" ht="14.25" customHeight="1">
      <c r="A154" s="14"/>
      <c r="B154" s="72" t="str">
        <f>"TOTAL MATCHES WON BY : "&amp;C143</f>
        <v>TOTAL MATCHES WON BY : Nedlands</v>
      </c>
      <c r="C154" s="66"/>
      <c r="D154" s="66"/>
      <c r="E154" s="64"/>
      <c r="F154" s="20">
        <f>COUNTA(F147:F153)-0.5*COUNTIF(F147:F153,"Sq*")-COUNTIF(F147:F153,"TBA")</f>
        <v>2.5</v>
      </c>
      <c r="G154" s="92" t="str">
        <f>"TOTAL MATCHES WON BY : "&amp;H143</f>
        <v>TOTAL MATCHES WON BY : Royal Fremantle</v>
      </c>
      <c r="H154" s="66"/>
      <c r="I154" s="66"/>
      <c r="J154" s="64"/>
      <c r="K154" s="20">
        <f>COUNTA(K147:K153)-0.5*COUNTIF(K147:K153,"Sq*")-COUNTIF(K147:K153,"TBA")</f>
        <v>4.5</v>
      </c>
      <c r="L154" s="21"/>
      <c r="M154" s="21"/>
      <c r="N154" s="21" t="str">
        <f>IF(F154+K154=0,"",C143)</f>
        <v>Nedlands</v>
      </c>
      <c r="O154" s="21">
        <f>F154</f>
        <v>2.5</v>
      </c>
      <c r="P154" s="21" t="str">
        <f>IF(F154+K154=0,"",H143)</f>
        <v>Royal Fremantle</v>
      </c>
      <c r="Q154" s="21">
        <f>K154</f>
        <v>4.5</v>
      </c>
      <c r="R154" s="21" t="str">
        <f>G155</f>
        <v>Royal Fremantle</v>
      </c>
      <c r="S154" s="21" t="str">
        <f>IF(R154="HALVED",C143,"")</f>
        <v/>
      </c>
      <c r="T154" s="21" t="str">
        <f>IF(R154="HALVED",H143,"")</f>
        <v/>
      </c>
      <c r="U154" s="21"/>
      <c r="V154" s="21"/>
      <c r="W154" s="21"/>
      <c r="X154" s="21"/>
      <c r="Y154" s="21"/>
    </row>
    <row r="155" spans="1:25" ht="14.25" customHeight="1">
      <c r="A155" s="14"/>
      <c r="B155" s="90" t="s">
        <v>42</v>
      </c>
      <c r="C155" s="66"/>
      <c r="D155" s="66"/>
      <c r="E155" s="66"/>
      <c r="F155" s="64"/>
      <c r="G155" s="91" t="str">
        <f>IF(F154+K154&lt;4,"",IF(F154=K154,"HALVED",IF(F154&gt;K154,C143,H143)))</f>
        <v>Royal Fremantle</v>
      </c>
      <c r="H155" s="66"/>
      <c r="I155" s="66"/>
      <c r="J155" s="66"/>
      <c r="K155" s="64"/>
      <c r="L155" s="23"/>
      <c r="M155" s="23"/>
      <c r="N155" s="23"/>
      <c r="O155" s="23"/>
      <c r="P155" s="23"/>
      <c r="Q155" s="23"/>
      <c r="R155" s="23"/>
      <c r="S155" s="23"/>
      <c r="T155" s="23"/>
      <c r="U155" s="23"/>
      <c r="V155" s="23"/>
      <c r="W155" s="23"/>
      <c r="X155" s="23"/>
      <c r="Y155" s="23"/>
    </row>
    <row r="156" spans="1:25" ht="14.25" customHeight="1">
      <c r="A156" s="22"/>
      <c r="B156" s="24"/>
      <c r="C156" s="24"/>
      <c r="D156" s="24"/>
      <c r="E156" s="24"/>
      <c r="F156" s="24"/>
      <c r="G156" s="25"/>
      <c r="H156" s="25"/>
      <c r="I156" s="25"/>
      <c r="J156" s="25"/>
      <c r="K156" s="25"/>
      <c r="L156" s="23"/>
      <c r="M156" s="23"/>
      <c r="N156" s="23"/>
      <c r="O156" s="23"/>
      <c r="P156" s="23"/>
      <c r="Q156" s="23"/>
      <c r="R156" s="23"/>
      <c r="S156" s="23"/>
      <c r="T156" s="23"/>
      <c r="U156" s="23"/>
      <c r="V156" s="23"/>
      <c r="W156" s="23"/>
      <c r="X156" s="23"/>
      <c r="Y156" s="23"/>
    </row>
    <row r="157" spans="1:25" ht="14.25" customHeight="1">
      <c r="A157" s="22"/>
      <c r="B157" s="15" t="s">
        <v>18</v>
      </c>
      <c r="C157" s="110" t="s">
        <v>543</v>
      </c>
      <c r="D157" s="66"/>
      <c r="E157" s="66"/>
      <c r="F157" s="64"/>
      <c r="G157" s="16" t="s">
        <v>18</v>
      </c>
      <c r="H157" s="109" t="s">
        <v>544</v>
      </c>
      <c r="I157" s="66"/>
      <c r="J157" s="66"/>
      <c r="K157" s="64"/>
      <c r="L157" s="17"/>
      <c r="M157" s="17"/>
      <c r="N157" s="17"/>
      <c r="O157" s="17"/>
      <c r="P157" s="17"/>
      <c r="Q157" s="17"/>
      <c r="R157" s="17"/>
      <c r="S157" s="17"/>
      <c r="T157" s="17"/>
      <c r="U157" s="17"/>
      <c r="V157" s="17"/>
      <c r="W157" s="17"/>
      <c r="X157" s="17"/>
      <c r="Y157" s="17"/>
    </row>
    <row r="158" spans="1:25" ht="14.25" customHeight="1">
      <c r="A158" s="14"/>
      <c r="B158" s="85" t="s">
        <v>19</v>
      </c>
      <c r="C158" s="88" t="s">
        <v>20</v>
      </c>
      <c r="D158" s="76"/>
      <c r="E158" s="85" t="s">
        <v>560</v>
      </c>
      <c r="F158" s="85" t="s">
        <v>21</v>
      </c>
      <c r="G158" s="89" t="s">
        <v>19</v>
      </c>
      <c r="H158" s="74" t="s">
        <v>20</v>
      </c>
      <c r="I158" s="76"/>
      <c r="J158" s="89" t="s">
        <v>560</v>
      </c>
      <c r="K158" s="89" t="s">
        <v>21</v>
      </c>
      <c r="L158" s="17"/>
      <c r="M158" s="17"/>
      <c r="N158" s="17"/>
      <c r="O158" s="17"/>
      <c r="P158" s="17"/>
      <c r="Q158" s="17"/>
      <c r="R158" s="17"/>
      <c r="S158" s="17"/>
      <c r="T158" s="17"/>
      <c r="U158" s="17"/>
      <c r="V158" s="17"/>
      <c r="W158" s="17"/>
      <c r="X158" s="17"/>
      <c r="Y158" s="17"/>
    </row>
    <row r="159" spans="1:25" ht="14.25" customHeight="1">
      <c r="A159" s="14"/>
      <c r="B159" s="86"/>
      <c r="C159" s="77"/>
      <c r="D159" s="79"/>
      <c r="E159" s="86"/>
      <c r="F159" s="86"/>
      <c r="G159" s="86"/>
      <c r="H159" s="77"/>
      <c r="I159" s="79"/>
      <c r="J159" s="86"/>
      <c r="K159" s="86"/>
      <c r="L159" s="17"/>
      <c r="M159" s="17"/>
      <c r="N159" s="17"/>
      <c r="O159" s="17"/>
      <c r="P159" s="17"/>
      <c r="Q159" s="17"/>
      <c r="R159" s="17"/>
      <c r="S159" s="17"/>
      <c r="T159" s="17"/>
      <c r="U159" s="17"/>
      <c r="V159" s="17"/>
      <c r="W159" s="17"/>
      <c r="X159" s="17"/>
      <c r="Y159" s="17"/>
    </row>
    <row r="160" spans="1:25" ht="14.25" customHeight="1">
      <c r="A160" s="14"/>
      <c r="B160" s="87"/>
      <c r="C160" s="80"/>
      <c r="D160" s="82"/>
      <c r="E160" s="87"/>
      <c r="F160" s="87"/>
      <c r="G160" s="87"/>
      <c r="H160" s="80"/>
      <c r="I160" s="82"/>
      <c r="J160" s="87"/>
      <c r="K160" s="87"/>
      <c r="L160" s="17"/>
      <c r="M160" s="17"/>
      <c r="N160" s="17"/>
      <c r="O160" s="17"/>
      <c r="P160" s="17"/>
      <c r="Q160" s="17"/>
      <c r="R160" s="17"/>
      <c r="S160" s="17"/>
      <c r="T160" s="17"/>
      <c r="U160" s="17"/>
      <c r="V160" s="17"/>
      <c r="W160" s="17"/>
      <c r="X160" s="17"/>
      <c r="Y160" s="17"/>
    </row>
    <row r="161" spans="1:25" ht="14.25" customHeight="1">
      <c r="A161" s="14"/>
      <c r="B161" s="15">
        <v>1</v>
      </c>
      <c r="C161" s="83" t="s">
        <v>731</v>
      </c>
      <c r="D161" s="64"/>
      <c r="E161" s="20">
        <v>24</v>
      </c>
      <c r="F161" s="18" t="s">
        <v>34</v>
      </c>
      <c r="G161" s="106">
        <v>1</v>
      </c>
      <c r="H161" s="83" t="s">
        <v>823</v>
      </c>
      <c r="I161" s="64"/>
      <c r="J161" s="20">
        <v>24</v>
      </c>
      <c r="K161" s="18"/>
      <c r="L161" s="19"/>
      <c r="M161" s="19"/>
      <c r="N161" s="19"/>
      <c r="O161" s="19"/>
      <c r="P161" s="19"/>
      <c r="Q161" s="19"/>
      <c r="R161" s="19"/>
      <c r="S161" s="19"/>
      <c r="T161" s="19"/>
      <c r="U161" s="19"/>
      <c r="V161" s="19"/>
      <c r="W161" s="19"/>
      <c r="X161" s="19"/>
      <c r="Y161" s="19"/>
    </row>
    <row r="162" spans="1:25" ht="14.25" customHeight="1">
      <c r="A162" s="14"/>
      <c r="B162" s="15">
        <v>2</v>
      </c>
      <c r="C162" s="83" t="s">
        <v>798</v>
      </c>
      <c r="D162" s="64"/>
      <c r="E162" s="20">
        <v>25</v>
      </c>
      <c r="F162" s="18"/>
      <c r="G162" s="105">
        <v>2</v>
      </c>
      <c r="H162" s="83" t="s">
        <v>710</v>
      </c>
      <c r="I162" s="64"/>
      <c r="J162" s="20">
        <v>25</v>
      </c>
      <c r="K162" s="18" t="s">
        <v>24</v>
      </c>
      <c r="L162" s="19"/>
      <c r="M162" s="19"/>
      <c r="N162" s="19"/>
      <c r="O162" s="19"/>
      <c r="P162" s="19"/>
      <c r="Q162" s="19"/>
      <c r="R162" s="19"/>
      <c r="S162" s="19"/>
      <c r="T162" s="19"/>
      <c r="U162" s="19"/>
      <c r="V162" s="19"/>
      <c r="W162" s="19"/>
      <c r="X162" s="19"/>
      <c r="Y162" s="19"/>
    </row>
    <row r="163" spans="1:25" ht="14.25" customHeight="1">
      <c r="A163" s="14"/>
      <c r="B163" s="15">
        <v>3</v>
      </c>
      <c r="C163" s="83" t="s">
        <v>735</v>
      </c>
      <c r="D163" s="64"/>
      <c r="E163" s="20">
        <v>25</v>
      </c>
      <c r="F163" s="18" t="s">
        <v>27</v>
      </c>
      <c r="G163" s="105">
        <v>3</v>
      </c>
      <c r="H163" s="83" t="s">
        <v>706</v>
      </c>
      <c r="I163" s="64"/>
      <c r="J163" s="20">
        <v>28</v>
      </c>
      <c r="K163" s="18"/>
      <c r="L163" s="19"/>
      <c r="M163" s="19"/>
      <c r="N163" s="19"/>
      <c r="O163" s="19"/>
      <c r="P163" s="19"/>
      <c r="Q163" s="19"/>
      <c r="R163" s="19"/>
      <c r="S163" s="19"/>
      <c r="T163" s="19"/>
      <c r="U163" s="19"/>
      <c r="V163" s="19"/>
      <c r="W163" s="19"/>
      <c r="X163" s="19"/>
      <c r="Y163" s="19"/>
    </row>
    <row r="164" spans="1:25" ht="14.25" customHeight="1">
      <c r="A164" s="14"/>
      <c r="B164" s="15">
        <v>4</v>
      </c>
      <c r="C164" s="83" t="s">
        <v>729</v>
      </c>
      <c r="D164" s="64"/>
      <c r="E164" s="20">
        <v>26</v>
      </c>
      <c r="F164" s="18"/>
      <c r="G164" s="105">
        <v>4</v>
      </c>
      <c r="H164" s="83" t="s">
        <v>704</v>
      </c>
      <c r="I164" s="64"/>
      <c r="J164" s="20">
        <v>28</v>
      </c>
      <c r="K164" s="18" t="s">
        <v>34</v>
      </c>
      <c r="L164" s="19"/>
      <c r="M164" s="19"/>
      <c r="N164" s="19"/>
      <c r="O164" s="19"/>
      <c r="P164" s="19"/>
      <c r="Q164" s="19"/>
      <c r="R164" s="19"/>
      <c r="S164" s="19"/>
      <c r="T164" s="19"/>
      <c r="U164" s="19"/>
      <c r="V164" s="19"/>
      <c r="W164" s="19"/>
      <c r="X164" s="19"/>
      <c r="Y164" s="19"/>
    </row>
    <row r="165" spans="1:25" ht="14.25" customHeight="1">
      <c r="A165" s="14"/>
      <c r="B165" s="15">
        <v>5</v>
      </c>
      <c r="C165" s="83" t="s">
        <v>733</v>
      </c>
      <c r="D165" s="64"/>
      <c r="E165" s="20">
        <v>26</v>
      </c>
      <c r="F165" s="18" t="s">
        <v>52</v>
      </c>
      <c r="G165" s="105">
        <v>5</v>
      </c>
      <c r="H165" s="83" t="s">
        <v>702</v>
      </c>
      <c r="I165" s="64"/>
      <c r="J165" s="20">
        <v>30</v>
      </c>
      <c r="K165" s="18"/>
      <c r="L165" s="19"/>
      <c r="M165" s="19"/>
      <c r="N165" s="19"/>
      <c r="O165" s="19"/>
      <c r="P165" s="19"/>
      <c r="Q165" s="19"/>
      <c r="R165" s="19"/>
      <c r="S165" s="19"/>
      <c r="T165" s="19"/>
      <c r="U165" s="19"/>
      <c r="V165" s="19"/>
      <c r="W165" s="19"/>
      <c r="X165" s="19"/>
      <c r="Y165" s="19"/>
    </row>
    <row r="166" spans="1:25" ht="14.25" customHeight="1">
      <c r="A166" s="14"/>
      <c r="B166" s="15">
        <v>6</v>
      </c>
      <c r="C166" s="83" t="s">
        <v>727</v>
      </c>
      <c r="D166" s="64"/>
      <c r="E166" s="20">
        <v>30</v>
      </c>
      <c r="F166" s="18" t="s">
        <v>125</v>
      </c>
      <c r="G166" s="105">
        <v>6</v>
      </c>
      <c r="H166" s="83" t="s">
        <v>785</v>
      </c>
      <c r="I166" s="64"/>
      <c r="J166" s="20">
        <v>33</v>
      </c>
      <c r="K166" s="18"/>
      <c r="L166" s="19"/>
      <c r="M166" s="19"/>
      <c r="N166" s="19"/>
      <c r="O166" s="19"/>
      <c r="P166" s="19"/>
      <c r="Q166" s="19"/>
      <c r="R166" s="19"/>
      <c r="S166" s="19"/>
      <c r="T166" s="19"/>
      <c r="U166" s="19"/>
      <c r="V166" s="19"/>
      <c r="W166" s="19"/>
      <c r="X166" s="19"/>
      <c r="Y166" s="19" t="s">
        <v>172</v>
      </c>
    </row>
    <row r="167" spans="1:25" ht="14.25" customHeight="1">
      <c r="A167" s="14"/>
      <c r="B167" s="15">
        <v>7</v>
      </c>
      <c r="C167" s="83" t="s">
        <v>725</v>
      </c>
      <c r="D167" s="64"/>
      <c r="E167" s="20">
        <v>31</v>
      </c>
      <c r="F167" s="18" t="s">
        <v>41</v>
      </c>
      <c r="G167" s="105">
        <v>7</v>
      </c>
      <c r="H167" s="83" t="s">
        <v>822</v>
      </c>
      <c r="I167" s="64"/>
      <c r="J167" s="20">
        <v>37</v>
      </c>
      <c r="K167" s="18"/>
      <c r="L167" s="19"/>
      <c r="M167" s="19"/>
      <c r="N167" s="19"/>
      <c r="O167" s="19"/>
      <c r="P167" s="19"/>
      <c r="Q167" s="19"/>
      <c r="R167" s="19"/>
      <c r="S167" s="19"/>
      <c r="T167" s="19"/>
      <c r="U167" s="19"/>
      <c r="V167" s="19"/>
      <c r="W167" s="19"/>
      <c r="X167" s="19"/>
      <c r="Y167" s="19"/>
    </row>
    <row r="168" spans="1:25" ht="14.25" customHeight="1">
      <c r="A168" s="14"/>
      <c r="B168" s="72" t="str">
        <f>"TOTAL MATCHES WON BY : "&amp;C157</f>
        <v>TOTAL MATCHES WON BY : Lakelands</v>
      </c>
      <c r="C168" s="66"/>
      <c r="D168" s="66"/>
      <c r="E168" s="64"/>
      <c r="F168" s="20">
        <f>COUNTA(F161:F167)-0.5*COUNTIF(F161:F167,"Sq*")-COUNTIF(F161:F167,"TBA")</f>
        <v>5</v>
      </c>
      <c r="G168" s="92" t="str">
        <f>"TOTAL MATCHES WON BY : "&amp;H157</f>
        <v>TOTAL MATCHES WON BY : Wanneroo</v>
      </c>
      <c r="H168" s="66"/>
      <c r="I168" s="66"/>
      <c r="J168" s="64"/>
      <c r="K168" s="20">
        <f>COUNTA(K161:K166)-0.5*COUNTIF(K161:K166,"Sq*")-COUNTIF(K161:K166,"TBA")</f>
        <v>2</v>
      </c>
      <c r="L168" s="21"/>
      <c r="M168" s="21"/>
      <c r="N168" s="21" t="str">
        <f>IF(F168+K168=0,"",C157)</f>
        <v>Lakelands</v>
      </c>
      <c r="O168" s="21">
        <f>F168</f>
        <v>5</v>
      </c>
      <c r="P168" s="21" t="str">
        <f>IF(F168+K168=0,"",H157)</f>
        <v>Wanneroo</v>
      </c>
      <c r="Q168" s="21">
        <f>K168</f>
        <v>2</v>
      </c>
      <c r="R168" s="21" t="str">
        <f>G169</f>
        <v>Lakelands</v>
      </c>
      <c r="S168" s="21" t="str">
        <f>IF(R168="HALVED",C157,"")</f>
        <v/>
      </c>
      <c r="T168" s="21" t="str">
        <f>IF(R168="HALVED",H157,"")</f>
        <v/>
      </c>
      <c r="U168" s="21"/>
      <c r="V168" s="21"/>
      <c r="W168" s="21"/>
      <c r="X168" s="21"/>
      <c r="Y168" s="21"/>
    </row>
    <row r="169" spans="1:25" ht="14.25" customHeight="1">
      <c r="A169" s="14"/>
      <c r="B169" s="90" t="s">
        <v>42</v>
      </c>
      <c r="C169" s="66"/>
      <c r="D169" s="66"/>
      <c r="E169" s="66"/>
      <c r="F169" s="64"/>
      <c r="G169" s="91" t="str">
        <f>IF(F168+K168&lt;4,"",IF(F168=K168,"HALVED",IF(F168&gt;K168,C157,H157)))</f>
        <v>Lakelands</v>
      </c>
      <c r="H169" s="66"/>
      <c r="I169" s="66"/>
      <c r="J169" s="66"/>
      <c r="K169" s="64"/>
      <c r="L169" s="23"/>
      <c r="M169" s="23"/>
      <c r="N169" s="23"/>
      <c r="O169" s="23"/>
      <c r="P169" s="23"/>
      <c r="Q169" s="23"/>
      <c r="R169" s="23"/>
      <c r="S169" s="23"/>
      <c r="T169" s="23"/>
      <c r="U169" s="23"/>
      <c r="V169" s="23"/>
      <c r="W169" s="23"/>
      <c r="X169" s="23"/>
      <c r="Y169" s="23"/>
    </row>
    <row r="170" spans="1:25" ht="14.25" customHeight="1">
      <c r="A170" s="22"/>
      <c r="B170" s="24"/>
      <c r="C170" s="24"/>
      <c r="D170" s="24"/>
      <c r="E170" s="24"/>
      <c r="F170" s="24"/>
      <c r="G170" s="25"/>
      <c r="H170" s="25"/>
      <c r="I170" s="25"/>
      <c r="J170" s="25"/>
      <c r="K170" s="25"/>
      <c r="L170" s="23"/>
      <c r="M170" s="23"/>
      <c r="N170" s="23"/>
      <c r="O170" s="23"/>
      <c r="P170" s="23"/>
      <c r="Q170" s="23"/>
      <c r="R170" s="23"/>
      <c r="S170" s="23"/>
      <c r="T170" s="23"/>
      <c r="U170" s="23"/>
      <c r="V170" s="23"/>
      <c r="W170" s="23"/>
      <c r="X170" s="23"/>
      <c r="Y170" s="23"/>
    </row>
    <row r="171" spans="1:25" ht="14.25" customHeight="1">
      <c r="A171" s="22"/>
      <c r="B171" s="15" t="s">
        <v>18</v>
      </c>
      <c r="C171" s="110" t="s">
        <v>194</v>
      </c>
      <c r="D171" s="66"/>
      <c r="E171" s="66"/>
      <c r="F171" s="64"/>
      <c r="G171" s="16" t="s">
        <v>18</v>
      </c>
      <c r="H171" s="109" t="s">
        <v>198</v>
      </c>
      <c r="I171" s="66"/>
      <c r="J171" s="66"/>
      <c r="K171" s="64"/>
      <c r="L171" s="17"/>
      <c r="M171" s="17"/>
      <c r="N171" s="17"/>
      <c r="O171" s="17"/>
      <c r="P171" s="17"/>
      <c r="Q171" s="17"/>
      <c r="R171" s="17"/>
      <c r="S171" s="17"/>
      <c r="T171" s="17"/>
      <c r="U171" s="17"/>
      <c r="V171" s="17"/>
      <c r="W171" s="17"/>
      <c r="X171" s="17"/>
      <c r="Y171" s="17"/>
    </row>
    <row r="172" spans="1:25" ht="14.25" customHeight="1">
      <c r="A172" s="14"/>
      <c r="B172" s="85" t="s">
        <v>19</v>
      </c>
      <c r="C172" s="88" t="s">
        <v>20</v>
      </c>
      <c r="D172" s="76"/>
      <c r="E172" s="85" t="s">
        <v>560</v>
      </c>
      <c r="F172" s="85" t="s">
        <v>21</v>
      </c>
      <c r="G172" s="89" t="s">
        <v>19</v>
      </c>
      <c r="H172" s="74" t="s">
        <v>20</v>
      </c>
      <c r="I172" s="76"/>
      <c r="J172" s="89" t="s">
        <v>560</v>
      </c>
      <c r="K172" s="89" t="s">
        <v>21</v>
      </c>
      <c r="L172" s="17"/>
      <c r="M172" s="17"/>
      <c r="N172" s="17"/>
      <c r="O172" s="17"/>
      <c r="P172" s="17"/>
      <c r="Q172" s="17"/>
      <c r="R172" s="17"/>
      <c r="S172" s="17"/>
      <c r="T172" s="17"/>
      <c r="U172" s="17"/>
      <c r="V172" s="17"/>
      <c r="W172" s="17"/>
      <c r="X172" s="17"/>
      <c r="Y172" s="17"/>
    </row>
    <row r="173" spans="1:25" ht="14.25" customHeight="1">
      <c r="A173" s="14"/>
      <c r="B173" s="86"/>
      <c r="C173" s="77"/>
      <c r="D173" s="79"/>
      <c r="E173" s="86"/>
      <c r="F173" s="86"/>
      <c r="G173" s="86"/>
      <c r="H173" s="77"/>
      <c r="I173" s="79"/>
      <c r="J173" s="86"/>
      <c r="K173" s="86"/>
      <c r="L173" s="17"/>
      <c r="M173" s="17"/>
      <c r="N173" s="17"/>
      <c r="O173" s="17"/>
      <c r="P173" s="17"/>
      <c r="Q173" s="17"/>
      <c r="R173" s="17"/>
      <c r="S173" s="17"/>
      <c r="T173" s="17"/>
      <c r="U173" s="17"/>
      <c r="V173" s="17"/>
      <c r="W173" s="17"/>
      <c r="X173" s="17"/>
      <c r="Y173" s="17"/>
    </row>
    <row r="174" spans="1:25" ht="15">
      <c r="A174" s="14"/>
      <c r="B174" s="87"/>
      <c r="C174" s="80"/>
      <c r="D174" s="82"/>
      <c r="E174" s="87"/>
      <c r="F174" s="87"/>
      <c r="G174" s="87"/>
      <c r="H174" s="80"/>
      <c r="I174" s="82"/>
      <c r="J174" s="87"/>
      <c r="K174" s="87"/>
      <c r="L174" s="17"/>
      <c r="M174" s="17"/>
      <c r="N174" s="17"/>
      <c r="O174" s="17"/>
      <c r="P174" s="17"/>
      <c r="Q174" s="17"/>
      <c r="R174" s="17"/>
      <c r="S174" s="17"/>
      <c r="T174" s="17"/>
      <c r="U174" s="17"/>
      <c r="V174" s="17"/>
      <c r="W174" s="17"/>
      <c r="X174" s="17"/>
      <c r="Y174" s="17"/>
    </row>
    <row r="175" spans="1:25" ht="15">
      <c r="A175" s="14"/>
      <c r="B175" s="15">
        <v>1</v>
      </c>
      <c r="C175" s="83" t="s">
        <v>821</v>
      </c>
      <c r="D175" s="64"/>
      <c r="E175" s="20">
        <v>29</v>
      </c>
      <c r="F175" s="18"/>
      <c r="G175" s="106">
        <v>1</v>
      </c>
      <c r="H175" s="83" t="s">
        <v>820</v>
      </c>
      <c r="I175" s="64"/>
      <c r="J175" s="20">
        <v>34</v>
      </c>
      <c r="K175" s="18" t="s">
        <v>125</v>
      </c>
      <c r="L175" s="19"/>
      <c r="M175" s="19"/>
      <c r="N175" s="19"/>
      <c r="O175" s="19"/>
      <c r="P175" s="19"/>
      <c r="Q175" s="19"/>
      <c r="R175" s="19"/>
      <c r="S175" s="19"/>
      <c r="T175" s="19"/>
      <c r="U175" s="19"/>
      <c r="V175" s="19"/>
      <c r="W175" s="19"/>
      <c r="X175" s="19"/>
      <c r="Y175" s="19"/>
    </row>
    <row r="176" spans="1:25" ht="15">
      <c r="A176" s="14"/>
      <c r="B176" s="15">
        <v>2</v>
      </c>
      <c r="C176" s="83" t="s">
        <v>721</v>
      </c>
      <c r="D176" s="64"/>
      <c r="E176" s="20">
        <v>29</v>
      </c>
      <c r="F176" s="18"/>
      <c r="G176" s="105">
        <v>2</v>
      </c>
      <c r="H176" s="83" t="s">
        <v>789</v>
      </c>
      <c r="I176" s="64"/>
      <c r="J176" s="20">
        <v>35</v>
      </c>
      <c r="K176" s="18" t="s">
        <v>113</v>
      </c>
      <c r="L176" s="19"/>
      <c r="M176" s="19"/>
      <c r="N176" s="19"/>
      <c r="O176" s="19"/>
      <c r="P176" s="19"/>
      <c r="Q176" s="19"/>
      <c r="R176" s="19"/>
      <c r="S176" s="19"/>
      <c r="T176" s="19"/>
      <c r="U176" s="19"/>
      <c r="V176" s="19"/>
      <c r="W176" s="19"/>
      <c r="X176" s="19"/>
      <c r="Y176" s="19"/>
    </row>
    <row r="177" spans="1:25" ht="15">
      <c r="A177" s="14"/>
      <c r="B177" s="15">
        <v>3</v>
      </c>
      <c r="C177" s="83" t="s">
        <v>723</v>
      </c>
      <c r="D177" s="64"/>
      <c r="E177" s="20">
        <v>30</v>
      </c>
      <c r="F177" s="18" t="s">
        <v>31</v>
      </c>
      <c r="G177" s="105">
        <v>3</v>
      </c>
      <c r="H177" s="83" t="s">
        <v>819</v>
      </c>
      <c r="I177" s="64"/>
      <c r="J177" s="20">
        <v>35</v>
      </c>
      <c r="K177" s="18" t="s">
        <v>31</v>
      </c>
      <c r="L177" s="19"/>
      <c r="M177" s="19"/>
      <c r="N177" s="19"/>
      <c r="O177" s="19"/>
      <c r="P177" s="19"/>
      <c r="Q177" s="19"/>
      <c r="R177" s="19"/>
      <c r="S177" s="19"/>
      <c r="T177" s="19"/>
      <c r="U177" s="19"/>
      <c r="V177" s="19"/>
      <c r="W177" s="19"/>
      <c r="X177" s="19"/>
      <c r="Y177" s="19"/>
    </row>
    <row r="178" spans="1:25" ht="15">
      <c r="A178" s="14"/>
      <c r="B178" s="15">
        <v>4</v>
      </c>
      <c r="C178" s="83" t="s">
        <v>717</v>
      </c>
      <c r="D178" s="64"/>
      <c r="E178" s="20">
        <v>35</v>
      </c>
      <c r="F178" s="18"/>
      <c r="G178" s="105">
        <v>4</v>
      </c>
      <c r="H178" s="83" t="s">
        <v>818</v>
      </c>
      <c r="I178" s="64"/>
      <c r="J178" s="20">
        <v>37</v>
      </c>
      <c r="K178" s="18" t="s">
        <v>47</v>
      </c>
      <c r="L178" s="19"/>
      <c r="M178" s="19"/>
      <c r="N178" s="19"/>
      <c r="O178" s="19"/>
      <c r="P178" s="19"/>
      <c r="Q178" s="19"/>
      <c r="R178" s="19"/>
      <c r="S178" s="19"/>
      <c r="T178" s="19"/>
      <c r="U178" s="19"/>
      <c r="V178" s="19"/>
      <c r="W178" s="19"/>
      <c r="X178" s="19"/>
      <c r="Y178" s="19"/>
    </row>
    <row r="179" spans="1:25" ht="15">
      <c r="A179" s="14"/>
      <c r="B179" s="15">
        <v>5</v>
      </c>
      <c r="C179" s="83" t="s">
        <v>715</v>
      </c>
      <c r="D179" s="64"/>
      <c r="E179" s="20">
        <v>36</v>
      </c>
      <c r="F179" s="18" t="s">
        <v>31</v>
      </c>
      <c r="G179" s="105">
        <v>5</v>
      </c>
      <c r="H179" s="83" t="s">
        <v>817</v>
      </c>
      <c r="I179" s="64"/>
      <c r="J179" s="20">
        <v>37</v>
      </c>
      <c r="K179" s="18" t="s">
        <v>31</v>
      </c>
      <c r="L179" s="19"/>
      <c r="M179" s="19"/>
      <c r="N179" s="19"/>
      <c r="O179" s="19"/>
      <c r="P179" s="19"/>
      <c r="Q179" s="19"/>
      <c r="R179" s="19"/>
      <c r="S179" s="19"/>
      <c r="T179" s="19"/>
      <c r="U179" s="19"/>
      <c r="V179" s="19"/>
      <c r="W179" s="19"/>
      <c r="X179" s="19"/>
      <c r="Y179" s="19"/>
    </row>
    <row r="180" spans="1:25" ht="15">
      <c r="A180" s="14"/>
      <c r="B180" s="15">
        <v>6</v>
      </c>
      <c r="C180" s="83" t="s">
        <v>713</v>
      </c>
      <c r="D180" s="64"/>
      <c r="E180" s="20">
        <v>39</v>
      </c>
      <c r="F180" s="18"/>
      <c r="G180" s="105">
        <v>6</v>
      </c>
      <c r="H180" s="83" t="s">
        <v>816</v>
      </c>
      <c r="I180" s="64"/>
      <c r="J180" s="20">
        <v>40</v>
      </c>
      <c r="K180" s="18" t="s">
        <v>47</v>
      </c>
      <c r="L180" s="19"/>
      <c r="M180" s="19"/>
      <c r="N180" s="19"/>
      <c r="O180" s="19"/>
      <c r="P180" s="19"/>
      <c r="Q180" s="19"/>
      <c r="R180" s="19"/>
      <c r="S180" s="19"/>
      <c r="T180" s="19"/>
      <c r="U180" s="19"/>
      <c r="V180" s="19"/>
      <c r="W180" s="19"/>
      <c r="X180" s="19"/>
      <c r="Y180" s="19"/>
    </row>
    <row r="181" spans="1:25" ht="15">
      <c r="A181" s="14"/>
      <c r="B181" s="15">
        <v>7</v>
      </c>
      <c r="C181" s="83" t="s">
        <v>711</v>
      </c>
      <c r="D181" s="64"/>
      <c r="E181" s="20">
        <v>42</v>
      </c>
      <c r="F181" s="18" t="s">
        <v>52</v>
      </c>
      <c r="G181" s="105">
        <v>7</v>
      </c>
      <c r="H181" s="83" t="s">
        <v>781</v>
      </c>
      <c r="I181" s="64"/>
      <c r="J181" s="20">
        <v>41</v>
      </c>
      <c r="K181" s="18"/>
      <c r="L181" s="19"/>
      <c r="M181" s="19"/>
      <c r="N181" s="19"/>
      <c r="O181" s="19"/>
      <c r="P181" s="19"/>
      <c r="Q181" s="19"/>
      <c r="R181" s="19"/>
      <c r="S181" s="19"/>
      <c r="T181" s="19"/>
      <c r="U181" s="19"/>
      <c r="V181" s="19"/>
      <c r="W181" s="19"/>
      <c r="X181" s="19"/>
      <c r="Y181" s="19"/>
    </row>
    <row r="182" spans="1:25" ht="15">
      <c r="A182" s="14"/>
      <c r="B182" s="72" t="str">
        <f>"TOTAL MATCHES WON BY : "&amp;C171</f>
        <v>TOTAL MATCHES WON BY : The Vines</v>
      </c>
      <c r="C182" s="66"/>
      <c r="D182" s="66"/>
      <c r="E182" s="64"/>
      <c r="F182" s="20">
        <f>COUNTA(F175:F181)-0.5*COUNTIF(F175:F181,"Sq*")-COUNTIF(F175:F181,"TBA")</f>
        <v>2</v>
      </c>
      <c r="G182" s="92" t="str">
        <f>"TOTAL MATCHES WON BY : "&amp;H171</f>
        <v>TOTAL MATCHES WON BY : WAGC</v>
      </c>
      <c r="H182" s="66"/>
      <c r="I182" s="66"/>
      <c r="J182" s="64"/>
      <c r="K182" s="20">
        <f>COUNTA(K175:K180)-0.5*COUNTIF(K175:K180,"Sq*")-COUNTIF(K175:K180,"TBA")</f>
        <v>5</v>
      </c>
      <c r="L182" s="21"/>
      <c r="M182" s="21"/>
      <c r="N182" s="21" t="str">
        <f>IF(F182+K182=0,"",C171)</f>
        <v>The Vines</v>
      </c>
      <c r="O182" s="21">
        <f>F182</f>
        <v>2</v>
      </c>
      <c r="P182" s="21" t="str">
        <f>IF(F182+K182=0,"",H171)</f>
        <v>WAGC</v>
      </c>
      <c r="Q182" s="21">
        <f>K182</f>
        <v>5</v>
      </c>
      <c r="R182" s="21" t="str">
        <f>G183</f>
        <v>WAGC</v>
      </c>
      <c r="S182" s="21" t="str">
        <f>IF(R182="HALVED",C171,"")</f>
        <v/>
      </c>
      <c r="T182" s="21" t="str">
        <f>IF(R182="HALVED",H171,"")</f>
        <v/>
      </c>
      <c r="U182" s="21"/>
      <c r="V182" s="21"/>
      <c r="W182" s="21"/>
      <c r="X182" s="21"/>
      <c r="Y182" s="21"/>
    </row>
    <row r="183" spans="1:25" ht="15">
      <c r="A183" s="14"/>
      <c r="B183" s="90" t="s">
        <v>42</v>
      </c>
      <c r="C183" s="66"/>
      <c r="D183" s="66"/>
      <c r="E183" s="66"/>
      <c r="F183" s="64"/>
      <c r="G183" s="91" t="str">
        <f>IF(F182+K182&lt;4,"",IF(F182=K182,"HALVED",IF(F182&gt;K182,C171,H171)))</f>
        <v>WAGC</v>
      </c>
      <c r="H183" s="66"/>
      <c r="I183" s="66"/>
      <c r="J183" s="66"/>
      <c r="K183" s="64"/>
      <c r="L183" s="23"/>
      <c r="M183" s="23"/>
      <c r="N183" s="23"/>
      <c r="O183" s="23"/>
      <c r="P183" s="23"/>
      <c r="Q183" s="23"/>
      <c r="R183" s="23"/>
      <c r="S183" s="23"/>
      <c r="T183" s="23"/>
      <c r="U183" s="23"/>
      <c r="V183" s="23"/>
      <c r="W183" s="23"/>
      <c r="X183" s="23"/>
      <c r="Y183" s="23"/>
    </row>
    <row r="184" spans="1:25" ht="15">
      <c r="A184" s="22"/>
      <c r="B184" s="24"/>
      <c r="C184" s="24"/>
      <c r="D184" s="24"/>
      <c r="E184" s="24"/>
      <c r="F184" s="24"/>
      <c r="G184" s="25"/>
      <c r="H184" s="25"/>
      <c r="I184" s="25"/>
      <c r="J184" s="25"/>
      <c r="K184" s="25"/>
      <c r="L184" s="23"/>
      <c r="M184" s="23"/>
      <c r="N184" s="23"/>
      <c r="O184" s="23"/>
      <c r="P184" s="23"/>
      <c r="Q184" s="23"/>
      <c r="R184" s="23"/>
      <c r="S184" s="23"/>
      <c r="T184" s="23"/>
      <c r="U184" s="23"/>
      <c r="V184" s="23"/>
      <c r="W184" s="23"/>
      <c r="X184" s="23"/>
      <c r="Y184" s="23"/>
    </row>
    <row r="185" spans="1:25" ht="15">
      <c r="A185" s="14"/>
      <c r="B185" s="100"/>
      <c r="C185" s="100"/>
      <c r="D185" s="100"/>
      <c r="E185" s="100"/>
      <c r="F185" s="99"/>
      <c r="G185" s="100"/>
      <c r="H185" s="100"/>
      <c r="I185" s="100"/>
      <c r="J185" s="100"/>
      <c r="K185" s="99"/>
      <c r="L185" s="21"/>
      <c r="M185" s="21"/>
      <c r="N185" s="21"/>
      <c r="O185" s="21"/>
      <c r="P185" s="21"/>
      <c r="Q185" s="21"/>
      <c r="R185" s="21"/>
      <c r="S185" s="21"/>
      <c r="T185" s="21"/>
      <c r="U185" s="21"/>
      <c r="V185" s="21"/>
      <c r="W185" s="21"/>
      <c r="X185" s="21"/>
      <c r="Y185" s="21"/>
    </row>
    <row r="186" spans="1:25" ht="30" customHeight="1">
      <c r="A186" s="13"/>
      <c r="B186" s="84" t="str">
        <f>[6]Sheet1!A21</f>
        <v>ROUND THREE</v>
      </c>
      <c r="C186" s="64"/>
      <c r="D186" s="70" t="str">
        <f>[6]Sheet1!B21</f>
        <v>MONDAY 12 MAY</v>
      </c>
      <c r="E186" s="66"/>
      <c r="F186" s="64"/>
      <c r="G186" s="108" t="str">
        <f>[6]Sheet1!C21</f>
        <v>Royal Fremantle GC</v>
      </c>
      <c r="H186" s="66"/>
      <c r="I186" s="66"/>
      <c r="J186" s="66"/>
      <c r="K186" s="64"/>
      <c r="L186" s="13"/>
      <c r="M186" s="13"/>
      <c r="N186" s="13"/>
      <c r="O186" s="13"/>
      <c r="P186" s="13"/>
      <c r="Q186" s="13"/>
      <c r="R186" s="13"/>
      <c r="S186" s="13"/>
      <c r="T186" s="13"/>
      <c r="U186" s="13"/>
      <c r="V186" s="13"/>
      <c r="W186" s="13"/>
      <c r="X186" s="13"/>
      <c r="Y186" s="13"/>
    </row>
    <row r="187" spans="1:25" ht="15">
      <c r="A187" s="14"/>
      <c r="B187" s="15" t="s">
        <v>18</v>
      </c>
      <c r="C187" s="110" t="s">
        <v>623</v>
      </c>
      <c r="D187" s="66"/>
      <c r="E187" s="66"/>
      <c r="F187" s="64"/>
      <c r="G187" s="16" t="s">
        <v>18</v>
      </c>
      <c r="H187" s="109" t="s">
        <v>196</v>
      </c>
      <c r="I187" s="66"/>
      <c r="J187" s="66"/>
      <c r="K187" s="64"/>
      <c r="L187" s="17"/>
      <c r="M187" s="17"/>
      <c r="N187" s="17"/>
      <c r="O187" s="17"/>
      <c r="P187" s="17"/>
      <c r="Q187" s="17"/>
      <c r="R187" s="17"/>
      <c r="S187" s="17"/>
      <c r="T187" s="17"/>
      <c r="U187" s="17"/>
      <c r="V187" s="17"/>
      <c r="W187" s="17"/>
      <c r="X187" s="17"/>
      <c r="Y187" s="17"/>
    </row>
    <row r="188" spans="1:25" ht="15">
      <c r="A188" s="14"/>
      <c r="B188" s="85" t="s">
        <v>19</v>
      </c>
      <c r="C188" s="88" t="s">
        <v>20</v>
      </c>
      <c r="D188" s="76"/>
      <c r="E188" s="85" t="s">
        <v>560</v>
      </c>
      <c r="F188" s="85" t="s">
        <v>21</v>
      </c>
      <c r="G188" s="89" t="s">
        <v>19</v>
      </c>
      <c r="H188" s="74" t="s">
        <v>20</v>
      </c>
      <c r="I188" s="76"/>
      <c r="J188" s="89" t="s">
        <v>560</v>
      </c>
      <c r="K188" s="89" t="s">
        <v>21</v>
      </c>
      <c r="L188" s="17"/>
      <c r="M188" s="17"/>
      <c r="N188" s="17"/>
      <c r="O188" s="17"/>
      <c r="P188" s="17"/>
      <c r="Q188" s="17"/>
      <c r="R188" s="17"/>
      <c r="S188" s="17"/>
      <c r="T188" s="17"/>
      <c r="U188" s="17"/>
      <c r="V188" s="17"/>
      <c r="W188" s="17"/>
      <c r="X188" s="17"/>
      <c r="Y188" s="17"/>
    </row>
    <row r="189" spans="1:25" ht="15">
      <c r="A189" s="14"/>
      <c r="B189" s="86"/>
      <c r="C189" s="77"/>
      <c r="D189" s="79"/>
      <c r="E189" s="86"/>
      <c r="F189" s="86"/>
      <c r="G189" s="86"/>
      <c r="H189" s="77"/>
      <c r="I189" s="79"/>
      <c r="J189" s="86"/>
      <c r="K189" s="86"/>
      <c r="L189" s="17"/>
      <c r="M189" s="17"/>
      <c r="N189" s="17"/>
      <c r="O189" s="17"/>
      <c r="P189" s="17"/>
      <c r="Q189" s="17"/>
      <c r="R189" s="17"/>
      <c r="S189" s="17"/>
      <c r="T189" s="17"/>
      <c r="U189" s="17"/>
      <c r="V189" s="17"/>
      <c r="W189" s="17"/>
      <c r="X189" s="17"/>
      <c r="Y189" s="17"/>
    </row>
    <row r="190" spans="1:25" ht="13.5" customHeight="1">
      <c r="A190" s="14"/>
      <c r="B190" s="87"/>
      <c r="C190" s="80"/>
      <c r="D190" s="82"/>
      <c r="E190" s="87"/>
      <c r="F190" s="87"/>
      <c r="G190" s="87"/>
      <c r="H190" s="80"/>
      <c r="I190" s="82"/>
      <c r="J190" s="87"/>
      <c r="K190" s="87"/>
      <c r="L190" s="17"/>
      <c r="M190" s="17"/>
      <c r="N190" s="17"/>
      <c r="O190" s="17"/>
      <c r="P190" s="17"/>
      <c r="Q190" s="17"/>
      <c r="R190" s="17"/>
      <c r="S190" s="17"/>
      <c r="T190" s="17"/>
      <c r="U190" s="17"/>
      <c r="V190" s="17"/>
      <c r="W190" s="17"/>
      <c r="X190" s="17"/>
      <c r="Y190" s="17"/>
    </row>
    <row r="191" spans="1:25" ht="15">
      <c r="A191" s="14"/>
      <c r="B191" s="15">
        <v>1</v>
      </c>
      <c r="C191" s="83" t="s">
        <v>738</v>
      </c>
      <c r="D191" s="64"/>
      <c r="E191" s="20">
        <v>27</v>
      </c>
      <c r="F191" s="18" t="s">
        <v>93</v>
      </c>
      <c r="G191" s="106">
        <v>1</v>
      </c>
      <c r="H191" s="83" t="s">
        <v>815</v>
      </c>
      <c r="I191" s="64"/>
      <c r="J191" s="20">
        <v>17</v>
      </c>
      <c r="K191" s="18"/>
      <c r="L191" s="19"/>
      <c r="M191" s="19"/>
      <c r="N191" s="19"/>
      <c r="O191" s="19"/>
      <c r="P191" s="19"/>
      <c r="Q191" s="19"/>
      <c r="R191" s="19"/>
      <c r="S191" s="19"/>
      <c r="T191" s="19"/>
      <c r="U191" s="19"/>
      <c r="V191" s="19"/>
      <c r="W191" s="19"/>
      <c r="X191" s="19"/>
      <c r="Y191" s="19"/>
    </row>
    <row r="192" spans="1:25" ht="15">
      <c r="A192" s="14"/>
      <c r="B192" s="15">
        <v>2</v>
      </c>
      <c r="C192" s="83" t="s">
        <v>814</v>
      </c>
      <c r="D192" s="64"/>
      <c r="E192" s="20">
        <v>28</v>
      </c>
      <c r="F192" s="18" t="s">
        <v>27</v>
      </c>
      <c r="G192" s="105">
        <v>2</v>
      </c>
      <c r="H192" s="83" t="s">
        <v>813</v>
      </c>
      <c r="I192" s="64"/>
      <c r="J192" s="20">
        <v>18</v>
      </c>
      <c r="K192" s="18"/>
      <c r="L192" s="19"/>
      <c r="M192" s="19"/>
      <c r="N192" s="19"/>
      <c r="O192" s="19"/>
      <c r="P192" s="19"/>
      <c r="Q192" s="19"/>
      <c r="R192" s="19"/>
      <c r="S192" s="19"/>
      <c r="T192" s="19"/>
      <c r="U192" s="19"/>
      <c r="V192" s="19"/>
      <c r="W192" s="19"/>
      <c r="X192" s="19"/>
      <c r="Y192" s="19"/>
    </row>
    <row r="193" spans="1:25" ht="15">
      <c r="A193" s="14"/>
      <c r="B193" s="15">
        <v>3</v>
      </c>
      <c r="C193" s="83" t="s">
        <v>732</v>
      </c>
      <c r="D193" s="64"/>
      <c r="E193" s="20">
        <v>28</v>
      </c>
      <c r="F193" s="18" t="s">
        <v>47</v>
      </c>
      <c r="G193" s="105">
        <v>3</v>
      </c>
      <c r="H193" s="83" t="s">
        <v>812</v>
      </c>
      <c r="I193" s="64"/>
      <c r="J193" s="20">
        <v>22</v>
      </c>
      <c r="K193" s="18"/>
      <c r="L193" s="19"/>
      <c r="M193" s="19"/>
      <c r="N193" s="19"/>
      <c r="O193" s="19"/>
      <c r="P193" s="19"/>
      <c r="Q193" s="19"/>
      <c r="R193" s="19"/>
      <c r="S193" s="19"/>
      <c r="T193" s="19"/>
      <c r="U193" s="19"/>
      <c r="V193" s="19"/>
      <c r="W193" s="19"/>
      <c r="X193" s="19"/>
      <c r="Y193" s="19"/>
    </row>
    <row r="194" spans="1:25" ht="15">
      <c r="A194" s="14"/>
      <c r="B194" s="15">
        <v>4</v>
      </c>
      <c r="C194" s="83" t="s">
        <v>811</v>
      </c>
      <c r="D194" s="64"/>
      <c r="E194" s="20">
        <v>30</v>
      </c>
      <c r="F194" s="18" t="s">
        <v>125</v>
      </c>
      <c r="G194" s="105">
        <v>4</v>
      </c>
      <c r="H194" s="83" t="s">
        <v>810</v>
      </c>
      <c r="I194" s="64"/>
      <c r="J194" s="20">
        <v>22</v>
      </c>
      <c r="K194" s="18"/>
      <c r="L194" s="19"/>
      <c r="M194" s="19"/>
      <c r="N194" s="19"/>
      <c r="O194" s="19"/>
      <c r="P194" s="19"/>
      <c r="Q194" s="19"/>
      <c r="R194" s="19"/>
      <c r="S194" s="19"/>
      <c r="T194" s="19"/>
      <c r="U194" s="19"/>
      <c r="V194" s="19"/>
      <c r="W194" s="19"/>
      <c r="X194" s="19"/>
      <c r="Y194" s="19"/>
    </row>
    <row r="195" spans="1:25" ht="15">
      <c r="A195" s="14"/>
      <c r="B195" s="15">
        <v>5</v>
      </c>
      <c r="C195" s="83" t="s">
        <v>730</v>
      </c>
      <c r="D195" s="64"/>
      <c r="E195" s="20">
        <v>30</v>
      </c>
      <c r="F195" s="18" t="s">
        <v>27</v>
      </c>
      <c r="G195" s="105">
        <v>5</v>
      </c>
      <c r="H195" s="83" t="s">
        <v>809</v>
      </c>
      <c r="I195" s="64"/>
      <c r="J195" s="20">
        <v>27</v>
      </c>
      <c r="K195" s="18"/>
      <c r="L195" s="19"/>
      <c r="M195" s="19"/>
      <c r="N195" s="19"/>
      <c r="O195" s="19"/>
      <c r="P195" s="19"/>
      <c r="Q195" s="19"/>
      <c r="R195" s="19"/>
      <c r="S195" s="19"/>
      <c r="T195" s="19"/>
      <c r="U195" s="19"/>
      <c r="V195" s="19"/>
      <c r="W195" s="19"/>
      <c r="X195" s="19"/>
      <c r="Y195" s="19"/>
    </row>
    <row r="196" spans="1:25" ht="15">
      <c r="A196" s="14"/>
      <c r="B196" s="15">
        <v>6</v>
      </c>
      <c r="C196" s="83" t="s">
        <v>808</v>
      </c>
      <c r="D196" s="64"/>
      <c r="E196" s="20">
        <v>34</v>
      </c>
      <c r="F196" s="18"/>
      <c r="G196" s="105">
        <v>6</v>
      </c>
      <c r="H196" s="83" t="s">
        <v>807</v>
      </c>
      <c r="I196" s="64"/>
      <c r="J196" s="20">
        <v>28</v>
      </c>
      <c r="K196" s="18" t="s">
        <v>47</v>
      </c>
      <c r="L196" s="19"/>
      <c r="M196" s="19"/>
      <c r="N196" s="19"/>
      <c r="O196" s="19"/>
      <c r="P196" s="19"/>
      <c r="Q196" s="19"/>
      <c r="R196" s="19"/>
      <c r="S196" s="19"/>
      <c r="T196" s="19"/>
      <c r="U196" s="19"/>
      <c r="V196" s="19"/>
      <c r="W196" s="19"/>
      <c r="X196" s="19"/>
      <c r="Y196" s="19"/>
    </row>
    <row r="197" spans="1:25" ht="15">
      <c r="A197" s="14"/>
      <c r="B197" s="15">
        <v>7</v>
      </c>
      <c r="C197" s="83" t="s">
        <v>806</v>
      </c>
      <c r="D197" s="64"/>
      <c r="E197" s="20">
        <v>40</v>
      </c>
      <c r="F197" s="18" t="s">
        <v>47</v>
      </c>
      <c r="G197" s="105">
        <v>7</v>
      </c>
      <c r="H197" s="83" t="s">
        <v>805</v>
      </c>
      <c r="I197" s="64"/>
      <c r="J197" s="20">
        <v>29</v>
      </c>
      <c r="K197" s="18"/>
      <c r="L197" s="19"/>
      <c r="M197" s="19"/>
      <c r="N197" s="19"/>
      <c r="O197" s="19"/>
      <c r="P197" s="19"/>
      <c r="Q197" s="19"/>
      <c r="R197" s="19"/>
      <c r="S197" s="19"/>
      <c r="T197" s="19"/>
      <c r="U197" s="19"/>
      <c r="V197" s="19"/>
      <c r="W197" s="19"/>
      <c r="X197" s="19"/>
      <c r="Y197" s="19"/>
    </row>
    <row r="198" spans="1:25" ht="15">
      <c r="A198" s="14"/>
      <c r="B198" s="72" t="str">
        <f>"TOTAL MATCHES WON BY : "&amp;C187</f>
        <v>TOTAL MATCHES WON BY : Nedlands</v>
      </c>
      <c r="C198" s="66"/>
      <c r="D198" s="66"/>
      <c r="E198" s="64"/>
      <c r="F198" s="20">
        <f>COUNTA(F191:F197)-0.5*COUNTIF(F191:F197,"Sq*")-COUNTIF(F191:F197,"TBA")</f>
        <v>6</v>
      </c>
      <c r="G198" s="92" t="str">
        <f>"TOTAL MATCHES WON BY : "&amp;H187</f>
        <v>TOTAL MATCHES WON BY : Mount Lawley</v>
      </c>
      <c r="H198" s="66"/>
      <c r="I198" s="66"/>
      <c r="J198" s="64"/>
      <c r="K198" s="20">
        <f>COUNTA(K191:K197)-0.5*COUNTIF(K191:K197,"Sq*")-COUNTIF(K191:K197,"TBA")</f>
        <v>1</v>
      </c>
      <c r="L198" s="21"/>
      <c r="M198" s="21"/>
      <c r="N198" s="21" t="str">
        <f>IF(F198+K198=0,"",C187)</f>
        <v>Nedlands</v>
      </c>
      <c r="O198" s="21">
        <f>F198</f>
        <v>6</v>
      </c>
      <c r="P198" s="21" t="str">
        <f>IF(F198+K198=0,"",H187)</f>
        <v>Mount Lawley</v>
      </c>
      <c r="Q198" s="21">
        <f>K198</f>
        <v>1</v>
      </c>
      <c r="R198" s="21" t="str">
        <f>G199</f>
        <v>Nedlands</v>
      </c>
      <c r="S198" s="21" t="str">
        <f>IF(R198="HALVED",C187,"")</f>
        <v/>
      </c>
      <c r="T198" s="21" t="str">
        <f>IF(R198="HALVED",H187,"")</f>
        <v/>
      </c>
      <c r="U198" s="21"/>
      <c r="V198" s="21"/>
      <c r="W198" s="21"/>
      <c r="X198" s="21"/>
      <c r="Y198" s="21"/>
    </row>
    <row r="199" spans="1:25" ht="15">
      <c r="A199" s="22"/>
      <c r="B199" s="90" t="s">
        <v>42</v>
      </c>
      <c r="C199" s="66"/>
      <c r="D199" s="66"/>
      <c r="E199" s="66"/>
      <c r="F199" s="64"/>
      <c r="G199" s="91" t="str">
        <f>IF(F198+K198&lt;4,"",IF(F198=K198,"HALVED",IF(F198&gt;K198,C187,H187)))</f>
        <v>Nedlands</v>
      </c>
      <c r="H199" s="66"/>
      <c r="I199" s="66"/>
      <c r="J199" s="66"/>
      <c r="K199" s="64"/>
      <c r="L199" s="23"/>
      <c r="M199" s="23"/>
      <c r="N199" s="23"/>
      <c r="O199" s="23"/>
      <c r="P199" s="23"/>
      <c r="Q199" s="23"/>
      <c r="R199" s="23"/>
      <c r="S199" s="23"/>
      <c r="T199" s="23"/>
      <c r="U199" s="23"/>
      <c r="V199" s="23"/>
      <c r="W199" s="23"/>
      <c r="X199" s="23"/>
      <c r="Y199" s="23"/>
    </row>
    <row r="200" spans="1:25" ht="15">
      <c r="A200" s="22"/>
      <c r="B200" s="24"/>
      <c r="C200" s="24"/>
      <c r="D200" s="24"/>
      <c r="E200" s="24"/>
      <c r="F200" s="24"/>
      <c r="G200" s="25"/>
      <c r="H200" s="25"/>
      <c r="I200" s="25"/>
      <c r="J200" s="25"/>
      <c r="K200" s="25"/>
      <c r="L200" s="23"/>
      <c r="M200" s="23"/>
      <c r="N200" s="23"/>
      <c r="O200" s="23"/>
      <c r="P200" s="23"/>
      <c r="Q200" s="23"/>
      <c r="R200" s="23"/>
      <c r="S200" s="23"/>
      <c r="T200" s="23"/>
      <c r="U200" s="23"/>
      <c r="V200" s="23"/>
      <c r="W200" s="23"/>
      <c r="X200" s="23"/>
      <c r="Y200" s="23"/>
    </row>
    <row r="201" spans="1:25" ht="15">
      <c r="A201" s="14"/>
      <c r="B201" s="15" t="s">
        <v>18</v>
      </c>
      <c r="C201" s="110" t="s">
        <v>543</v>
      </c>
      <c r="D201" s="66"/>
      <c r="E201" s="66"/>
      <c r="F201" s="64"/>
      <c r="G201" s="16" t="s">
        <v>18</v>
      </c>
      <c r="H201" s="109" t="s">
        <v>194</v>
      </c>
      <c r="I201" s="66"/>
      <c r="J201" s="66"/>
      <c r="K201" s="64"/>
      <c r="L201" s="17"/>
      <c r="M201" s="17"/>
      <c r="N201" s="17"/>
      <c r="O201" s="17"/>
      <c r="P201" s="17"/>
      <c r="Q201" s="17"/>
      <c r="R201" s="17"/>
      <c r="S201" s="17"/>
      <c r="T201" s="17"/>
      <c r="U201" s="17"/>
      <c r="V201" s="17"/>
      <c r="W201" s="17"/>
      <c r="X201" s="17"/>
      <c r="Y201" s="17"/>
    </row>
    <row r="202" spans="1:25" ht="15">
      <c r="A202" s="14"/>
      <c r="B202" s="85" t="s">
        <v>19</v>
      </c>
      <c r="C202" s="88" t="s">
        <v>20</v>
      </c>
      <c r="D202" s="76"/>
      <c r="E202" s="85" t="s">
        <v>560</v>
      </c>
      <c r="F202" s="85" t="s">
        <v>21</v>
      </c>
      <c r="G202" s="89" t="s">
        <v>19</v>
      </c>
      <c r="H202" s="74" t="s">
        <v>20</v>
      </c>
      <c r="I202" s="76"/>
      <c r="J202" s="89" t="s">
        <v>560</v>
      </c>
      <c r="K202" s="89" t="s">
        <v>21</v>
      </c>
      <c r="L202" s="17"/>
      <c r="M202" s="17"/>
      <c r="N202" s="17"/>
      <c r="O202" s="17"/>
      <c r="P202" s="17"/>
      <c r="Q202" s="17"/>
      <c r="R202" s="17"/>
      <c r="S202" s="17"/>
      <c r="T202" s="17"/>
      <c r="U202" s="17"/>
      <c r="V202" s="17"/>
      <c r="W202" s="17"/>
      <c r="X202" s="17"/>
      <c r="Y202" s="17"/>
    </row>
    <row r="203" spans="1:25" ht="15">
      <c r="A203" s="14"/>
      <c r="B203" s="86"/>
      <c r="C203" s="77"/>
      <c r="D203" s="79"/>
      <c r="E203" s="86"/>
      <c r="F203" s="86"/>
      <c r="G203" s="86"/>
      <c r="H203" s="77"/>
      <c r="I203" s="79"/>
      <c r="J203" s="86"/>
      <c r="K203" s="86"/>
      <c r="L203" s="17"/>
      <c r="M203" s="17"/>
      <c r="N203" s="17"/>
      <c r="O203" s="17"/>
      <c r="P203" s="17"/>
      <c r="Q203" s="17"/>
      <c r="R203" s="17"/>
      <c r="S203" s="17"/>
      <c r="T203" s="17"/>
      <c r="U203" s="17"/>
      <c r="V203" s="17"/>
      <c r="W203" s="17"/>
      <c r="X203" s="17"/>
      <c r="Y203" s="17"/>
    </row>
    <row r="204" spans="1:25" ht="15">
      <c r="A204" s="14"/>
      <c r="B204" s="87"/>
      <c r="C204" s="80"/>
      <c r="D204" s="82"/>
      <c r="E204" s="87"/>
      <c r="F204" s="87"/>
      <c r="G204" s="87"/>
      <c r="H204" s="80"/>
      <c r="I204" s="82"/>
      <c r="J204" s="87"/>
      <c r="K204" s="87"/>
      <c r="L204" s="17"/>
      <c r="M204" s="17"/>
      <c r="N204" s="17"/>
      <c r="O204" s="17"/>
      <c r="P204" s="17"/>
      <c r="Q204" s="17"/>
      <c r="R204" s="17"/>
      <c r="S204" s="17"/>
      <c r="T204" s="17"/>
      <c r="U204" s="17"/>
      <c r="V204" s="17"/>
      <c r="W204" s="17"/>
      <c r="X204" s="17"/>
      <c r="Y204" s="17"/>
    </row>
    <row r="205" spans="1:25" ht="15">
      <c r="A205" s="14"/>
      <c r="B205" s="15">
        <v>1</v>
      </c>
      <c r="C205" s="83" t="s">
        <v>804</v>
      </c>
      <c r="D205" s="64"/>
      <c r="E205" s="20">
        <v>23</v>
      </c>
      <c r="F205" s="18"/>
      <c r="G205" s="106">
        <v>1</v>
      </c>
      <c r="H205" s="83" t="s">
        <v>803</v>
      </c>
      <c r="I205" s="64"/>
      <c r="J205" s="20">
        <v>28</v>
      </c>
      <c r="K205" s="18" t="s">
        <v>27</v>
      </c>
      <c r="L205" s="19"/>
      <c r="M205" s="19"/>
      <c r="N205" s="19"/>
      <c r="O205" s="19"/>
      <c r="P205" s="19"/>
      <c r="Q205" s="19"/>
      <c r="R205" s="19"/>
      <c r="S205" s="19"/>
      <c r="T205" s="19"/>
      <c r="U205" s="19"/>
      <c r="V205" s="19"/>
      <c r="W205" s="19"/>
      <c r="X205" s="19"/>
      <c r="Y205" s="19"/>
    </row>
    <row r="206" spans="1:25" ht="15">
      <c r="A206" s="14"/>
      <c r="B206" s="15">
        <v>2</v>
      </c>
      <c r="C206" s="83" t="s">
        <v>802</v>
      </c>
      <c r="D206" s="64"/>
      <c r="E206" s="20">
        <v>24</v>
      </c>
      <c r="F206" s="18"/>
      <c r="G206" s="105">
        <v>2</v>
      </c>
      <c r="H206" s="83" t="s">
        <v>801</v>
      </c>
      <c r="I206" s="64"/>
      <c r="J206" s="20">
        <v>29</v>
      </c>
      <c r="K206" s="18" t="s">
        <v>24</v>
      </c>
      <c r="L206" s="19"/>
      <c r="M206" s="19"/>
      <c r="N206" s="19"/>
      <c r="O206" s="19"/>
      <c r="P206" s="19"/>
      <c r="Q206" s="19"/>
      <c r="R206" s="19"/>
      <c r="S206" s="19"/>
      <c r="T206" s="19"/>
      <c r="U206" s="19"/>
      <c r="V206" s="19"/>
      <c r="W206" s="19"/>
      <c r="X206" s="19"/>
      <c r="Y206" s="19"/>
    </row>
    <row r="207" spans="1:25" ht="15">
      <c r="A207" s="14"/>
      <c r="B207" s="15">
        <v>3</v>
      </c>
      <c r="C207" s="83" t="s">
        <v>800</v>
      </c>
      <c r="D207" s="64"/>
      <c r="E207" s="20">
        <v>24</v>
      </c>
      <c r="F207" s="18" t="s">
        <v>31</v>
      </c>
      <c r="G207" s="105">
        <v>3</v>
      </c>
      <c r="H207" s="83" t="s">
        <v>799</v>
      </c>
      <c r="I207" s="64"/>
      <c r="J207" s="20">
        <v>33</v>
      </c>
      <c r="K207" s="18" t="s">
        <v>31</v>
      </c>
      <c r="L207" s="19"/>
      <c r="M207" s="19"/>
      <c r="N207" s="19"/>
      <c r="O207" s="19"/>
      <c r="P207" s="19"/>
      <c r="Q207" s="19"/>
      <c r="R207" s="19"/>
      <c r="S207" s="19"/>
      <c r="T207" s="19"/>
      <c r="U207" s="19"/>
      <c r="V207" s="19"/>
      <c r="W207" s="19"/>
      <c r="X207" s="19"/>
      <c r="Y207" s="19"/>
    </row>
    <row r="208" spans="1:25" ht="15">
      <c r="A208" s="14"/>
      <c r="B208" s="15">
        <v>4</v>
      </c>
      <c r="C208" s="83" t="s">
        <v>798</v>
      </c>
      <c r="D208" s="64"/>
      <c r="E208" s="20">
        <v>24</v>
      </c>
      <c r="F208" s="18"/>
      <c r="G208" s="105">
        <v>4</v>
      </c>
      <c r="H208" s="83" t="s">
        <v>717</v>
      </c>
      <c r="I208" s="64"/>
      <c r="J208" s="20">
        <v>34</v>
      </c>
      <c r="K208" s="18" t="s">
        <v>47</v>
      </c>
      <c r="L208" s="19"/>
      <c r="M208" s="19"/>
      <c r="N208" s="19"/>
      <c r="O208" s="19"/>
      <c r="P208" s="19"/>
      <c r="Q208" s="19"/>
      <c r="R208" s="19"/>
      <c r="S208" s="19"/>
      <c r="T208" s="19"/>
      <c r="U208" s="19"/>
      <c r="V208" s="19"/>
      <c r="W208" s="19"/>
      <c r="X208" s="19"/>
      <c r="Y208" s="19"/>
    </row>
    <row r="209" spans="1:25" ht="15">
      <c r="A209" s="14"/>
      <c r="B209" s="15">
        <v>5</v>
      </c>
      <c r="C209" s="125" t="s">
        <v>797</v>
      </c>
      <c r="D209" s="124"/>
      <c r="E209" s="20">
        <v>25</v>
      </c>
      <c r="F209" s="18"/>
      <c r="G209" s="105">
        <v>5</v>
      </c>
      <c r="H209" s="83" t="s">
        <v>796</v>
      </c>
      <c r="I209" s="64"/>
      <c r="J209" s="20">
        <v>35</v>
      </c>
      <c r="K209" s="18" t="s">
        <v>113</v>
      </c>
      <c r="L209" s="19"/>
      <c r="M209" s="19"/>
      <c r="N209" s="19"/>
      <c r="O209" s="19"/>
      <c r="P209" s="19"/>
      <c r="Q209" s="19"/>
      <c r="R209" s="19"/>
      <c r="S209" s="19"/>
      <c r="T209" s="19"/>
      <c r="U209" s="19"/>
      <c r="V209" s="19"/>
      <c r="W209" s="19"/>
      <c r="X209" s="19"/>
      <c r="Y209" s="19"/>
    </row>
    <row r="210" spans="1:25" ht="15">
      <c r="A210" s="14"/>
      <c r="B210" s="15">
        <v>6</v>
      </c>
      <c r="C210" s="123" t="s">
        <v>795</v>
      </c>
      <c r="D210" s="122"/>
      <c r="E210" s="20">
        <v>25</v>
      </c>
      <c r="F210" s="18" t="s">
        <v>174</v>
      </c>
      <c r="G210" s="105">
        <v>6</v>
      </c>
      <c r="H210" s="83" t="s">
        <v>794</v>
      </c>
      <c r="I210" s="64"/>
      <c r="J210" s="20">
        <v>36</v>
      </c>
      <c r="K210" s="18"/>
      <c r="L210" s="19"/>
      <c r="M210" s="19"/>
      <c r="N210" s="19"/>
      <c r="O210" s="19"/>
      <c r="P210" s="19"/>
      <c r="Q210" s="19"/>
      <c r="R210" s="19"/>
      <c r="S210" s="19"/>
      <c r="T210" s="19"/>
      <c r="U210" s="19"/>
      <c r="V210" s="19"/>
      <c r="W210" s="19"/>
      <c r="X210" s="19"/>
      <c r="Y210" s="19"/>
    </row>
    <row r="211" spans="1:25" ht="15">
      <c r="A211" s="14"/>
      <c r="B211" s="15">
        <v>7</v>
      </c>
      <c r="C211" s="83" t="s">
        <v>793</v>
      </c>
      <c r="D211" s="64"/>
      <c r="E211" s="20">
        <v>31</v>
      </c>
      <c r="F211" s="18"/>
      <c r="G211" s="105">
        <v>7</v>
      </c>
      <c r="H211" s="83" t="s">
        <v>792</v>
      </c>
      <c r="I211" s="64"/>
      <c r="J211" s="20">
        <v>40</v>
      </c>
      <c r="K211" s="18" t="s">
        <v>34</v>
      </c>
      <c r="L211" s="19"/>
      <c r="M211" s="19"/>
      <c r="N211" s="19"/>
      <c r="O211" s="19"/>
      <c r="P211" s="19"/>
      <c r="Q211" s="19"/>
      <c r="R211" s="19"/>
      <c r="S211" s="19"/>
      <c r="T211" s="19"/>
      <c r="U211" s="19"/>
      <c r="V211" s="19"/>
      <c r="W211" s="19"/>
      <c r="X211" s="19"/>
      <c r="Y211" s="19"/>
    </row>
    <row r="212" spans="1:25" ht="15">
      <c r="A212" s="14"/>
      <c r="B212" s="72" t="str">
        <f>"TOTAL MATCHES WON BY : "&amp;C201</f>
        <v>TOTAL MATCHES WON BY : Lakelands</v>
      </c>
      <c r="C212" s="66"/>
      <c r="D212" s="66"/>
      <c r="E212" s="64"/>
      <c r="F212" s="20">
        <f>COUNTA(F205:F211)-0.5*COUNTIF(F205:F211,"Sq*")-COUNTIF(F205:F211,"TBA")</f>
        <v>1.5</v>
      </c>
      <c r="G212" s="92" t="str">
        <f>"TOTAL MATCHES WON BY : "&amp;H201</f>
        <v>TOTAL MATCHES WON BY : The Vines</v>
      </c>
      <c r="H212" s="66"/>
      <c r="I212" s="66"/>
      <c r="J212" s="64"/>
      <c r="K212" s="20">
        <f>COUNTA(K205:K211)-0.5*COUNTIF(K205:K211,"Sq*")-COUNTIF(K205:K211,"TBA")</f>
        <v>5.5</v>
      </c>
      <c r="L212" s="21"/>
      <c r="M212" s="21"/>
      <c r="N212" s="21" t="str">
        <f>IF(F212+K212=0,"",C201)</f>
        <v>Lakelands</v>
      </c>
      <c r="O212" s="21">
        <f>F212</f>
        <v>1.5</v>
      </c>
      <c r="P212" s="21" t="str">
        <f>IF(F212+K212=0,"",H201)</f>
        <v>The Vines</v>
      </c>
      <c r="Q212" s="21">
        <f>K212</f>
        <v>5.5</v>
      </c>
      <c r="R212" s="21" t="str">
        <f>G213</f>
        <v>The Vines</v>
      </c>
      <c r="S212" s="21" t="str">
        <f>IF(R212="HALVED",C201,"")</f>
        <v/>
      </c>
      <c r="T212" s="21" t="str">
        <f>IF(R212="HALVED",H201,"")</f>
        <v/>
      </c>
      <c r="U212" s="21"/>
      <c r="V212" s="21"/>
      <c r="W212" s="21"/>
      <c r="X212" s="21"/>
      <c r="Y212" s="21"/>
    </row>
    <row r="213" spans="1:25" ht="15">
      <c r="A213" s="22"/>
      <c r="B213" s="90" t="s">
        <v>42</v>
      </c>
      <c r="C213" s="66"/>
      <c r="D213" s="66"/>
      <c r="E213" s="66"/>
      <c r="F213" s="64"/>
      <c r="G213" s="91" t="str">
        <f>IF(F212+K212&lt;4,"",IF(F212=K212,"HALVED",IF(F212&gt;K212,C201,H201)))</f>
        <v>The Vines</v>
      </c>
      <c r="H213" s="66"/>
      <c r="I213" s="66"/>
      <c r="J213" s="66"/>
      <c r="K213" s="64"/>
      <c r="L213" s="23"/>
      <c r="M213" s="23"/>
      <c r="N213" s="23"/>
      <c r="O213" s="23"/>
      <c r="P213" s="23"/>
      <c r="Q213" s="23"/>
      <c r="R213" s="23"/>
      <c r="S213" s="23"/>
      <c r="T213" s="23"/>
      <c r="U213" s="23"/>
      <c r="V213" s="23"/>
      <c r="W213" s="23"/>
      <c r="X213" s="23"/>
      <c r="Y213" s="23"/>
    </row>
    <row r="214" spans="1:25" ht="15">
      <c r="A214" s="22"/>
      <c r="B214" s="24"/>
      <c r="C214" s="24"/>
      <c r="D214" s="24"/>
      <c r="E214" s="24"/>
      <c r="F214" s="24"/>
      <c r="G214" s="25"/>
      <c r="H214" s="25"/>
      <c r="I214" s="25"/>
      <c r="J214" s="25"/>
      <c r="K214" s="25"/>
      <c r="L214" s="23"/>
      <c r="M214" s="23"/>
      <c r="N214" s="23"/>
      <c r="O214" s="23"/>
      <c r="P214" s="23"/>
      <c r="Q214" s="23"/>
      <c r="R214" s="23"/>
      <c r="S214" s="23"/>
      <c r="T214" s="23"/>
      <c r="U214" s="23"/>
      <c r="V214" s="23"/>
      <c r="W214" s="23"/>
      <c r="X214" s="23"/>
      <c r="Y214" s="23"/>
    </row>
    <row r="215" spans="1:25" ht="18">
      <c r="A215" s="13"/>
      <c r="B215" s="15" t="s">
        <v>18</v>
      </c>
      <c r="C215" s="110" t="s">
        <v>544</v>
      </c>
      <c r="D215" s="66"/>
      <c r="E215" s="66"/>
      <c r="F215" s="64"/>
      <c r="G215" s="16" t="s">
        <v>18</v>
      </c>
      <c r="H215" s="109" t="s">
        <v>198</v>
      </c>
      <c r="I215" s="66"/>
      <c r="J215" s="66"/>
      <c r="K215" s="64"/>
      <c r="L215" s="17"/>
      <c r="M215" s="17"/>
      <c r="N215" s="17"/>
      <c r="O215" s="17"/>
      <c r="P215" s="17"/>
      <c r="Q215" s="17"/>
      <c r="R215" s="17"/>
      <c r="S215" s="17"/>
      <c r="T215" s="17"/>
      <c r="U215" s="17"/>
      <c r="V215" s="17"/>
      <c r="W215" s="17"/>
      <c r="X215" s="17"/>
      <c r="Y215" s="17"/>
    </row>
    <row r="216" spans="1:25" ht="15">
      <c r="A216" s="14"/>
      <c r="B216" s="85" t="s">
        <v>19</v>
      </c>
      <c r="C216" s="88" t="s">
        <v>20</v>
      </c>
      <c r="D216" s="76"/>
      <c r="E216" s="85" t="s">
        <v>560</v>
      </c>
      <c r="F216" s="85" t="s">
        <v>21</v>
      </c>
      <c r="G216" s="89" t="s">
        <v>19</v>
      </c>
      <c r="H216" s="74" t="s">
        <v>20</v>
      </c>
      <c r="I216" s="76"/>
      <c r="J216" s="89" t="s">
        <v>560</v>
      </c>
      <c r="K216" s="89" t="s">
        <v>21</v>
      </c>
      <c r="L216" s="17"/>
      <c r="M216" s="17"/>
      <c r="N216" s="17"/>
      <c r="O216" s="17"/>
      <c r="P216" s="17"/>
      <c r="Q216" s="17"/>
      <c r="R216" s="17"/>
      <c r="S216" s="17"/>
      <c r="T216" s="17"/>
      <c r="U216" s="17"/>
      <c r="V216" s="17"/>
      <c r="W216" s="17"/>
      <c r="X216" s="17"/>
      <c r="Y216" s="17"/>
    </row>
    <row r="217" spans="1:25" ht="15">
      <c r="A217" s="14"/>
      <c r="B217" s="86"/>
      <c r="C217" s="77"/>
      <c r="D217" s="79"/>
      <c r="E217" s="86"/>
      <c r="F217" s="86"/>
      <c r="G217" s="86"/>
      <c r="H217" s="77"/>
      <c r="I217" s="79"/>
      <c r="J217" s="86"/>
      <c r="K217" s="86"/>
      <c r="L217" s="17"/>
      <c r="M217" s="17"/>
      <c r="N217" s="17"/>
      <c r="O217" s="17"/>
      <c r="P217" s="17"/>
      <c r="Q217" s="17"/>
      <c r="R217" s="17"/>
      <c r="S217" s="17"/>
      <c r="T217" s="17"/>
      <c r="U217" s="17"/>
      <c r="V217" s="17"/>
      <c r="W217" s="17"/>
      <c r="X217" s="17"/>
      <c r="Y217" s="17"/>
    </row>
    <row r="218" spans="1:25" ht="15">
      <c r="A218" s="14"/>
      <c r="B218" s="87"/>
      <c r="C218" s="80"/>
      <c r="D218" s="82"/>
      <c r="E218" s="87"/>
      <c r="F218" s="87"/>
      <c r="G218" s="87"/>
      <c r="H218" s="80"/>
      <c r="I218" s="82"/>
      <c r="J218" s="87"/>
      <c r="K218" s="87"/>
      <c r="L218" s="17"/>
      <c r="M218" s="17"/>
      <c r="N218" s="17"/>
      <c r="O218" s="17"/>
      <c r="P218" s="17"/>
      <c r="Q218" s="17"/>
      <c r="R218" s="17"/>
      <c r="S218" s="17"/>
      <c r="T218" s="17"/>
      <c r="U218" s="17"/>
      <c r="V218" s="17"/>
      <c r="W218" s="17"/>
      <c r="X218" s="17"/>
      <c r="Y218" s="17"/>
    </row>
    <row r="219" spans="1:25" ht="15">
      <c r="A219" s="14"/>
      <c r="B219" s="15">
        <v>1</v>
      </c>
      <c r="C219" s="83" t="s">
        <v>791</v>
      </c>
      <c r="D219" s="64"/>
      <c r="E219" s="20">
        <v>19</v>
      </c>
      <c r="F219" s="18"/>
      <c r="G219" s="106">
        <v>1</v>
      </c>
      <c r="H219" s="83" t="s">
        <v>790</v>
      </c>
      <c r="I219" s="64"/>
      <c r="J219" s="20">
        <v>33</v>
      </c>
      <c r="K219" s="18" t="s">
        <v>38</v>
      </c>
      <c r="L219" s="19"/>
      <c r="M219" s="19"/>
      <c r="N219" s="19"/>
      <c r="O219" s="19"/>
      <c r="P219" s="19"/>
      <c r="Q219" s="19"/>
      <c r="R219" s="19"/>
      <c r="S219" s="19"/>
      <c r="T219" s="19"/>
      <c r="U219" s="19"/>
      <c r="V219" s="19"/>
      <c r="W219" s="19"/>
      <c r="X219" s="19"/>
      <c r="Y219" s="19"/>
    </row>
    <row r="220" spans="1:25" ht="15">
      <c r="A220" s="14"/>
      <c r="B220" s="15">
        <v>2</v>
      </c>
      <c r="C220" s="83" t="s">
        <v>710</v>
      </c>
      <c r="D220" s="64"/>
      <c r="E220" s="20">
        <v>24</v>
      </c>
      <c r="F220" s="18"/>
      <c r="G220" s="105">
        <v>2</v>
      </c>
      <c r="H220" s="83" t="s">
        <v>789</v>
      </c>
      <c r="I220" s="64"/>
      <c r="J220" s="20">
        <v>34</v>
      </c>
      <c r="K220" s="18" t="s">
        <v>85</v>
      </c>
      <c r="L220" s="19"/>
      <c r="M220" s="19"/>
      <c r="N220" s="19"/>
      <c r="O220" s="19"/>
      <c r="P220" s="19"/>
      <c r="Q220" s="19"/>
      <c r="R220" s="19"/>
      <c r="S220" s="19"/>
      <c r="T220" s="19"/>
      <c r="U220" s="19"/>
      <c r="V220" s="19"/>
      <c r="W220" s="19"/>
      <c r="X220" s="19"/>
      <c r="Y220" s="19"/>
    </row>
    <row r="221" spans="1:25" ht="15">
      <c r="A221" s="14"/>
      <c r="B221" s="15">
        <v>3</v>
      </c>
      <c r="C221" s="83" t="s">
        <v>706</v>
      </c>
      <c r="D221" s="64"/>
      <c r="E221" s="20">
        <v>27</v>
      </c>
      <c r="F221" s="18" t="s">
        <v>34</v>
      </c>
      <c r="G221" s="105">
        <v>3</v>
      </c>
      <c r="H221" s="83" t="s">
        <v>788</v>
      </c>
      <c r="I221" s="64"/>
      <c r="J221" s="20">
        <v>34</v>
      </c>
      <c r="K221" s="18"/>
      <c r="L221" s="19"/>
      <c r="M221" s="19"/>
      <c r="N221" s="19"/>
      <c r="O221" s="19"/>
      <c r="P221" s="19"/>
      <c r="Q221" s="19"/>
      <c r="R221" s="19"/>
      <c r="S221" s="19"/>
      <c r="T221" s="19"/>
      <c r="U221" s="19"/>
      <c r="V221" s="19"/>
      <c r="W221" s="19"/>
      <c r="X221" s="19"/>
      <c r="Y221" s="19"/>
    </row>
    <row r="222" spans="1:25" ht="15">
      <c r="A222" s="14"/>
      <c r="B222" s="15">
        <v>4</v>
      </c>
      <c r="C222" s="83" t="s">
        <v>787</v>
      </c>
      <c r="D222" s="64"/>
      <c r="E222" s="20">
        <v>28</v>
      </c>
      <c r="F222" s="18"/>
      <c r="G222" s="105">
        <v>4</v>
      </c>
      <c r="H222" s="83" t="s">
        <v>786</v>
      </c>
      <c r="I222" s="64"/>
      <c r="J222" s="20">
        <v>35</v>
      </c>
      <c r="K222" s="18" t="s">
        <v>52</v>
      </c>
      <c r="L222" s="19"/>
      <c r="M222" s="19"/>
      <c r="N222" s="19"/>
      <c r="O222" s="19"/>
      <c r="P222" s="19"/>
      <c r="Q222" s="19"/>
      <c r="R222" s="19"/>
      <c r="S222" s="19"/>
      <c r="T222" s="19"/>
      <c r="U222" s="19"/>
      <c r="V222" s="19"/>
      <c r="W222" s="19"/>
      <c r="X222" s="19"/>
      <c r="Y222" s="19"/>
    </row>
    <row r="223" spans="1:25" ht="15">
      <c r="A223" s="14"/>
      <c r="B223" s="15">
        <v>5</v>
      </c>
      <c r="C223" s="83" t="s">
        <v>785</v>
      </c>
      <c r="D223" s="64"/>
      <c r="E223" s="20">
        <v>31</v>
      </c>
      <c r="F223" s="18" t="s">
        <v>24</v>
      </c>
      <c r="G223" s="105">
        <v>5</v>
      </c>
      <c r="H223" s="83" t="s">
        <v>784</v>
      </c>
      <c r="I223" s="64"/>
      <c r="J223" s="20">
        <v>36</v>
      </c>
      <c r="K223" s="18"/>
      <c r="L223" s="19"/>
      <c r="M223" s="19"/>
      <c r="N223" s="19"/>
      <c r="O223" s="19"/>
      <c r="P223" s="19"/>
      <c r="Q223" s="19"/>
      <c r="R223" s="19"/>
      <c r="S223" s="19"/>
      <c r="T223" s="19"/>
      <c r="U223" s="19"/>
      <c r="V223" s="19"/>
      <c r="W223" s="19"/>
      <c r="X223" s="19"/>
      <c r="Y223" s="19"/>
    </row>
    <row r="224" spans="1:25" ht="15">
      <c r="A224" s="14"/>
      <c r="B224" s="15">
        <v>6</v>
      </c>
      <c r="C224" s="83" t="s">
        <v>783</v>
      </c>
      <c r="D224" s="64"/>
      <c r="E224" s="20">
        <v>36</v>
      </c>
      <c r="F224" s="18"/>
      <c r="G224" s="105">
        <v>6</v>
      </c>
      <c r="H224" s="83" t="s">
        <v>782</v>
      </c>
      <c r="I224" s="64"/>
      <c r="J224" s="20">
        <v>38</v>
      </c>
      <c r="K224" s="18" t="s">
        <v>85</v>
      </c>
      <c r="L224" s="19"/>
      <c r="M224" s="19"/>
      <c r="N224" s="19"/>
      <c r="O224" s="19"/>
      <c r="P224" s="19"/>
      <c r="Q224" s="19"/>
      <c r="R224" s="19"/>
      <c r="S224" s="19"/>
      <c r="T224" s="19"/>
      <c r="U224" s="19"/>
      <c r="V224" s="19"/>
      <c r="W224" s="19"/>
      <c r="X224" s="19"/>
      <c r="Y224" s="19"/>
    </row>
    <row r="225" spans="1:25" ht="15">
      <c r="A225" s="14"/>
      <c r="B225" s="15">
        <v>7</v>
      </c>
      <c r="C225" s="83" t="s">
        <v>698</v>
      </c>
      <c r="D225" s="64"/>
      <c r="E225" s="20">
        <v>37</v>
      </c>
      <c r="F225" s="18" t="s">
        <v>125</v>
      </c>
      <c r="G225" s="105">
        <v>7</v>
      </c>
      <c r="H225" s="83" t="s">
        <v>781</v>
      </c>
      <c r="I225" s="64"/>
      <c r="J225" s="20">
        <v>40</v>
      </c>
      <c r="K225" s="18"/>
      <c r="L225" s="19"/>
      <c r="M225" s="19"/>
      <c r="N225" s="19"/>
      <c r="O225" s="19"/>
      <c r="P225" s="19"/>
      <c r="Q225" s="19"/>
      <c r="R225" s="19"/>
      <c r="S225" s="19"/>
      <c r="T225" s="19"/>
      <c r="U225" s="19"/>
      <c r="V225" s="19"/>
      <c r="W225" s="19"/>
      <c r="X225" s="19"/>
      <c r="Y225" s="19"/>
    </row>
    <row r="226" spans="1:25" ht="15">
      <c r="A226" s="14"/>
      <c r="B226" s="72" t="str">
        <f>"TOTAL MATCHES WON BY : "&amp;C215</f>
        <v>TOTAL MATCHES WON BY : Wanneroo</v>
      </c>
      <c r="C226" s="66"/>
      <c r="D226" s="66"/>
      <c r="E226" s="64"/>
      <c r="F226" s="20">
        <f>COUNTA(F219:F225)-0.5*COUNTIF(F219:F225,"Sq*")-COUNTIF(F219:F225,"TBA")</f>
        <v>3</v>
      </c>
      <c r="G226" s="92" t="str">
        <f>"TOTAL MATCHES WON BY : "&amp;H215</f>
        <v>TOTAL MATCHES WON BY : WAGC</v>
      </c>
      <c r="H226" s="66"/>
      <c r="I226" s="66"/>
      <c r="J226" s="64"/>
      <c r="K226" s="20">
        <f>COUNTA(K219:K225)-0.5*COUNTIF(K219:K225,"Sq*")-COUNTIF(K219:K225,"TBA")</f>
        <v>4</v>
      </c>
      <c r="L226" s="21"/>
      <c r="M226" s="21"/>
      <c r="N226" s="21" t="str">
        <f>IF(F226+K226=0,"",C215)</f>
        <v>Wanneroo</v>
      </c>
      <c r="O226" s="21">
        <f>F226</f>
        <v>3</v>
      </c>
      <c r="P226" s="21" t="str">
        <f>IF(F226+K226=0,"",H215)</f>
        <v>WAGC</v>
      </c>
      <c r="Q226" s="21">
        <f>K226</f>
        <v>4</v>
      </c>
      <c r="R226" s="21" t="str">
        <f>G227</f>
        <v>WAGC</v>
      </c>
      <c r="S226" s="21" t="str">
        <f>IF(R226="HALVED",C215,"")</f>
        <v/>
      </c>
      <c r="T226" s="21" t="str">
        <f>IF(R226="HALVED",H215,"")</f>
        <v/>
      </c>
      <c r="U226" s="21"/>
      <c r="V226" s="21"/>
      <c r="W226" s="21"/>
      <c r="X226" s="21"/>
      <c r="Y226" s="21"/>
    </row>
    <row r="227" spans="1:25" ht="15">
      <c r="A227" s="14"/>
      <c r="B227" s="90" t="s">
        <v>42</v>
      </c>
      <c r="C227" s="66"/>
      <c r="D227" s="66"/>
      <c r="E227" s="66"/>
      <c r="F227" s="64"/>
      <c r="G227" s="91" t="str">
        <f>IF(F226+K226&lt;4,"",IF(F226=K226,"HALVED",IF(F226&gt;K226,C215,H215)))</f>
        <v>WAGC</v>
      </c>
      <c r="H227" s="66"/>
      <c r="I227" s="66"/>
      <c r="J227" s="66"/>
      <c r="K227" s="64"/>
      <c r="L227" s="23"/>
      <c r="M227" s="23"/>
      <c r="N227" s="23"/>
      <c r="O227" s="23"/>
      <c r="P227" s="23"/>
      <c r="Q227" s="23"/>
      <c r="R227" s="23"/>
      <c r="S227" s="23"/>
      <c r="T227" s="23"/>
      <c r="U227" s="23"/>
      <c r="V227" s="23"/>
      <c r="W227" s="23"/>
      <c r="X227" s="23"/>
      <c r="Y227" s="23"/>
    </row>
    <row r="228" spans="1:25" ht="15">
      <c r="A228" s="22"/>
      <c r="B228" s="24"/>
      <c r="C228" s="24"/>
      <c r="D228" s="24"/>
      <c r="E228" s="24"/>
      <c r="F228" s="24"/>
      <c r="G228" s="25"/>
      <c r="H228" s="25"/>
      <c r="I228" s="25"/>
      <c r="J228" s="25"/>
      <c r="K228" s="25"/>
      <c r="L228" s="23"/>
      <c r="M228" s="23"/>
      <c r="N228" s="23"/>
      <c r="O228" s="23"/>
      <c r="P228" s="23"/>
      <c r="Q228" s="23"/>
      <c r="R228" s="23"/>
      <c r="S228" s="23"/>
      <c r="T228" s="23"/>
      <c r="U228" s="23"/>
      <c r="V228" s="23"/>
      <c r="W228" s="23"/>
      <c r="X228" s="23"/>
      <c r="Y228" s="23"/>
    </row>
    <row r="229" spans="1:25" ht="30" customHeight="1">
      <c r="A229" s="13"/>
      <c r="B229" s="84" t="str">
        <f>[6]Sheet1!A14</f>
        <v>ROUND TWO</v>
      </c>
      <c r="C229" s="64"/>
      <c r="D229" s="70" t="str">
        <f>[6]Sheet1!B14</f>
        <v>MONDAY 5 MAY</v>
      </c>
      <c r="E229" s="66"/>
      <c r="F229" s="64"/>
      <c r="G229" s="108" t="str">
        <f>[6]Sheet1!C14</f>
        <v>Lakelands CC</v>
      </c>
      <c r="H229" s="66"/>
      <c r="I229" s="66"/>
      <c r="J229" s="66"/>
      <c r="K229" s="64"/>
      <c r="L229" s="13"/>
      <c r="M229" s="13"/>
      <c r="N229" s="13"/>
      <c r="O229" s="13"/>
      <c r="P229" s="13"/>
      <c r="Q229" s="13"/>
      <c r="R229" s="13"/>
      <c r="S229" s="13"/>
      <c r="T229" s="13"/>
      <c r="U229" s="13"/>
      <c r="V229" s="13"/>
      <c r="W229" s="13"/>
      <c r="X229" s="13"/>
      <c r="Y229" s="13"/>
    </row>
    <row r="230" spans="1:25" ht="15">
      <c r="A230" s="14"/>
      <c r="B230" s="15" t="s">
        <v>18</v>
      </c>
      <c r="C230" s="110" t="s">
        <v>623</v>
      </c>
      <c r="D230" s="66"/>
      <c r="E230" s="66"/>
      <c r="F230" s="64"/>
      <c r="G230" s="16" t="s">
        <v>18</v>
      </c>
      <c r="H230" s="109" t="s">
        <v>198</v>
      </c>
      <c r="I230" s="66"/>
      <c r="J230" s="66"/>
      <c r="K230" s="64"/>
      <c r="L230" s="17"/>
      <c r="M230" s="17"/>
      <c r="N230" s="17"/>
      <c r="O230" s="17"/>
      <c r="P230" s="17"/>
      <c r="Q230" s="17"/>
      <c r="R230" s="17"/>
      <c r="S230" s="17"/>
      <c r="T230" s="17"/>
      <c r="U230" s="17"/>
      <c r="V230" s="17"/>
      <c r="W230" s="17"/>
      <c r="X230" s="17"/>
      <c r="Y230" s="17"/>
    </row>
    <row r="231" spans="1:25" ht="15">
      <c r="A231" s="14"/>
      <c r="B231" s="85" t="s">
        <v>19</v>
      </c>
      <c r="C231" s="88" t="s">
        <v>20</v>
      </c>
      <c r="D231" s="76"/>
      <c r="E231" s="85" t="s">
        <v>560</v>
      </c>
      <c r="F231" s="85" t="s">
        <v>21</v>
      </c>
      <c r="G231" s="89" t="s">
        <v>19</v>
      </c>
      <c r="H231" s="74" t="s">
        <v>20</v>
      </c>
      <c r="I231" s="76"/>
      <c r="J231" s="89" t="s">
        <v>560</v>
      </c>
      <c r="K231" s="89" t="s">
        <v>21</v>
      </c>
      <c r="L231" s="17"/>
      <c r="M231" s="17"/>
      <c r="N231" s="17"/>
      <c r="O231" s="17"/>
      <c r="P231" s="17"/>
      <c r="Q231" s="17"/>
      <c r="R231" s="17"/>
      <c r="S231" s="17"/>
      <c r="T231" s="17"/>
      <c r="U231" s="17"/>
      <c r="V231" s="17"/>
      <c r="W231" s="17"/>
      <c r="X231" s="17"/>
      <c r="Y231" s="17"/>
    </row>
    <row r="232" spans="1:25" ht="15">
      <c r="A232" s="14"/>
      <c r="B232" s="86"/>
      <c r="C232" s="77"/>
      <c r="D232" s="79"/>
      <c r="E232" s="86"/>
      <c r="F232" s="86"/>
      <c r="G232" s="86"/>
      <c r="H232" s="77"/>
      <c r="I232" s="79"/>
      <c r="J232" s="86"/>
      <c r="K232" s="86"/>
      <c r="L232" s="17"/>
      <c r="M232" s="17"/>
      <c r="N232" s="17"/>
      <c r="O232" s="17"/>
      <c r="P232" s="17"/>
      <c r="Q232" s="17"/>
      <c r="R232" s="17"/>
      <c r="S232" s="17"/>
      <c r="T232" s="17"/>
      <c r="U232" s="17"/>
      <c r="V232" s="17"/>
      <c r="W232" s="17"/>
      <c r="X232" s="17"/>
      <c r="Y232" s="17"/>
    </row>
    <row r="233" spans="1:25" ht="15">
      <c r="A233" s="14"/>
      <c r="B233" s="87"/>
      <c r="C233" s="80"/>
      <c r="D233" s="82"/>
      <c r="E233" s="87"/>
      <c r="F233" s="87"/>
      <c r="G233" s="87"/>
      <c r="H233" s="80"/>
      <c r="I233" s="82"/>
      <c r="J233" s="87"/>
      <c r="K233" s="87"/>
      <c r="L233" s="17"/>
      <c r="M233" s="17"/>
      <c r="N233" s="17"/>
      <c r="O233" s="17"/>
      <c r="P233" s="17"/>
      <c r="Q233" s="17"/>
      <c r="R233" s="17"/>
      <c r="S233" s="17"/>
      <c r="T233" s="17"/>
      <c r="U233" s="17"/>
      <c r="V233" s="17"/>
      <c r="W233" s="17"/>
      <c r="X233" s="17"/>
      <c r="Y233" s="17"/>
    </row>
    <row r="234" spans="1:25" ht="15">
      <c r="A234" s="14"/>
      <c r="B234" s="15">
        <v>1</v>
      </c>
      <c r="C234" s="83" t="s">
        <v>780</v>
      </c>
      <c r="D234" s="64"/>
      <c r="E234" s="20">
        <v>29</v>
      </c>
      <c r="F234" s="18" t="s">
        <v>41</v>
      </c>
      <c r="G234" s="106">
        <v>1</v>
      </c>
      <c r="H234" s="83" t="s">
        <v>779</v>
      </c>
      <c r="I234" s="64"/>
      <c r="J234" s="20">
        <v>33</v>
      </c>
      <c r="K234" s="18"/>
      <c r="L234" s="19"/>
      <c r="M234" s="19"/>
      <c r="N234" s="19"/>
      <c r="O234" s="19"/>
      <c r="P234" s="19"/>
      <c r="Q234" s="19"/>
      <c r="R234" s="19"/>
      <c r="S234" s="19"/>
      <c r="T234" s="19"/>
      <c r="U234" s="19"/>
      <c r="V234" s="19"/>
      <c r="W234" s="19"/>
      <c r="X234" s="19"/>
      <c r="Y234" s="19"/>
    </row>
    <row r="235" spans="1:25" ht="15">
      <c r="A235" s="14"/>
      <c r="B235" s="15">
        <v>2</v>
      </c>
      <c r="C235" s="83" t="s">
        <v>778</v>
      </c>
      <c r="D235" s="64"/>
      <c r="E235" s="20">
        <v>29</v>
      </c>
      <c r="F235" s="18" t="s">
        <v>24</v>
      </c>
      <c r="G235" s="105">
        <v>2</v>
      </c>
      <c r="H235" s="83" t="s">
        <v>777</v>
      </c>
      <c r="I235" s="64"/>
      <c r="J235" s="20">
        <v>34</v>
      </c>
      <c r="K235" s="18"/>
      <c r="L235" s="19"/>
      <c r="M235" s="19"/>
      <c r="N235" s="19"/>
      <c r="O235" s="19"/>
      <c r="P235" s="19"/>
      <c r="Q235" s="19"/>
      <c r="R235" s="19"/>
      <c r="S235" s="19"/>
      <c r="T235" s="19"/>
      <c r="U235" s="19"/>
      <c r="V235" s="19"/>
      <c r="W235" s="19"/>
      <c r="X235" s="19"/>
      <c r="Y235" s="19"/>
    </row>
    <row r="236" spans="1:25" ht="15">
      <c r="A236" s="14"/>
      <c r="B236" s="15">
        <v>3</v>
      </c>
      <c r="C236" s="83" t="s">
        <v>776</v>
      </c>
      <c r="D236" s="64"/>
      <c r="E236" s="20">
        <v>29</v>
      </c>
      <c r="F236" s="18"/>
      <c r="G236" s="105">
        <v>3</v>
      </c>
      <c r="H236" s="83" t="s">
        <v>775</v>
      </c>
      <c r="I236" s="64"/>
      <c r="J236" s="20">
        <v>36</v>
      </c>
      <c r="K236" s="18" t="s">
        <v>85</v>
      </c>
      <c r="L236" s="19"/>
      <c r="M236" s="19"/>
      <c r="N236" s="19"/>
      <c r="O236" s="19"/>
      <c r="P236" s="19"/>
      <c r="Q236" s="19"/>
      <c r="R236" s="19"/>
      <c r="S236" s="19"/>
      <c r="T236" s="19"/>
      <c r="U236" s="19"/>
      <c r="V236" s="19"/>
      <c r="W236" s="19"/>
      <c r="X236" s="19"/>
      <c r="Y236" s="19"/>
    </row>
    <row r="237" spans="1:25" ht="15">
      <c r="A237" s="14"/>
      <c r="B237" s="15">
        <v>4</v>
      </c>
      <c r="C237" s="83" t="s">
        <v>774</v>
      </c>
      <c r="D237" s="64"/>
      <c r="E237" s="20">
        <v>29</v>
      </c>
      <c r="F237" s="18"/>
      <c r="G237" s="105">
        <v>4</v>
      </c>
      <c r="H237" s="83" t="s">
        <v>773</v>
      </c>
      <c r="I237" s="64"/>
      <c r="J237" s="20">
        <v>36</v>
      </c>
      <c r="K237" s="18" t="s">
        <v>52</v>
      </c>
      <c r="L237" s="19"/>
      <c r="M237" s="19"/>
      <c r="N237" s="19"/>
      <c r="O237" s="19"/>
      <c r="P237" s="19"/>
      <c r="Q237" s="19"/>
      <c r="R237" s="19"/>
      <c r="S237" s="19"/>
      <c r="T237" s="19"/>
      <c r="U237" s="19"/>
      <c r="V237" s="19"/>
      <c r="W237" s="19"/>
      <c r="X237" s="19"/>
      <c r="Y237" s="19"/>
    </row>
    <row r="238" spans="1:25" ht="15">
      <c r="A238" s="14"/>
      <c r="B238" s="15">
        <v>5</v>
      </c>
      <c r="C238" s="83" t="s">
        <v>772</v>
      </c>
      <c r="D238" s="64"/>
      <c r="E238" s="20">
        <v>31</v>
      </c>
      <c r="F238" s="18" t="s">
        <v>31</v>
      </c>
      <c r="G238" s="105">
        <v>5</v>
      </c>
      <c r="H238" s="83" t="s">
        <v>771</v>
      </c>
      <c r="I238" s="64"/>
      <c r="J238" s="20">
        <v>36</v>
      </c>
      <c r="K238" s="18" t="s">
        <v>31</v>
      </c>
      <c r="L238" s="19"/>
      <c r="M238" s="19"/>
      <c r="N238" s="19"/>
      <c r="O238" s="19"/>
      <c r="P238" s="19"/>
      <c r="Q238" s="19"/>
      <c r="R238" s="19"/>
      <c r="S238" s="19"/>
      <c r="T238" s="19"/>
      <c r="U238" s="19"/>
      <c r="V238" s="19"/>
      <c r="W238" s="19"/>
      <c r="X238" s="19"/>
      <c r="Y238" s="19"/>
    </row>
    <row r="239" spans="1:25" ht="15">
      <c r="A239" s="14"/>
      <c r="B239" s="15">
        <v>6</v>
      </c>
      <c r="C239" s="83" t="s">
        <v>770</v>
      </c>
      <c r="D239" s="64"/>
      <c r="E239" s="20">
        <v>32</v>
      </c>
      <c r="F239" s="18"/>
      <c r="G239" s="105">
        <v>6</v>
      </c>
      <c r="H239" s="83" t="s">
        <v>769</v>
      </c>
      <c r="I239" s="64"/>
      <c r="J239" s="20">
        <v>36</v>
      </c>
      <c r="K239" s="18" t="s">
        <v>27</v>
      </c>
      <c r="L239" s="19"/>
      <c r="M239" s="19"/>
      <c r="N239" s="19"/>
      <c r="O239" s="19"/>
      <c r="P239" s="19"/>
      <c r="Q239" s="19"/>
      <c r="R239" s="19"/>
      <c r="S239" s="19"/>
      <c r="T239" s="19"/>
      <c r="U239" s="19"/>
      <c r="V239" s="19"/>
      <c r="W239" s="19"/>
      <c r="X239" s="19"/>
      <c r="Y239" s="19"/>
    </row>
    <row r="240" spans="1:25" ht="15">
      <c r="A240" s="14"/>
      <c r="B240" s="15">
        <v>7</v>
      </c>
      <c r="C240" s="83" t="s">
        <v>768</v>
      </c>
      <c r="D240" s="64"/>
      <c r="E240" s="20">
        <v>36</v>
      </c>
      <c r="F240" s="18" t="s">
        <v>24</v>
      </c>
      <c r="G240" s="105">
        <v>7</v>
      </c>
      <c r="H240" s="83" t="s">
        <v>767</v>
      </c>
      <c r="I240" s="64"/>
      <c r="J240" s="20">
        <v>36</v>
      </c>
      <c r="K240" s="18"/>
      <c r="L240" s="19"/>
      <c r="M240" s="19"/>
      <c r="N240" s="19"/>
      <c r="O240" s="19"/>
      <c r="P240" s="19"/>
      <c r="Q240" s="19"/>
      <c r="R240" s="19"/>
      <c r="S240" s="19"/>
      <c r="T240" s="19"/>
      <c r="U240" s="19"/>
      <c r="V240" s="19"/>
      <c r="W240" s="19"/>
      <c r="X240" s="19"/>
      <c r="Y240" s="19"/>
    </row>
    <row r="241" spans="1:25" ht="15">
      <c r="A241" s="22"/>
      <c r="B241" s="72" t="str">
        <f>"TOTAL MATCHES WON BY : "&amp;C230</f>
        <v>TOTAL MATCHES WON BY : Nedlands</v>
      </c>
      <c r="C241" s="66"/>
      <c r="D241" s="66"/>
      <c r="E241" s="64"/>
      <c r="F241" s="20">
        <f>COUNTA(F234:F240)-0.5*COUNTIF(F234:F240,"Sq*")-COUNTIF(F234:F240,)</f>
        <v>3.5</v>
      </c>
      <c r="G241" s="92" t="str">
        <f>"TOTAL MATCHES WON BY : "&amp;H230</f>
        <v>TOTAL MATCHES WON BY : WAGC</v>
      </c>
      <c r="H241" s="66"/>
      <c r="I241" s="66"/>
      <c r="J241" s="64"/>
      <c r="K241" s="20">
        <f>COUNTA(K234:K240)-0.5*COUNTIF(K234:K240,"Sq*")-COUNTIF(K234:K240,"TBA")</f>
        <v>3.5</v>
      </c>
      <c r="L241" s="21"/>
      <c r="M241" s="21"/>
      <c r="N241" s="21" t="str">
        <f>IF(F241+K241=0,"",C230)</f>
        <v>Nedlands</v>
      </c>
      <c r="O241" s="21">
        <f>F241</f>
        <v>3.5</v>
      </c>
      <c r="P241" s="21" t="str">
        <f>IF(F241+K241=0,"",H230)</f>
        <v>WAGC</v>
      </c>
      <c r="Q241" s="21">
        <f>K241</f>
        <v>3.5</v>
      </c>
      <c r="R241" s="21" t="str">
        <f>G242</f>
        <v>HALVED</v>
      </c>
      <c r="S241" s="21" t="str">
        <f>IF(R241="HALVED",C230,"")</f>
        <v>Nedlands</v>
      </c>
      <c r="T241" s="21" t="str">
        <f>IF(R241="HALVED",H230,"")</f>
        <v>WAGC</v>
      </c>
      <c r="U241" s="21"/>
      <c r="V241" s="21"/>
      <c r="W241" s="21"/>
      <c r="X241" s="21"/>
      <c r="Y241" s="21"/>
    </row>
    <row r="242" spans="1:25" ht="15">
      <c r="A242" s="22"/>
      <c r="B242" s="90" t="s">
        <v>42</v>
      </c>
      <c r="C242" s="66"/>
      <c r="D242" s="66"/>
      <c r="E242" s="66"/>
      <c r="F242" s="64"/>
      <c r="G242" s="91" t="str">
        <f>IF(F241+K241&lt;4,"",IF(F241=K241,"HALVED",IF(F241&gt;K241,C230,H230)))</f>
        <v>HALVED</v>
      </c>
      <c r="H242" s="66"/>
      <c r="I242" s="66"/>
      <c r="J242" s="66"/>
      <c r="K242" s="64"/>
      <c r="L242" s="23"/>
      <c r="M242" s="23"/>
      <c r="N242" s="23"/>
      <c r="O242" s="23"/>
      <c r="P242" s="23"/>
      <c r="Q242" s="23"/>
      <c r="R242" s="23"/>
      <c r="S242" s="23"/>
      <c r="T242" s="23"/>
      <c r="U242" s="23"/>
      <c r="V242" s="23"/>
      <c r="W242" s="23"/>
      <c r="X242" s="23"/>
      <c r="Y242" s="23"/>
    </row>
    <row r="243" spans="1:25" ht="15">
      <c r="A243" s="22"/>
      <c r="B243" s="24"/>
      <c r="C243" s="24"/>
      <c r="D243" s="24"/>
      <c r="E243" s="24"/>
      <c r="F243" s="24"/>
      <c r="G243" s="25"/>
      <c r="H243" s="25"/>
      <c r="I243" s="25"/>
      <c r="J243" s="25"/>
      <c r="K243" s="25"/>
      <c r="L243" s="23"/>
      <c r="M243" s="23"/>
      <c r="N243" s="23"/>
      <c r="O243" s="23"/>
      <c r="P243" s="23"/>
      <c r="Q243" s="23"/>
      <c r="R243" s="23"/>
      <c r="S243" s="23"/>
      <c r="T243" s="23"/>
      <c r="U243" s="23"/>
      <c r="V243" s="23"/>
      <c r="W243" s="23"/>
      <c r="X243" s="23"/>
      <c r="Y243" s="23"/>
    </row>
    <row r="244" spans="1:25" ht="15">
      <c r="A244" s="22"/>
      <c r="B244" s="15" t="s">
        <v>18</v>
      </c>
      <c r="C244" s="110" t="s">
        <v>196</v>
      </c>
      <c r="D244" s="66"/>
      <c r="E244" s="66"/>
      <c r="F244" s="64"/>
      <c r="G244" s="16" t="s">
        <v>18</v>
      </c>
      <c r="H244" s="109" t="s">
        <v>544</v>
      </c>
      <c r="I244" s="66"/>
      <c r="J244" s="66"/>
      <c r="K244" s="64"/>
      <c r="L244" s="17"/>
      <c r="M244" s="17"/>
      <c r="N244" s="17"/>
      <c r="O244" s="17"/>
      <c r="P244" s="17"/>
      <c r="Q244" s="17"/>
      <c r="R244" s="17"/>
      <c r="S244" s="17"/>
      <c r="T244" s="17"/>
      <c r="U244" s="17"/>
      <c r="V244" s="17"/>
      <c r="W244" s="17"/>
      <c r="X244" s="17"/>
      <c r="Y244" s="17"/>
    </row>
    <row r="245" spans="1:25" ht="15">
      <c r="A245" s="22"/>
      <c r="B245" s="85" t="s">
        <v>19</v>
      </c>
      <c r="C245" s="88" t="s">
        <v>20</v>
      </c>
      <c r="D245" s="76"/>
      <c r="E245" s="85" t="s">
        <v>560</v>
      </c>
      <c r="F245" s="85" t="s">
        <v>21</v>
      </c>
      <c r="G245" s="89" t="s">
        <v>19</v>
      </c>
      <c r="H245" s="74" t="s">
        <v>20</v>
      </c>
      <c r="I245" s="76"/>
      <c r="J245" s="89" t="s">
        <v>560</v>
      </c>
      <c r="K245" s="89" t="s">
        <v>21</v>
      </c>
      <c r="L245" s="17"/>
      <c r="M245" s="17"/>
      <c r="N245" s="17"/>
      <c r="O245" s="17"/>
      <c r="P245" s="17"/>
      <c r="Q245" s="17"/>
      <c r="R245" s="17"/>
      <c r="S245" s="17"/>
      <c r="T245" s="17"/>
      <c r="U245" s="17"/>
      <c r="V245" s="17"/>
      <c r="W245" s="17"/>
      <c r="X245" s="17"/>
      <c r="Y245" s="17"/>
    </row>
    <row r="246" spans="1:25" ht="15">
      <c r="A246" s="22"/>
      <c r="B246" s="86"/>
      <c r="C246" s="77"/>
      <c r="D246" s="79"/>
      <c r="E246" s="86"/>
      <c r="F246" s="86"/>
      <c r="G246" s="86"/>
      <c r="H246" s="77"/>
      <c r="I246" s="79"/>
      <c r="J246" s="86"/>
      <c r="K246" s="86"/>
      <c r="L246" s="17"/>
      <c r="M246" s="17"/>
      <c r="N246" s="17"/>
      <c r="O246" s="17"/>
      <c r="P246" s="17"/>
      <c r="Q246" s="17"/>
      <c r="R246" s="17"/>
      <c r="S246" s="17"/>
      <c r="T246" s="17"/>
      <c r="U246" s="17"/>
      <c r="V246" s="17"/>
      <c r="W246" s="17"/>
      <c r="X246" s="17"/>
      <c r="Y246" s="17"/>
    </row>
    <row r="247" spans="1:25" ht="15">
      <c r="A247" s="22"/>
      <c r="B247" s="87"/>
      <c r="C247" s="80"/>
      <c r="D247" s="82"/>
      <c r="E247" s="87"/>
      <c r="F247" s="87"/>
      <c r="G247" s="87"/>
      <c r="H247" s="80"/>
      <c r="I247" s="82"/>
      <c r="J247" s="87"/>
      <c r="K247" s="87"/>
      <c r="L247" s="17"/>
      <c r="M247" s="17"/>
      <c r="N247" s="17"/>
      <c r="O247" s="17"/>
      <c r="P247" s="17"/>
      <c r="Q247" s="17"/>
      <c r="R247" s="17"/>
      <c r="S247" s="17"/>
      <c r="T247" s="17"/>
      <c r="U247" s="17"/>
      <c r="V247" s="17"/>
      <c r="W247" s="17"/>
      <c r="X247" s="17"/>
      <c r="Y247" s="17"/>
    </row>
    <row r="248" spans="1:25" ht="15">
      <c r="A248" s="22"/>
      <c r="B248" s="15">
        <v>1</v>
      </c>
      <c r="C248" s="83" t="s">
        <v>766</v>
      </c>
      <c r="D248" s="64"/>
      <c r="E248" s="20">
        <v>23</v>
      </c>
      <c r="F248" s="18"/>
      <c r="G248" s="106">
        <v>1</v>
      </c>
      <c r="H248" s="83" t="s">
        <v>765</v>
      </c>
      <c r="I248" s="64"/>
      <c r="J248" s="20">
        <v>25</v>
      </c>
      <c r="K248" s="18" t="s">
        <v>41</v>
      </c>
      <c r="L248" s="19"/>
      <c r="M248" s="19"/>
      <c r="N248" s="19"/>
      <c r="O248" s="19"/>
      <c r="P248" s="19"/>
      <c r="Q248" s="19"/>
      <c r="R248" s="19"/>
      <c r="S248" s="19"/>
      <c r="T248" s="19"/>
      <c r="U248" s="19"/>
      <c r="V248" s="19"/>
      <c r="W248" s="19"/>
      <c r="X248" s="19"/>
      <c r="Y248" s="19"/>
    </row>
    <row r="249" spans="1:25" ht="15">
      <c r="A249" s="22"/>
      <c r="B249" s="15">
        <v>2</v>
      </c>
      <c r="C249" s="83" t="s">
        <v>764</v>
      </c>
      <c r="D249" s="64"/>
      <c r="E249" s="20">
        <v>24</v>
      </c>
      <c r="F249" s="18" t="s">
        <v>24</v>
      </c>
      <c r="G249" s="105">
        <v>2</v>
      </c>
      <c r="H249" s="83" t="s">
        <v>763</v>
      </c>
      <c r="I249" s="64"/>
      <c r="J249" s="20">
        <v>25</v>
      </c>
      <c r="K249" s="18"/>
      <c r="L249" s="19"/>
      <c r="M249" s="19"/>
      <c r="N249" s="19"/>
      <c r="O249" s="19"/>
      <c r="P249" s="19"/>
      <c r="Q249" s="19"/>
      <c r="R249" s="19"/>
      <c r="S249" s="19"/>
      <c r="T249" s="19"/>
      <c r="U249" s="19"/>
      <c r="V249" s="19"/>
      <c r="W249" s="19"/>
      <c r="X249" s="19"/>
      <c r="Y249" s="19"/>
    </row>
    <row r="250" spans="1:25" ht="15">
      <c r="A250" s="22"/>
      <c r="B250" s="15">
        <v>3</v>
      </c>
      <c r="C250" s="83" t="s">
        <v>762</v>
      </c>
      <c r="D250" s="64"/>
      <c r="E250" s="20">
        <v>27</v>
      </c>
      <c r="F250" s="18"/>
      <c r="G250" s="105">
        <v>3</v>
      </c>
      <c r="H250" s="83" t="s">
        <v>761</v>
      </c>
      <c r="I250" s="64"/>
      <c r="J250" s="20">
        <v>28</v>
      </c>
      <c r="K250" s="18" t="s">
        <v>34</v>
      </c>
      <c r="L250" s="19"/>
      <c r="M250" s="19"/>
      <c r="N250" s="19"/>
      <c r="O250" s="19"/>
      <c r="P250" s="19"/>
      <c r="Q250" s="19"/>
      <c r="R250" s="19"/>
      <c r="S250" s="19"/>
      <c r="T250" s="19"/>
      <c r="U250" s="19"/>
      <c r="V250" s="19"/>
      <c r="W250" s="19"/>
      <c r="X250" s="19"/>
      <c r="Y250" s="19"/>
    </row>
    <row r="251" spans="1:25" ht="15">
      <c r="A251" s="22"/>
      <c r="B251" s="15">
        <v>4</v>
      </c>
      <c r="C251" s="83" t="s">
        <v>760</v>
      </c>
      <c r="D251" s="64"/>
      <c r="E251" s="20">
        <v>28</v>
      </c>
      <c r="F251" s="18" t="s">
        <v>27</v>
      </c>
      <c r="G251" s="105">
        <v>4</v>
      </c>
      <c r="H251" s="83" t="s">
        <v>759</v>
      </c>
      <c r="I251" s="64"/>
      <c r="J251" s="20">
        <v>28</v>
      </c>
      <c r="K251" s="18"/>
      <c r="L251" s="19"/>
      <c r="M251" s="19"/>
      <c r="N251" s="19"/>
      <c r="O251" s="19"/>
      <c r="P251" s="19"/>
      <c r="Q251" s="19"/>
      <c r="R251" s="19"/>
      <c r="S251" s="19"/>
      <c r="T251" s="19"/>
      <c r="U251" s="19"/>
      <c r="V251" s="19"/>
      <c r="W251" s="19"/>
      <c r="X251" s="19"/>
      <c r="Y251" s="19"/>
    </row>
    <row r="252" spans="1:25" ht="15">
      <c r="A252" s="22"/>
      <c r="B252" s="15">
        <v>5</v>
      </c>
      <c r="C252" s="83" t="s">
        <v>758</v>
      </c>
      <c r="D252" s="64"/>
      <c r="E252" s="20">
        <v>28</v>
      </c>
      <c r="F252" s="18"/>
      <c r="G252" s="105">
        <v>5</v>
      </c>
      <c r="H252" s="83" t="s">
        <v>757</v>
      </c>
      <c r="I252" s="64"/>
      <c r="J252" s="20">
        <v>30</v>
      </c>
      <c r="K252" s="18" t="s">
        <v>41</v>
      </c>
      <c r="L252" s="19"/>
      <c r="M252" s="19"/>
      <c r="N252" s="19"/>
      <c r="O252" s="19"/>
      <c r="P252" s="19"/>
      <c r="Q252" s="19"/>
      <c r="R252" s="19"/>
      <c r="S252" s="19"/>
      <c r="T252" s="19"/>
      <c r="U252" s="19"/>
      <c r="V252" s="19"/>
      <c r="W252" s="19"/>
      <c r="X252" s="19"/>
      <c r="Y252" s="19"/>
    </row>
    <row r="253" spans="1:25" ht="15">
      <c r="A253" s="22"/>
      <c r="B253" s="15">
        <v>6</v>
      </c>
      <c r="C253" s="83" t="s">
        <v>756</v>
      </c>
      <c r="D253" s="64"/>
      <c r="E253" s="20">
        <v>29</v>
      </c>
      <c r="F253" s="18" t="s">
        <v>125</v>
      </c>
      <c r="G253" s="105">
        <v>6</v>
      </c>
      <c r="H253" s="83" t="s">
        <v>755</v>
      </c>
      <c r="I253" s="64"/>
      <c r="J253" s="20">
        <v>33</v>
      </c>
      <c r="K253" s="18"/>
      <c r="L253" s="19"/>
      <c r="M253" s="19"/>
      <c r="N253" s="19"/>
      <c r="O253" s="19"/>
      <c r="P253" s="19"/>
      <c r="Q253" s="19"/>
      <c r="R253" s="19"/>
      <c r="S253" s="19"/>
      <c r="T253" s="19"/>
      <c r="U253" s="19"/>
      <c r="V253" s="19"/>
      <c r="W253" s="19"/>
      <c r="X253" s="19"/>
      <c r="Y253" s="19"/>
    </row>
    <row r="254" spans="1:25" ht="15">
      <c r="A254" s="22"/>
      <c r="B254" s="15">
        <v>7</v>
      </c>
      <c r="C254" s="83" t="s">
        <v>754</v>
      </c>
      <c r="D254" s="64"/>
      <c r="E254" s="20">
        <v>30</v>
      </c>
      <c r="F254" s="18" t="s">
        <v>31</v>
      </c>
      <c r="G254" s="105">
        <v>7</v>
      </c>
      <c r="H254" s="83" t="s">
        <v>753</v>
      </c>
      <c r="I254" s="64"/>
      <c r="J254" s="20">
        <v>39</v>
      </c>
      <c r="K254" s="18" t="s">
        <v>31</v>
      </c>
      <c r="L254" s="19"/>
      <c r="M254" s="19"/>
      <c r="N254" s="19"/>
      <c r="O254" s="19"/>
      <c r="P254" s="19"/>
      <c r="Q254" s="19"/>
      <c r="R254" s="19"/>
      <c r="S254" s="19"/>
      <c r="T254" s="19"/>
      <c r="U254" s="19"/>
      <c r="V254" s="19"/>
      <c r="W254" s="19"/>
      <c r="X254" s="19"/>
      <c r="Y254" s="19"/>
    </row>
    <row r="255" spans="1:25" ht="15">
      <c r="A255" s="22"/>
      <c r="B255" s="72" t="str">
        <f>"TOTAL MATCHES WON BY : "&amp;C244</f>
        <v>TOTAL MATCHES WON BY : Mount Lawley</v>
      </c>
      <c r="C255" s="66"/>
      <c r="D255" s="66"/>
      <c r="E255" s="64"/>
      <c r="F255" s="20">
        <f>COUNTA(F248:F254)-0.5*COUNTIF(F248:F254,"Sq*")-COUNTIF(F248:F254,"TBA")</f>
        <v>3.5</v>
      </c>
      <c r="G255" s="92" t="str">
        <f>"TOTAL MATCHES WON BY : "&amp;H244</f>
        <v>TOTAL MATCHES WON BY : Wanneroo</v>
      </c>
      <c r="H255" s="66"/>
      <c r="I255" s="66"/>
      <c r="J255" s="64"/>
      <c r="K255" s="20">
        <f>COUNTA(K248:K254)-0.5*COUNTIF(K248:K254,"Sq*")-COUNTIF(K248:K254,"TBA")</f>
        <v>3.5</v>
      </c>
      <c r="L255" s="21"/>
      <c r="M255" s="21"/>
      <c r="N255" s="21" t="str">
        <f>IF(F255+K255=0,"",C244)</f>
        <v>Mount Lawley</v>
      </c>
      <c r="O255" s="21">
        <f>F255</f>
        <v>3.5</v>
      </c>
      <c r="P255" s="21" t="str">
        <f>IF(F255+K255=0,"",H244)</f>
        <v>Wanneroo</v>
      </c>
      <c r="Q255" s="21">
        <f>K255</f>
        <v>3.5</v>
      </c>
      <c r="R255" s="21" t="str">
        <f>G256</f>
        <v>HALVED</v>
      </c>
      <c r="S255" s="21" t="str">
        <f>IF(R255="HALVED",C244,"")</f>
        <v>Mount Lawley</v>
      </c>
      <c r="T255" s="21" t="str">
        <f>IF(R255="HALVED",H244,"")</f>
        <v>Wanneroo</v>
      </c>
      <c r="U255" s="21"/>
      <c r="V255" s="21"/>
      <c r="W255" s="21"/>
      <c r="X255" s="21"/>
      <c r="Y255" s="21"/>
    </row>
    <row r="256" spans="1:25" ht="15">
      <c r="A256" s="22"/>
      <c r="B256" s="90" t="s">
        <v>42</v>
      </c>
      <c r="C256" s="66"/>
      <c r="D256" s="66"/>
      <c r="E256" s="66"/>
      <c r="F256" s="64"/>
      <c r="G256" s="91" t="str">
        <f>IF(F255+K255&lt;4,"",IF(F255=K255,"HALVED",IF(F255&gt;K255,C244,H244)))</f>
        <v>HALVED</v>
      </c>
      <c r="H256" s="66"/>
      <c r="I256" s="66"/>
      <c r="J256" s="66"/>
      <c r="K256" s="64"/>
      <c r="L256" s="23"/>
      <c r="M256" s="23"/>
      <c r="N256" s="23"/>
      <c r="O256" s="23"/>
      <c r="P256" s="23"/>
      <c r="Q256" s="23"/>
      <c r="R256" s="23"/>
      <c r="S256" s="23"/>
      <c r="T256" s="23"/>
      <c r="U256" s="23"/>
      <c r="V256" s="23"/>
      <c r="W256" s="23"/>
      <c r="X256" s="23"/>
      <c r="Y256" s="23"/>
    </row>
    <row r="257" spans="1:25" ht="15">
      <c r="A257" s="22"/>
      <c r="B257" s="24"/>
      <c r="C257" s="24"/>
      <c r="D257" s="24"/>
      <c r="E257" s="24"/>
      <c r="F257" s="24"/>
      <c r="G257" s="25"/>
      <c r="H257" s="25"/>
      <c r="I257" s="25"/>
      <c r="J257" s="25"/>
      <c r="K257" s="25"/>
      <c r="L257" s="23"/>
      <c r="M257" s="23"/>
      <c r="N257" s="23"/>
      <c r="O257" s="23"/>
      <c r="P257" s="23"/>
      <c r="Q257" s="23"/>
      <c r="R257" s="23"/>
      <c r="S257" s="23"/>
      <c r="T257" s="23"/>
      <c r="U257" s="23"/>
      <c r="V257" s="23"/>
      <c r="W257" s="23"/>
      <c r="X257" s="23"/>
      <c r="Y257" s="23"/>
    </row>
    <row r="258" spans="1:25" ht="15">
      <c r="A258" s="22"/>
      <c r="B258" s="15" t="s">
        <v>18</v>
      </c>
      <c r="C258" s="110" t="s">
        <v>194</v>
      </c>
      <c r="D258" s="66"/>
      <c r="E258" s="66"/>
      <c r="F258" s="64"/>
      <c r="G258" s="16" t="s">
        <v>18</v>
      </c>
      <c r="H258" s="109" t="s">
        <v>201</v>
      </c>
      <c r="I258" s="66"/>
      <c r="J258" s="66"/>
      <c r="K258" s="64"/>
      <c r="L258" s="17"/>
      <c r="M258" s="17"/>
      <c r="N258" s="17"/>
      <c r="O258" s="17"/>
      <c r="P258" s="17"/>
      <c r="Q258" s="17"/>
      <c r="R258" s="17"/>
      <c r="S258" s="17"/>
      <c r="T258" s="17"/>
      <c r="U258" s="17"/>
      <c r="V258" s="17"/>
      <c r="W258" s="17"/>
      <c r="X258" s="17"/>
      <c r="Y258" s="17"/>
    </row>
    <row r="259" spans="1:25" ht="15">
      <c r="A259" s="22"/>
      <c r="B259" s="85" t="s">
        <v>19</v>
      </c>
      <c r="C259" s="88" t="s">
        <v>20</v>
      </c>
      <c r="D259" s="76"/>
      <c r="E259" s="85" t="s">
        <v>560</v>
      </c>
      <c r="F259" s="85" t="s">
        <v>21</v>
      </c>
      <c r="G259" s="89" t="s">
        <v>19</v>
      </c>
      <c r="H259" s="74" t="s">
        <v>20</v>
      </c>
      <c r="I259" s="76"/>
      <c r="J259" s="89" t="s">
        <v>560</v>
      </c>
      <c r="K259" s="89" t="s">
        <v>21</v>
      </c>
      <c r="L259" s="17"/>
      <c r="M259" s="17"/>
      <c r="N259" s="17"/>
      <c r="O259" s="17"/>
      <c r="P259" s="17"/>
      <c r="Q259" s="17"/>
      <c r="R259" s="17"/>
      <c r="S259" s="17"/>
      <c r="T259" s="17"/>
      <c r="U259" s="17"/>
      <c r="V259" s="17"/>
      <c r="W259" s="17"/>
      <c r="X259" s="17"/>
      <c r="Y259" s="17"/>
    </row>
    <row r="260" spans="1:25" ht="15">
      <c r="A260" s="22"/>
      <c r="B260" s="86"/>
      <c r="C260" s="77"/>
      <c r="D260" s="79"/>
      <c r="E260" s="86"/>
      <c r="F260" s="86"/>
      <c r="G260" s="86"/>
      <c r="H260" s="77"/>
      <c r="I260" s="79"/>
      <c r="J260" s="86"/>
      <c r="K260" s="86"/>
      <c r="L260" s="17"/>
      <c r="M260" s="17"/>
      <c r="N260" s="17"/>
      <c r="O260" s="17"/>
      <c r="P260" s="17"/>
      <c r="Q260" s="17"/>
      <c r="R260" s="17"/>
      <c r="S260" s="17"/>
      <c r="T260" s="17"/>
      <c r="U260" s="17"/>
      <c r="V260" s="17"/>
      <c r="W260" s="17"/>
      <c r="X260" s="17"/>
      <c r="Y260" s="17"/>
    </row>
    <row r="261" spans="1:25" ht="15">
      <c r="A261" s="22"/>
      <c r="B261" s="87"/>
      <c r="C261" s="80"/>
      <c r="D261" s="82"/>
      <c r="E261" s="87"/>
      <c r="F261" s="87"/>
      <c r="G261" s="87"/>
      <c r="H261" s="80"/>
      <c r="I261" s="82"/>
      <c r="J261" s="87"/>
      <c r="K261" s="87"/>
      <c r="L261" s="17"/>
      <c r="M261" s="17"/>
      <c r="N261" s="17"/>
      <c r="O261" s="17"/>
      <c r="P261" s="17"/>
      <c r="Q261" s="17"/>
      <c r="R261" s="17"/>
      <c r="S261" s="17"/>
      <c r="T261" s="17"/>
      <c r="U261" s="17"/>
      <c r="V261" s="17"/>
      <c r="W261" s="17"/>
      <c r="X261" s="17"/>
      <c r="Y261" s="17"/>
    </row>
    <row r="262" spans="1:25" ht="15">
      <c r="A262" s="22"/>
      <c r="B262" s="15">
        <v>1</v>
      </c>
      <c r="C262" s="83" t="s">
        <v>752</v>
      </c>
      <c r="D262" s="64"/>
      <c r="E262" s="20">
        <v>29</v>
      </c>
      <c r="F262" s="18"/>
      <c r="G262" s="106">
        <v>1</v>
      </c>
      <c r="H262" s="83" t="s">
        <v>751</v>
      </c>
      <c r="I262" s="64"/>
      <c r="J262" s="20">
        <v>23</v>
      </c>
      <c r="K262" s="18" t="s">
        <v>125</v>
      </c>
      <c r="L262" s="19"/>
      <c r="M262" s="19"/>
      <c r="N262" s="19"/>
      <c r="O262" s="19"/>
      <c r="P262" s="19"/>
      <c r="Q262" s="19"/>
      <c r="R262" s="19"/>
      <c r="S262" s="19"/>
      <c r="T262" s="19"/>
      <c r="U262" s="19"/>
      <c r="V262" s="19"/>
      <c r="W262" s="19"/>
      <c r="X262" s="19"/>
      <c r="Y262" s="19"/>
    </row>
    <row r="263" spans="1:25" ht="15">
      <c r="A263" s="22"/>
      <c r="B263" s="15">
        <v>2</v>
      </c>
      <c r="C263" s="83" t="s">
        <v>750</v>
      </c>
      <c r="D263" s="64"/>
      <c r="E263" s="20">
        <v>30</v>
      </c>
      <c r="F263" s="18"/>
      <c r="G263" s="105">
        <v>2</v>
      </c>
      <c r="H263" s="83" t="s">
        <v>749</v>
      </c>
      <c r="I263" s="64"/>
      <c r="J263" s="20">
        <v>26</v>
      </c>
      <c r="K263" s="18" t="s">
        <v>47</v>
      </c>
      <c r="L263" s="19"/>
      <c r="M263" s="19"/>
      <c r="N263" s="19"/>
      <c r="O263" s="19"/>
      <c r="P263" s="19"/>
      <c r="Q263" s="19"/>
      <c r="R263" s="19"/>
      <c r="S263" s="19"/>
      <c r="T263" s="19"/>
      <c r="U263" s="19"/>
      <c r="V263" s="19"/>
      <c r="W263" s="19"/>
      <c r="X263" s="19"/>
      <c r="Y263" s="19"/>
    </row>
    <row r="264" spans="1:25" ht="15">
      <c r="A264" s="22"/>
      <c r="B264" s="15">
        <v>3</v>
      </c>
      <c r="C264" s="83" t="s">
        <v>748</v>
      </c>
      <c r="D264" s="64"/>
      <c r="E264" s="20">
        <v>34</v>
      </c>
      <c r="F264" s="18"/>
      <c r="G264" s="105">
        <v>3</v>
      </c>
      <c r="H264" s="83" t="s">
        <v>747</v>
      </c>
      <c r="I264" s="64"/>
      <c r="J264" s="20">
        <v>26</v>
      </c>
      <c r="K264" s="18" t="s">
        <v>125</v>
      </c>
      <c r="L264" s="19"/>
      <c r="M264" s="19"/>
      <c r="N264" s="19"/>
      <c r="O264" s="19"/>
      <c r="P264" s="19"/>
      <c r="Q264" s="19"/>
      <c r="R264" s="19"/>
      <c r="S264" s="19"/>
      <c r="T264" s="19"/>
      <c r="U264" s="19"/>
      <c r="V264" s="19"/>
      <c r="W264" s="19"/>
      <c r="X264" s="19"/>
      <c r="Y264" s="19"/>
    </row>
    <row r="265" spans="1:25" ht="15">
      <c r="A265" s="22"/>
      <c r="B265" s="15">
        <v>4</v>
      </c>
      <c r="C265" s="83" t="s">
        <v>746</v>
      </c>
      <c r="D265" s="64"/>
      <c r="E265" s="20">
        <v>35</v>
      </c>
      <c r="F265" s="18"/>
      <c r="G265" s="105">
        <v>4</v>
      </c>
      <c r="H265" s="83" t="s">
        <v>745</v>
      </c>
      <c r="I265" s="64"/>
      <c r="J265" s="20">
        <v>26</v>
      </c>
      <c r="K265" s="18" t="s">
        <v>113</v>
      </c>
      <c r="L265" s="19"/>
      <c r="M265" s="19"/>
      <c r="N265" s="19"/>
      <c r="O265" s="19"/>
      <c r="P265" s="19"/>
      <c r="Q265" s="19"/>
      <c r="R265" s="19"/>
      <c r="S265" s="19"/>
      <c r="T265" s="19"/>
      <c r="U265" s="19"/>
      <c r="V265" s="19"/>
      <c r="W265" s="19"/>
      <c r="X265" s="19"/>
      <c r="Y265" s="19"/>
    </row>
    <row r="266" spans="1:25" ht="15">
      <c r="A266" s="22"/>
      <c r="B266" s="15">
        <v>5</v>
      </c>
      <c r="C266" s="83" t="s">
        <v>744</v>
      </c>
      <c r="D266" s="64"/>
      <c r="E266" s="20">
        <v>37</v>
      </c>
      <c r="F266" s="18" t="s">
        <v>31</v>
      </c>
      <c r="G266" s="105">
        <v>5</v>
      </c>
      <c r="H266" s="83" t="s">
        <v>743</v>
      </c>
      <c r="I266" s="64"/>
      <c r="J266" s="20">
        <v>26</v>
      </c>
      <c r="K266" s="18" t="s">
        <v>31</v>
      </c>
      <c r="L266" s="19"/>
      <c r="M266" s="19"/>
      <c r="N266" s="19"/>
      <c r="O266" s="19"/>
      <c r="P266" s="19"/>
      <c r="Q266" s="19"/>
      <c r="R266" s="19"/>
      <c r="S266" s="19"/>
      <c r="T266" s="19"/>
      <c r="U266" s="19"/>
      <c r="V266" s="19"/>
      <c r="W266" s="19"/>
      <c r="X266" s="19"/>
      <c r="Y266" s="19"/>
    </row>
    <row r="267" spans="1:25" ht="15">
      <c r="A267" s="22"/>
      <c r="B267" s="15">
        <v>6</v>
      </c>
      <c r="C267" s="83" t="s">
        <v>742</v>
      </c>
      <c r="D267" s="64"/>
      <c r="E267" s="20">
        <v>37</v>
      </c>
      <c r="F267" s="18"/>
      <c r="G267" s="105">
        <v>6</v>
      </c>
      <c r="H267" s="83" t="s">
        <v>741</v>
      </c>
      <c r="I267" s="64"/>
      <c r="J267" s="20">
        <v>28</v>
      </c>
      <c r="K267" s="18" t="s">
        <v>24</v>
      </c>
      <c r="L267" s="19"/>
      <c r="M267" s="19"/>
      <c r="N267" s="19"/>
      <c r="O267" s="19"/>
      <c r="P267" s="19"/>
      <c r="Q267" s="19"/>
      <c r="R267" s="19"/>
      <c r="S267" s="19"/>
      <c r="T267" s="19"/>
      <c r="U267" s="19"/>
      <c r="V267" s="19"/>
      <c r="W267" s="19"/>
      <c r="X267" s="19"/>
      <c r="Y267" s="19"/>
    </row>
    <row r="268" spans="1:25" ht="15">
      <c r="A268" s="22"/>
      <c r="B268" s="15">
        <v>7</v>
      </c>
      <c r="C268" s="83" t="s">
        <v>740</v>
      </c>
      <c r="D268" s="64"/>
      <c r="E268" s="20">
        <v>40</v>
      </c>
      <c r="F268" s="18" t="s">
        <v>34</v>
      </c>
      <c r="G268" s="105">
        <v>7</v>
      </c>
      <c r="H268" s="83" t="s">
        <v>739</v>
      </c>
      <c r="I268" s="64"/>
      <c r="J268" s="20">
        <v>28</v>
      </c>
      <c r="K268" s="18"/>
      <c r="L268" s="19"/>
      <c r="M268" s="19"/>
      <c r="N268" s="19"/>
      <c r="O268" s="19"/>
      <c r="P268" s="19"/>
      <c r="Q268" s="19"/>
      <c r="R268" s="19"/>
      <c r="S268" s="19"/>
      <c r="T268" s="19"/>
      <c r="U268" s="19"/>
      <c r="V268" s="19"/>
      <c r="W268" s="19"/>
      <c r="X268" s="19"/>
      <c r="Y268" s="19"/>
    </row>
    <row r="269" spans="1:25" ht="15">
      <c r="A269" s="22"/>
      <c r="B269" s="72" t="str">
        <f>"TOTAL MATCHES WON BY : "&amp;C258</f>
        <v>TOTAL MATCHES WON BY : The Vines</v>
      </c>
      <c r="C269" s="66"/>
      <c r="D269" s="66"/>
      <c r="E269" s="64"/>
      <c r="F269" s="20">
        <f>COUNTA(F262:F268)-0.5*COUNTIF(F262:F268,"Sq*")-COUNTIF(F262:F268,"TBA")</f>
        <v>1.5</v>
      </c>
      <c r="G269" s="92" t="str">
        <f>"TOTAL MATCHES WON BY : "&amp;H258</f>
        <v>TOTAL MATCHES WON BY : Royal Fremantle</v>
      </c>
      <c r="H269" s="66"/>
      <c r="I269" s="66"/>
      <c r="J269" s="64"/>
      <c r="K269" s="20">
        <f>COUNTA(K262:K268)-0.5*COUNTIF(K262:K268,"Sq*")-COUNTIF(K262:K268,"TBA")</f>
        <v>5.5</v>
      </c>
      <c r="L269" s="21"/>
      <c r="M269" s="21"/>
      <c r="N269" s="21" t="str">
        <f>IF(F269+K269=0,"",C258)</f>
        <v>The Vines</v>
      </c>
      <c r="O269" s="21">
        <f>F269</f>
        <v>1.5</v>
      </c>
      <c r="P269" s="21" t="str">
        <f>IF(F269+K269=0,"",H258)</f>
        <v>Royal Fremantle</v>
      </c>
      <c r="Q269" s="21">
        <f>K269</f>
        <v>5.5</v>
      </c>
      <c r="R269" s="21" t="str">
        <f>G270</f>
        <v>Royal Fremantle</v>
      </c>
      <c r="S269" s="21" t="str">
        <f>IF(R269="HALVED",C258,"")</f>
        <v/>
      </c>
      <c r="T269" s="21" t="str">
        <f>IF(R269="HALVED",H258,"")</f>
        <v/>
      </c>
      <c r="U269" s="21"/>
      <c r="V269" s="21"/>
      <c r="W269" s="21"/>
      <c r="X269" s="21"/>
      <c r="Y269" s="21"/>
    </row>
    <row r="270" spans="1:25" ht="15">
      <c r="A270" s="22"/>
      <c r="B270" s="90" t="s">
        <v>42</v>
      </c>
      <c r="C270" s="66"/>
      <c r="D270" s="66"/>
      <c r="E270" s="66"/>
      <c r="F270" s="64"/>
      <c r="G270" s="91" t="str">
        <f>IF(F269+K269&lt;4,"",IF(F269=K269,"HALVED",IF(F269&gt;K269,C258,H258)))</f>
        <v>Royal Fremantle</v>
      </c>
      <c r="H270" s="66"/>
      <c r="I270" s="66"/>
      <c r="J270" s="66"/>
      <c r="K270" s="64"/>
      <c r="L270" s="23"/>
      <c r="M270" s="23"/>
      <c r="N270" s="23"/>
      <c r="O270" s="23"/>
      <c r="P270" s="23"/>
      <c r="Q270" s="23"/>
      <c r="R270" s="23"/>
      <c r="S270" s="23"/>
      <c r="T270" s="23"/>
      <c r="U270" s="23"/>
      <c r="V270" s="23"/>
      <c r="W270" s="23"/>
      <c r="X270" s="23"/>
      <c r="Y270" s="23"/>
    </row>
    <row r="271" spans="1:25" ht="15">
      <c r="A271" s="22"/>
      <c r="B271" s="24"/>
      <c r="C271" s="24"/>
      <c r="D271" s="24"/>
      <c r="E271" s="24"/>
      <c r="F271" s="24"/>
      <c r="G271" s="25"/>
      <c r="H271" s="25"/>
      <c r="I271" s="25"/>
      <c r="J271" s="25"/>
      <c r="K271" s="25"/>
      <c r="L271" s="23"/>
      <c r="M271" s="23"/>
      <c r="N271" s="23"/>
      <c r="O271" s="23"/>
      <c r="P271" s="23"/>
      <c r="Q271" s="23"/>
      <c r="R271" s="23"/>
      <c r="S271" s="23"/>
      <c r="T271" s="23"/>
      <c r="U271" s="23"/>
      <c r="V271" s="23"/>
      <c r="W271" s="23"/>
      <c r="X271" s="23"/>
      <c r="Y271" s="23"/>
    </row>
    <row r="272" spans="1:25" ht="30" customHeight="1">
      <c r="A272" s="13"/>
      <c r="B272" s="84" t="str">
        <f>[6]Sheet1!A7</f>
        <v>ROUND ONE</v>
      </c>
      <c r="C272" s="64"/>
      <c r="D272" s="70" t="str">
        <f>[6]Sheet1!B7</f>
        <v>MONDAY 28 APRIL</v>
      </c>
      <c r="E272" s="66"/>
      <c r="F272" s="64"/>
      <c r="G272" s="108" t="str">
        <f>[6]Sheet1!C7</f>
        <v>Western Australian GC</v>
      </c>
      <c r="H272" s="66"/>
      <c r="I272" s="66"/>
      <c r="J272" s="66"/>
      <c r="K272" s="64"/>
      <c r="L272" s="13"/>
      <c r="M272" s="13"/>
      <c r="N272" s="13"/>
      <c r="O272" s="13"/>
      <c r="P272" s="13"/>
      <c r="Q272" s="13"/>
      <c r="R272" s="13"/>
      <c r="S272" s="13"/>
      <c r="T272" s="13"/>
      <c r="U272" s="13"/>
      <c r="V272" s="13"/>
      <c r="W272" s="13"/>
      <c r="X272" s="13"/>
      <c r="Y272" s="13"/>
    </row>
    <row r="273" spans="1:25" ht="15">
      <c r="A273" s="107"/>
      <c r="B273" s="15" t="s">
        <v>18</v>
      </c>
      <c r="C273" s="72" t="s">
        <v>623</v>
      </c>
      <c r="D273" s="66"/>
      <c r="E273" s="66"/>
      <c r="F273" s="64"/>
      <c r="G273" s="16" t="s">
        <v>18</v>
      </c>
      <c r="H273" s="73" t="s">
        <v>543</v>
      </c>
      <c r="I273" s="66"/>
      <c r="J273" s="66"/>
      <c r="K273" s="64"/>
      <c r="L273" s="17"/>
      <c r="M273" s="17"/>
      <c r="N273" s="17"/>
      <c r="O273" s="17"/>
      <c r="P273" s="17"/>
      <c r="Q273" s="17"/>
      <c r="R273" s="17"/>
      <c r="S273" s="17"/>
      <c r="T273" s="17"/>
      <c r="U273" s="17"/>
      <c r="V273" s="17"/>
      <c r="W273" s="17"/>
      <c r="X273" s="17"/>
      <c r="Y273" s="17"/>
    </row>
    <row r="274" spans="1:25" ht="15">
      <c r="A274" s="22"/>
      <c r="B274" s="85" t="s">
        <v>19</v>
      </c>
      <c r="C274" s="88" t="s">
        <v>20</v>
      </c>
      <c r="D274" s="76"/>
      <c r="E274" s="85" t="s">
        <v>560</v>
      </c>
      <c r="F274" s="85" t="s">
        <v>21</v>
      </c>
      <c r="G274" s="89" t="s">
        <v>19</v>
      </c>
      <c r="H274" s="74" t="s">
        <v>20</v>
      </c>
      <c r="I274" s="76"/>
      <c r="J274" s="89" t="s">
        <v>560</v>
      </c>
      <c r="K274" s="89" t="s">
        <v>21</v>
      </c>
      <c r="L274" s="17"/>
      <c r="M274" s="17"/>
      <c r="N274" s="17"/>
      <c r="O274" s="17"/>
      <c r="P274" s="17"/>
      <c r="Q274" s="17"/>
      <c r="R274" s="17"/>
      <c r="S274" s="17"/>
      <c r="T274" s="17"/>
      <c r="U274" s="17"/>
      <c r="V274" s="17"/>
      <c r="W274" s="17"/>
      <c r="X274" s="17"/>
      <c r="Y274" s="17"/>
    </row>
    <row r="275" spans="1:25" ht="15">
      <c r="A275" s="22"/>
      <c r="B275" s="86"/>
      <c r="C275" s="77"/>
      <c r="D275" s="79"/>
      <c r="E275" s="86"/>
      <c r="F275" s="86"/>
      <c r="G275" s="86"/>
      <c r="H275" s="77"/>
      <c r="I275" s="79"/>
      <c r="J275" s="86"/>
      <c r="K275" s="86"/>
      <c r="L275" s="17"/>
      <c r="M275" s="17"/>
      <c r="N275" s="17"/>
      <c r="O275" s="17"/>
      <c r="P275" s="17"/>
      <c r="Q275" s="17"/>
      <c r="R275" s="17"/>
      <c r="S275" s="17"/>
      <c r="T275" s="17"/>
      <c r="U275" s="17"/>
      <c r="V275" s="17"/>
      <c r="W275" s="17"/>
      <c r="X275" s="17"/>
      <c r="Y275" s="17"/>
    </row>
    <row r="276" spans="1:25" ht="15">
      <c r="A276" s="22"/>
      <c r="B276" s="87"/>
      <c r="C276" s="80"/>
      <c r="D276" s="82"/>
      <c r="E276" s="87"/>
      <c r="F276" s="87"/>
      <c r="G276" s="87"/>
      <c r="H276" s="80"/>
      <c r="I276" s="82"/>
      <c r="J276" s="87"/>
      <c r="K276" s="87"/>
      <c r="L276" s="17"/>
      <c r="M276" s="17"/>
      <c r="N276" s="17"/>
      <c r="O276" s="17"/>
      <c r="P276" s="17"/>
      <c r="Q276" s="17"/>
      <c r="R276" s="17"/>
      <c r="S276" s="17"/>
      <c r="T276" s="17"/>
      <c r="U276" s="17"/>
      <c r="V276" s="17"/>
      <c r="W276" s="17"/>
      <c r="X276" s="17"/>
      <c r="Y276" s="17"/>
    </row>
    <row r="277" spans="1:25" ht="15">
      <c r="A277" s="22"/>
      <c r="B277" s="15">
        <v>1</v>
      </c>
      <c r="C277" s="83" t="s">
        <v>738</v>
      </c>
      <c r="D277" s="64"/>
      <c r="E277" s="20">
        <v>25</v>
      </c>
      <c r="F277" s="18" t="s">
        <v>38</v>
      </c>
      <c r="G277" s="106">
        <v>1</v>
      </c>
      <c r="H277" s="83" t="s">
        <v>737</v>
      </c>
      <c r="I277" s="64"/>
      <c r="J277" s="20">
        <v>21</v>
      </c>
      <c r="K277" s="18"/>
      <c r="L277" s="19"/>
      <c r="M277" s="19"/>
      <c r="N277" s="19"/>
      <c r="O277" s="19"/>
      <c r="P277" s="19"/>
      <c r="Q277" s="19"/>
      <c r="R277" s="19"/>
      <c r="S277" s="19"/>
      <c r="T277" s="19"/>
      <c r="U277" s="19"/>
      <c r="V277" s="19"/>
      <c r="W277" s="19"/>
      <c r="X277" s="19"/>
      <c r="Y277" s="19"/>
    </row>
    <row r="278" spans="1:25" ht="15">
      <c r="A278" s="22"/>
      <c r="B278" s="15">
        <v>2</v>
      </c>
      <c r="C278" s="83" t="s">
        <v>736</v>
      </c>
      <c r="D278" s="64"/>
      <c r="E278" s="20">
        <v>26</v>
      </c>
      <c r="F278" s="18" t="s">
        <v>27</v>
      </c>
      <c r="G278" s="105">
        <v>2</v>
      </c>
      <c r="H278" s="83" t="s">
        <v>735</v>
      </c>
      <c r="I278" s="64"/>
      <c r="J278" s="20">
        <v>21</v>
      </c>
      <c r="K278" s="18"/>
      <c r="L278" s="19"/>
      <c r="M278" s="19"/>
      <c r="N278" s="19"/>
      <c r="O278" s="19"/>
      <c r="P278" s="19"/>
      <c r="Q278" s="19"/>
      <c r="R278" s="19"/>
      <c r="S278" s="19"/>
      <c r="T278" s="19"/>
      <c r="U278" s="19"/>
      <c r="V278" s="19"/>
      <c r="W278" s="19"/>
      <c r="X278" s="19"/>
      <c r="Y278" s="19"/>
    </row>
    <row r="279" spans="1:25" ht="15">
      <c r="A279" s="22"/>
      <c r="B279" s="15">
        <v>3</v>
      </c>
      <c r="C279" s="83" t="s">
        <v>734</v>
      </c>
      <c r="D279" s="64"/>
      <c r="E279" s="20">
        <v>26</v>
      </c>
      <c r="F279" s="18"/>
      <c r="G279" s="105">
        <v>3</v>
      </c>
      <c r="H279" s="83" t="s">
        <v>733</v>
      </c>
      <c r="I279" s="64"/>
      <c r="J279" s="20">
        <v>22</v>
      </c>
      <c r="K279" s="18" t="s">
        <v>34</v>
      </c>
      <c r="L279" s="19"/>
      <c r="M279" s="19"/>
      <c r="N279" s="19"/>
      <c r="O279" s="19"/>
      <c r="P279" s="19"/>
      <c r="Q279" s="19"/>
      <c r="R279" s="19"/>
      <c r="S279" s="19"/>
      <c r="T279" s="19"/>
      <c r="U279" s="19"/>
      <c r="V279" s="19"/>
      <c r="W279" s="19"/>
      <c r="X279" s="19"/>
      <c r="Y279" s="19"/>
    </row>
    <row r="280" spans="1:25" ht="15">
      <c r="A280" s="22"/>
      <c r="B280" s="15">
        <v>4</v>
      </c>
      <c r="C280" s="83" t="s">
        <v>732</v>
      </c>
      <c r="D280" s="64"/>
      <c r="E280" s="20">
        <v>26</v>
      </c>
      <c r="F280" s="18" t="s">
        <v>31</v>
      </c>
      <c r="G280" s="105">
        <v>4</v>
      </c>
      <c r="H280" s="83" t="s">
        <v>731</v>
      </c>
      <c r="I280" s="64"/>
      <c r="J280" s="20">
        <v>23</v>
      </c>
      <c r="K280" s="18" t="s">
        <v>31</v>
      </c>
      <c r="L280" s="19"/>
      <c r="M280" s="19"/>
      <c r="N280" s="19"/>
      <c r="O280" s="19"/>
      <c r="P280" s="19"/>
      <c r="Q280" s="19"/>
      <c r="R280" s="19"/>
      <c r="S280" s="19"/>
      <c r="T280" s="19"/>
      <c r="U280" s="19"/>
      <c r="V280" s="19"/>
      <c r="W280" s="19"/>
      <c r="X280" s="19"/>
      <c r="Y280" s="19"/>
    </row>
    <row r="281" spans="1:25" ht="15">
      <c r="A281" s="22"/>
      <c r="B281" s="15">
        <v>5</v>
      </c>
      <c r="C281" s="83" t="s">
        <v>730</v>
      </c>
      <c r="D281" s="64"/>
      <c r="E281" s="20">
        <v>28</v>
      </c>
      <c r="F281" s="18" t="s">
        <v>125</v>
      </c>
      <c r="G281" s="105">
        <v>5</v>
      </c>
      <c r="H281" s="83" t="s">
        <v>729</v>
      </c>
      <c r="I281" s="64"/>
      <c r="J281" s="20">
        <v>23</v>
      </c>
      <c r="K281" s="18"/>
      <c r="L281" s="19"/>
      <c r="M281" s="19"/>
      <c r="N281" s="19"/>
      <c r="O281" s="19"/>
      <c r="P281" s="19"/>
      <c r="Q281" s="19"/>
      <c r="R281" s="19"/>
      <c r="S281" s="19"/>
      <c r="T281" s="19"/>
      <c r="U281" s="19"/>
      <c r="V281" s="19"/>
      <c r="W281" s="19"/>
      <c r="X281" s="19"/>
      <c r="Y281" s="19"/>
    </row>
    <row r="282" spans="1:25" ht="15">
      <c r="A282" s="22"/>
      <c r="B282" s="15">
        <v>6</v>
      </c>
      <c r="C282" s="83" t="s">
        <v>728</v>
      </c>
      <c r="D282" s="64"/>
      <c r="E282" s="20">
        <v>28</v>
      </c>
      <c r="F282" s="18" t="s">
        <v>47</v>
      </c>
      <c r="G282" s="105">
        <v>6</v>
      </c>
      <c r="H282" s="83" t="s">
        <v>727</v>
      </c>
      <c r="I282" s="64"/>
      <c r="J282" s="20">
        <v>27</v>
      </c>
      <c r="K282" s="18"/>
      <c r="L282" s="19"/>
      <c r="M282" s="19"/>
      <c r="N282" s="19"/>
      <c r="O282" s="19"/>
      <c r="P282" s="19"/>
      <c r="Q282" s="19"/>
      <c r="R282" s="19"/>
      <c r="S282" s="19"/>
      <c r="T282" s="19"/>
      <c r="U282" s="19"/>
      <c r="V282" s="19"/>
      <c r="W282" s="19"/>
      <c r="X282" s="19"/>
      <c r="Y282" s="19"/>
    </row>
    <row r="283" spans="1:25" ht="15">
      <c r="A283" s="22"/>
      <c r="B283" s="15">
        <v>7</v>
      </c>
      <c r="C283" s="83" t="s">
        <v>726</v>
      </c>
      <c r="D283" s="64"/>
      <c r="E283" s="20">
        <v>31</v>
      </c>
      <c r="F283" s="18" t="s">
        <v>27</v>
      </c>
      <c r="G283" s="28">
        <v>7</v>
      </c>
      <c r="H283" s="83" t="s">
        <v>725</v>
      </c>
      <c r="I283" s="64"/>
      <c r="J283" s="20">
        <v>29</v>
      </c>
      <c r="K283" s="18"/>
      <c r="L283" s="21"/>
      <c r="M283" s="21"/>
      <c r="N283" s="21"/>
      <c r="O283" s="21"/>
      <c r="P283" s="21"/>
      <c r="Q283" s="21"/>
      <c r="R283" s="21"/>
      <c r="S283" s="21"/>
      <c r="T283" s="21"/>
      <c r="U283" s="21"/>
      <c r="V283" s="21"/>
      <c r="W283" s="21"/>
      <c r="X283" s="21"/>
      <c r="Y283" s="21"/>
    </row>
    <row r="284" spans="1:25" ht="15">
      <c r="A284" s="22"/>
      <c r="B284" s="72" t="str">
        <f>"TOTAL MATCHES WON BY : "&amp;C273</f>
        <v>TOTAL MATCHES WON BY : Nedlands</v>
      </c>
      <c r="C284" s="66"/>
      <c r="D284" s="66"/>
      <c r="E284" s="64"/>
      <c r="F284" s="20">
        <f>COUNTA(F277:F283)-0.5*COUNTIF(F277:F283,"Sq*")-COUNTIF(F277:F283,"TBA")</f>
        <v>5.5</v>
      </c>
      <c r="G284" s="92" t="str">
        <f>"TOTAL MATCHES WON BY : "&amp;H273</f>
        <v>TOTAL MATCHES WON BY : Lakelands</v>
      </c>
      <c r="H284" s="66"/>
      <c r="I284" s="66"/>
      <c r="J284" s="64"/>
      <c r="K284" s="20">
        <f>COUNTA(K277:K283)-0.5*COUNTIF(K277:K283,"Sq*")-COUNTIF(K277:K283,"TBA")</f>
        <v>1.5</v>
      </c>
      <c r="L284" s="21"/>
      <c r="M284" s="21"/>
      <c r="N284" s="21" t="str">
        <f>IF(F284+K284=0,"",C273)</f>
        <v>Nedlands</v>
      </c>
      <c r="O284" s="21">
        <f>F284</f>
        <v>5.5</v>
      </c>
      <c r="P284" s="21" t="str">
        <f>IF(F284+K284=0,"",H273)</f>
        <v>Lakelands</v>
      </c>
      <c r="Q284" s="21">
        <f>K284</f>
        <v>1.5</v>
      </c>
      <c r="R284" s="21" t="str">
        <f>G285</f>
        <v>Nedlands</v>
      </c>
      <c r="S284" s="21" t="str">
        <f>IF(R284="HALVED",C273,"")</f>
        <v/>
      </c>
      <c r="T284" s="21" t="str">
        <f>IF(R284="HALVED",H273,"")</f>
        <v/>
      </c>
      <c r="U284" s="21"/>
      <c r="V284" s="21"/>
      <c r="W284" s="21"/>
      <c r="X284" s="21"/>
      <c r="Y284" s="21"/>
    </row>
    <row r="285" spans="1:25" ht="15">
      <c r="A285" s="22"/>
      <c r="B285" s="90" t="s">
        <v>42</v>
      </c>
      <c r="C285" s="66"/>
      <c r="D285" s="66"/>
      <c r="E285" s="66"/>
      <c r="F285" s="64"/>
      <c r="G285" s="91" t="str">
        <f>IF(F284+K284&lt;4,"",IF(F284=K284,"HALVED",IF(F284&gt;K284,C273,H273)))</f>
        <v>Nedlands</v>
      </c>
      <c r="H285" s="66"/>
      <c r="I285" s="66"/>
      <c r="J285" s="66"/>
      <c r="K285" s="64"/>
      <c r="L285" s="23"/>
      <c r="M285" s="23"/>
      <c r="N285" s="23"/>
      <c r="O285" s="23"/>
      <c r="P285" s="23"/>
      <c r="Q285" s="23"/>
      <c r="R285" s="23"/>
      <c r="S285" s="23"/>
      <c r="T285" s="23"/>
      <c r="U285" s="23"/>
      <c r="V285" s="23"/>
      <c r="W285" s="23"/>
      <c r="X285" s="23"/>
      <c r="Y285" s="23"/>
    </row>
    <row r="286" spans="1:25" ht="15">
      <c r="A286" s="22"/>
      <c r="B286" s="24"/>
      <c r="C286" s="24"/>
      <c r="D286" s="24"/>
      <c r="E286" s="24"/>
      <c r="F286" s="24"/>
      <c r="G286" s="25"/>
      <c r="H286" s="25"/>
      <c r="I286" s="25"/>
      <c r="J286" s="25"/>
      <c r="K286" s="25"/>
      <c r="L286" s="23"/>
      <c r="M286" s="23"/>
      <c r="N286" s="23"/>
      <c r="O286" s="23"/>
      <c r="P286" s="23"/>
      <c r="Q286" s="23"/>
      <c r="R286" s="23"/>
      <c r="S286" s="23"/>
      <c r="T286" s="23"/>
      <c r="U286" s="23"/>
      <c r="V286" s="23"/>
      <c r="W286" s="23"/>
      <c r="X286" s="23"/>
      <c r="Y286" s="23"/>
    </row>
    <row r="287" spans="1:25" ht="15">
      <c r="A287" s="107"/>
      <c r="B287" s="15" t="s">
        <v>18</v>
      </c>
      <c r="C287" s="72" t="s">
        <v>196</v>
      </c>
      <c r="D287" s="66"/>
      <c r="E287" s="66"/>
      <c r="F287" s="64"/>
      <c r="G287" s="16" t="s">
        <v>18</v>
      </c>
      <c r="H287" s="73" t="s">
        <v>194</v>
      </c>
      <c r="I287" s="66"/>
      <c r="J287" s="66"/>
      <c r="K287" s="64"/>
      <c r="L287" s="17"/>
      <c r="M287" s="17"/>
      <c r="N287" s="17"/>
      <c r="O287" s="17"/>
      <c r="P287" s="17"/>
      <c r="Q287" s="17"/>
      <c r="R287" s="17"/>
      <c r="S287" s="17"/>
      <c r="T287" s="17"/>
      <c r="U287" s="17"/>
      <c r="V287" s="17"/>
      <c r="W287" s="17"/>
      <c r="X287" s="17"/>
      <c r="Y287" s="17"/>
    </row>
    <row r="288" spans="1:25" ht="15">
      <c r="A288" s="22"/>
      <c r="B288" s="85" t="s">
        <v>19</v>
      </c>
      <c r="C288" s="88" t="s">
        <v>20</v>
      </c>
      <c r="D288" s="76"/>
      <c r="E288" s="85" t="s">
        <v>560</v>
      </c>
      <c r="F288" s="85" t="s">
        <v>21</v>
      </c>
      <c r="G288" s="89" t="s">
        <v>19</v>
      </c>
      <c r="H288" s="74" t="s">
        <v>20</v>
      </c>
      <c r="I288" s="76"/>
      <c r="J288" s="89" t="s">
        <v>560</v>
      </c>
      <c r="K288" s="89" t="s">
        <v>21</v>
      </c>
      <c r="L288" s="17"/>
      <c r="M288" s="17"/>
      <c r="N288" s="17"/>
      <c r="O288" s="17"/>
      <c r="P288" s="17"/>
      <c r="Q288" s="17"/>
      <c r="R288" s="17"/>
      <c r="S288" s="17"/>
      <c r="T288" s="17"/>
      <c r="U288" s="17"/>
      <c r="V288" s="17"/>
      <c r="W288" s="17"/>
      <c r="X288" s="17"/>
      <c r="Y288" s="17"/>
    </row>
    <row r="289" spans="1:25" ht="15">
      <c r="A289" s="22"/>
      <c r="B289" s="86"/>
      <c r="C289" s="77"/>
      <c r="D289" s="79"/>
      <c r="E289" s="86"/>
      <c r="F289" s="86"/>
      <c r="G289" s="86"/>
      <c r="H289" s="77"/>
      <c r="I289" s="79"/>
      <c r="J289" s="86"/>
      <c r="K289" s="86"/>
      <c r="L289" s="17"/>
      <c r="M289" s="17"/>
      <c r="N289" s="17"/>
      <c r="O289" s="17"/>
      <c r="P289" s="17"/>
      <c r="Q289" s="17"/>
      <c r="R289" s="17"/>
      <c r="S289" s="17"/>
      <c r="T289" s="17"/>
      <c r="U289" s="17"/>
      <c r="V289" s="17"/>
      <c r="W289" s="17"/>
      <c r="X289" s="17"/>
      <c r="Y289" s="17"/>
    </row>
    <row r="290" spans="1:25" ht="15">
      <c r="A290" s="22"/>
      <c r="B290" s="87"/>
      <c r="C290" s="80"/>
      <c r="D290" s="82"/>
      <c r="E290" s="87"/>
      <c r="F290" s="87"/>
      <c r="G290" s="87"/>
      <c r="H290" s="80"/>
      <c r="I290" s="82"/>
      <c r="J290" s="87"/>
      <c r="K290" s="87"/>
      <c r="L290" s="17"/>
      <c r="M290" s="17"/>
      <c r="N290" s="17"/>
      <c r="O290" s="17"/>
      <c r="P290" s="17"/>
      <c r="Q290" s="17"/>
      <c r="R290" s="17"/>
      <c r="S290" s="17"/>
      <c r="T290" s="17"/>
      <c r="U290" s="17"/>
      <c r="V290" s="17"/>
      <c r="W290" s="17"/>
      <c r="X290" s="17"/>
      <c r="Y290" s="17"/>
    </row>
    <row r="291" spans="1:25" ht="15">
      <c r="A291" s="22"/>
      <c r="B291" s="15">
        <v>1</v>
      </c>
      <c r="C291" s="83" t="s">
        <v>724</v>
      </c>
      <c r="D291" s="64"/>
      <c r="E291" s="20">
        <v>16</v>
      </c>
      <c r="F291" s="18" t="s">
        <v>24</v>
      </c>
      <c r="G291" s="106">
        <v>1</v>
      </c>
      <c r="H291" s="83" t="s">
        <v>723</v>
      </c>
      <c r="I291" s="64"/>
      <c r="J291" s="20">
        <v>26</v>
      </c>
      <c r="K291" s="18"/>
      <c r="L291" s="19"/>
      <c r="M291" s="19"/>
      <c r="N291" s="19"/>
      <c r="O291" s="19"/>
      <c r="P291" s="19"/>
      <c r="Q291" s="19"/>
      <c r="R291" s="19"/>
      <c r="S291" s="19"/>
      <c r="T291" s="19"/>
      <c r="U291" s="19"/>
      <c r="V291" s="19"/>
      <c r="W291" s="19"/>
      <c r="X291" s="19"/>
      <c r="Y291" s="19"/>
    </row>
    <row r="292" spans="1:25" ht="15">
      <c r="A292" s="22"/>
      <c r="B292" s="15">
        <v>2</v>
      </c>
      <c r="C292" s="83" t="s">
        <v>722</v>
      </c>
      <c r="D292" s="64"/>
      <c r="E292" s="20">
        <v>19</v>
      </c>
      <c r="F292" s="18"/>
      <c r="G292" s="105">
        <v>2</v>
      </c>
      <c r="H292" s="83" t="s">
        <v>721</v>
      </c>
      <c r="I292" s="64"/>
      <c r="J292" s="20">
        <v>26</v>
      </c>
      <c r="K292" s="18" t="s">
        <v>52</v>
      </c>
      <c r="L292" s="19"/>
      <c r="M292" s="19"/>
      <c r="N292" s="19"/>
      <c r="O292" s="19"/>
      <c r="P292" s="19"/>
      <c r="Q292" s="19"/>
      <c r="R292" s="19"/>
      <c r="S292" s="19"/>
      <c r="T292" s="19"/>
      <c r="U292" s="19"/>
      <c r="V292" s="19"/>
      <c r="W292" s="19"/>
      <c r="X292" s="19"/>
      <c r="Y292" s="19"/>
    </row>
    <row r="293" spans="1:25" ht="15">
      <c r="A293" s="22"/>
      <c r="B293" s="15">
        <v>3</v>
      </c>
      <c r="C293" s="83" t="s">
        <v>720</v>
      </c>
      <c r="D293" s="64"/>
      <c r="E293" s="20">
        <v>20</v>
      </c>
      <c r="F293" s="18"/>
      <c r="G293" s="105">
        <v>3</v>
      </c>
      <c r="H293" s="83" t="s">
        <v>719</v>
      </c>
      <c r="I293" s="64"/>
      <c r="J293" s="20">
        <v>30</v>
      </c>
      <c r="K293" s="18" t="s">
        <v>125</v>
      </c>
      <c r="L293" s="19"/>
      <c r="M293" s="19"/>
      <c r="N293" s="19"/>
      <c r="O293" s="19"/>
      <c r="P293" s="19"/>
      <c r="Q293" s="19"/>
      <c r="R293" s="19"/>
      <c r="S293" s="19"/>
      <c r="T293" s="19"/>
      <c r="U293" s="19"/>
      <c r="V293" s="19"/>
      <c r="W293" s="19"/>
      <c r="X293" s="19"/>
      <c r="Y293" s="19"/>
    </row>
    <row r="294" spans="1:25" ht="15">
      <c r="A294" s="22"/>
      <c r="B294" s="15">
        <v>4</v>
      </c>
      <c r="C294" s="83" t="s">
        <v>718</v>
      </c>
      <c r="D294" s="64"/>
      <c r="E294" s="20">
        <v>21</v>
      </c>
      <c r="F294" s="18" t="s">
        <v>31</v>
      </c>
      <c r="G294" s="105">
        <v>4</v>
      </c>
      <c r="H294" s="83" t="s">
        <v>717</v>
      </c>
      <c r="I294" s="64"/>
      <c r="J294" s="20">
        <v>31</v>
      </c>
      <c r="K294" s="18" t="s">
        <v>31</v>
      </c>
      <c r="L294" s="19"/>
      <c r="M294" s="19"/>
      <c r="N294" s="19"/>
      <c r="O294" s="19"/>
      <c r="P294" s="19"/>
      <c r="Q294" s="19"/>
      <c r="R294" s="19"/>
      <c r="S294" s="19"/>
      <c r="T294" s="19"/>
      <c r="U294" s="19"/>
      <c r="V294" s="19"/>
      <c r="W294" s="19"/>
      <c r="X294" s="19"/>
      <c r="Y294" s="19"/>
    </row>
    <row r="295" spans="1:25" ht="15">
      <c r="A295" s="22"/>
      <c r="B295" s="15">
        <v>5</v>
      </c>
      <c r="C295" s="83" t="s">
        <v>716</v>
      </c>
      <c r="D295" s="64"/>
      <c r="E295" s="20">
        <v>22</v>
      </c>
      <c r="F295" s="18"/>
      <c r="G295" s="105">
        <v>5</v>
      </c>
      <c r="H295" s="83" t="s">
        <v>715</v>
      </c>
      <c r="I295" s="64"/>
      <c r="J295" s="20">
        <v>33</v>
      </c>
      <c r="K295" s="18" t="s">
        <v>24</v>
      </c>
      <c r="L295" s="19"/>
      <c r="M295" s="19"/>
      <c r="N295" s="19"/>
      <c r="O295" s="19"/>
      <c r="P295" s="19"/>
      <c r="Q295" s="19"/>
      <c r="R295" s="19"/>
      <c r="S295" s="19"/>
      <c r="T295" s="19"/>
      <c r="U295" s="19"/>
      <c r="V295" s="19"/>
      <c r="W295" s="19"/>
      <c r="X295" s="19"/>
      <c r="Y295" s="19"/>
    </row>
    <row r="296" spans="1:25" ht="15">
      <c r="A296" s="22"/>
      <c r="B296" s="15">
        <v>6</v>
      </c>
      <c r="C296" s="83" t="s">
        <v>714</v>
      </c>
      <c r="D296" s="64"/>
      <c r="E296" s="20">
        <v>25</v>
      </c>
      <c r="F296" s="18" t="s">
        <v>85</v>
      </c>
      <c r="G296" s="105">
        <v>6</v>
      </c>
      <c r="H296" s="83" t="s">
        <v>713</v>
      </c>
      <c r="I296" s="64"/>
      <c r="J296" s="20">
        <v>36</v>
      </c>
      <c r="K296" s="18"/>
      <c r="L296" s="19"/>
      <c r="M296" s="19"/>
      <c r="N296" s="19"/>
      <c r="O296" s="19"/>
      <c r="P296" s="19"/>
      <c r="Q296" s="19"/>
      <c r="R296" s="19"/>
      <c r="S296" s="19"/>
      <c r="T296" s="19"/>
      <c r="U296" s="19"/>
      <c r="V296" s="19"/>
      <c r="W296" s="19"/>
      <c r="X296" s="19"/>
      <c r="Y296" s="19"/>
    </row>
    <row r="297" spans="1:25" ht="15">
      <c r="A297" s="22"/>
      <c r="B297" s="15">
        <v>7</v>
      </c>
      <c r="C297" s="83" t="s">
        <v>712</v>
      </c>
      <c r="D297" s="64"/>
      <c r="E297" s="20">
        <v>27</v>
      </c>
      <c r="F297" s="18"/>
      <c r="G297" s="28">
        <v>7</v>
      </c>
      <c r="H297" s="83" t="s">
        <v>711</v>
      </c>
      <c r="I297" s="64"/>
      <c r="J297" s="20">
        <v>38</v>
      </c>
      <c r="K297" s="18" t="s">
        <v>93</v>
      </c>
      <c r="L297" s="21"/>
      <c r="M297" s="21"/>
      <c r="N297" s="21"/>
      <c r="O297" s="21"/>
      <c r="P297" s="21"/>
      <c r="Q297" s="21"/>
      <c r="R297" s="21"/>
      <c r="S297" s="21"/>
      <c r="T297" s="21"/>
      <c r="U297" s="21"/>
      <c r="V297" s="21"/>
      <c r="W297" s="21"/>
      <c r="X297" s="21"/>
      <c r="Y297" s="21"/>
    </row>
    <row r="298" spans="1:25" ht="15">
      <c r="A298" s="22"/>
      <c r="B298" s="72" t="str">
        <f>"TOTAL MATCHES WON BY : "&amp;C287</f>
        <v>TOTAL MATCHES WON BY : Mount Lawley</v>
      </c>
      <c r="C298" s="66"/>
      <c r="D298" s="66"/>
      <c r="E298" s="64"/>
      <c r="F298" s="20">
        <f>COUNTA(F291:F297)-0.5*COUNTIF(F291:F297,"Sq*")-COUNTIF(F291:F297,"TBA")</f>
        <v>2.5</v>
      </c>
      <c r="G298" s="92" t="str">
        <f>"TOTAL MATCHES WON BY : "&amp;H287</f>
        <v>TOTAL MATCHES WON BY : The Vines</v>
      </c>
      <c r="H298" s="66"/>
      <c r="I298" s="66"/>
      <c r="J298" s="64"/>
      <c r="K298" s="20">
        <f>COUNTA(K291:K297)-0.5*COUNTIF(K291:K297,"Sq*")-COUNTIF(K291:K297,"TBA")</f>
        <v>4.5</v>
      </c>
      <c r="L298" s="21"/>
      <c r="M298" s="21"/>
      <c r="N298" s="21" t="str">
        <f>IF(F298+K298=0,"",C287)</f>
        <v>Mount Lawley</v>
      </c>
      <c r="O298" s="21">
        <f>F298</f>
        <v>2.5</v>
      </c>
      <c r="P298" s="21" t="str">
        <f>IF(F298+K298=0,"",H287)</f>
        <v>The Vines</v>
      </c>
      <c r="Q298" s="21">
        <f>K298</f>
        <v>4.5</v>
      </c>
      <c r="R298" s="21" t="str">
        <f>G299</f>
        <v>The Vines</v>
      </c>
      <c r="S298" s="21" t="str">
        <f>IF(R298="HALVED",C287,"")</f>
        <v/>
      </c>
      <c r="T298" s="21" t="str">
        <f>IF(R298="HALVED",H287,"")</f>
        <v/>
      </c>
      <c r="U298" s="21"/>
      <c r="V298" s="21"/>
      <c r="W298" s="21"/>
      <c r="X298" s="21"/>
      <c r="Y298" s="21"/>
    </row>
    <row r="299" spans="1:25" ht="15">
      <c r="A299" s="22"/>
      <c r="B299" s="90" t="s">
        <v>42</v>
      </c>
      <c r="C299" s="66"/>
      <c r="D299" s="66"/>
      <c r="E299" s="66"/>
      <c r="F299" s="64"/>
      <c r="G299" s="91" t="str">
        <f>IF(F298+K298&lt;4,"",IF(F298=K298,"HALVED",IF(F298&gt;K298,C287,H287)))</f>
        <v>The Vines</v>
      </c>
      <c r="H299" s="66"/>
      <c r="I299" s="66"/>
      <c r="J299" s="66"/>
      <c r="K299" s="64"/>
      <c r="L299" s="23"/>
      <c r="M299" s="23"/>
      <c r="N299" s="23"/>
      <c r="O299" s="23"/>
      <c r="P299" s="23"/>
      <c r="Q299" s="23"/>
      <c r="R299" s="23"/>
      <c r="S299" s="23"/>
      <c r="T299" s="23"/>
      <c r="U299" s="23"/>
      <c r="V299" s="23"/>
      <c r="W299" s="23"/>
      <c r="X299" s="23"/>
      <c r="Y299" s="23"/>
    </row>
    <row r="300" spans="1:25" ht="15">
      <c r="A300" s="22"/>
      <c r="B300" s="24"/>
      <c r="C300" s="24"/>
      <c r="D300" s="24"/>
      <c r="E300" s="24"/>
      <c r="F300" s="24"/>
      <c r="G300" s="25"/>
      <c r="H300" s="25"/>
      <c r="I300" s="25"/>
      <c r="J300" s="25"/>
      <c r="K300" s="25"/>
      <c r="L300" s="23"/>
      <c r="M300" s="23"/>
      <c r="N300" s="23"/>
      <c r="O300" s="23"/>
      <c r="P300" s="23"/>
      <c r="Q300" s="23"/>
      <c r="R300" s="23"/>
      <c r="S300" s="23"/>
      <c r="T300" s="23"/>
      <c r="U300" s="23"/>
      <c r="V300" s="23"/>
      <c r="W300" s="23"/>
      <c r="X300" s="23"/>
      <c r="Y300" s="23"/>
    </row>
    <row r="301" spans="1:25" ht="15">
      <c r="A301" s="107"/>
      <c r="B301" s="15" t="s">
        <v>18</v>
      </c>
      <c r="C301" s="72" t="s">
        <v>544</v>
      </c>
      <c r="D301" s="66"/>
      <c r="E301" s="66"/>
      <c r="F301" s="64"/>
      <c r="G301" s="16" t="s">
        <v>18</v>
      </c>
      <c r="H301" s="73" t="s">
        <v>201</v>
      </c>
      <c r="I301" s="66"/>
      <c r="J301" s="66"/>
      <c r="K301" s="64"/>
      <c r="L301" s="17"/>
      <c r="M301" s="17"/>
      <c r="N301" s="17"/>
      <c r="O301" s="17"/>
      <c r="P301" s="17"/>
      <c r="Q301" s="17"/>
      <c r="R301" s="17"/>
      <c r="S301" s="17"/>
      <c r="T301" s="17"/>
      <c r="U301" s="17"/>
      <c r="V301" s="17"/>
      <c r="W301" s="17"/>
      <c r="X301" s="17"/>
      <c r="Y301" s="17"/>
    </row>
    <row r="302" spans="1:25" ht="15">
      <c r="A302" s="22"/>
      <c r="B302" s="85" t="s">
        <v>19</v>
      </c>
      <c r="C302" s="88" t="s">
        <v>20</v>
      </c>
      <c r="D302" s="76"/>
      <c r="E302" s="85" t="s">
        <v>560</v>
      </c>
      <c r="F302" s="85" t="s">
        <v>21</v>
      </c>
      <c r="G302" s="89" t="s">
        <v>19</v>
      </c>
      <c r="H302" s="74" t="s">
        <v>20</v>
      </c>
      <c r="I302" s="76"/>
      <c r="J302" s="89" t="s">
        <v>560</v>
      </c>
      <c r="K302" s="89" t="s">
        <v>21</v>
      </c>
      <c r="L302" s="17"/>
      <c r="M302" s="17"/>
      <c r="N302" s="17"/>
      <c r="O302" s="17"/>
      <c r="P302" s="17"/>
      <c r="Q302" s="17"/>
      <c r="R302" s="17"/>
      <c r="S302" s="17"/>
      <c r="T302" s="17"/>
      <c r="U302" s="17"/>
      <c r="V302" s="17"/>
      <c r="W302" s="17"/>
      <c r="X302" s="17"/>
      <c r="Y302" s="17"/>
    </row>
    <row r="303" spans="1:25" ht="15">
      <c r="A303" s="22"/>
      <c r="B303" s="86"/>
      <c r="C303" s="77"/>
      <c r="D303" s="79"/>
      <c r="E303" s="86"/>
      <c r="F303" s="86"/>
      <c r="G303" s="86"/>
      <c r="H303" s="77"/>
      <c r="I303" s="79"/>
      <c r="J303" s="86"/>
      <c r="K303" s="86"/>
      <c r="L303" s="17"/>
      <c r="M303" s="17"/>
      <c r="N303" s="17"/>
      <c r="O303" s="17"/>
      <c r="P303" s="17"/>
      <c r="Q303" s="17"/>
      <c r="R303" s="17"/>
      <c r="S303" s="17"/>
      <c r="T303" s="17"/>
      <c r="U303" s="17"/>
      <c r="V303" s="17"/>
      <c r="W303" s="17"/>
      <c r="X303" s="17"/>
      <c r="Y303" s="17"/>
    </row>
    <row r="304" spans="1:25" ht="15">
      <c r="A304" s="22"/>
      <c r="B304" s="87"/>
      <c r="C304" s="80"/>
      <c r="D304" s="82"/>
      <c r="E304" s="87"/>
      <c r="F304" s="87"/>
      <c r="G304" s="87"/>
      <c r="H304" s="80"/>
      <c r="I304" s="82"/>
      <c r="J304" s="87"/>
      <c r="K304" s="87"/>
      <c r="L304" s="17"/>
      <c r="M304" s="17"/>
      <c r="N304" s="17"/>
      <c r="O304" s="17"/>
      <c r="P304" s="17"/>
      <c r="Q304" s="17"/>
      <c r="R304" s="17"/>
      <c r="S304" s="17"/>
      <c r="T304" s="17"/>
      <c r="U304" s="17"/>
      <c r="V304" s="17"/>
      <c r="W304" s="17"/>
      <c r="X304" s="17"/>
      <c r="Y304" s="17"/>
    </row>
    <row r="305" spans="1:25" ht="15">
      <c r="A305" s="22"/>
      <c r="B305" s="15">
        <v>1</v>
      </c>
      <c r="C305" s="83" t="s">
        <v>710</v>
      </c>
      <c r="D305" s="64"/>
      <c r="E305" s="20">
        <v>22</v>
      </c>
      <c r="F305" s="18"/>
      <c r="G305" s="106">
        <v>1</v>
      </c>
      <c r="H305" s="83" t="s">
        <v>709</v>
      </c>
      <c r="I305" s="64"/>
      <c r="J305" s="20">
        <v>20</v>
      </c>
      <c r="K305" s="18" t="s">
        <v>41</v>
      </c>
      <c r="L305" s="19"/>
      <c r="M305" s="19"/>
      <c r="N305" s="19"/>
      <c r="O305" s="19"/>
      <c r="P305" s="19"/>
      <c r="Q305" s="19"/>
      <c r="R305" s="19"/>
      <c r="S305" s="19"/>
      <c r="T305" s="19"/>
      <c r="U305" s="19"/>
      <c r="V305" s="19"/>
      <c r="W305" s="19"/>
      <c r="X305" s="19"/>
      <c r="Y305" s="19"/>
    </row>
    <row r="306" spans="1:25" ht="15">
      <c r="A306" s="22"/>
      <c r="B306" s="15">
        <v>2</v>
      </c>
      <c r="C306" s="83" t="s">
        <v>708</v>
      </c>
      <c r="D306" s="64"/>
      <c r="E306" s="20">
        <v>22</v>
      </c>
      <c r="F306" s="18"/>
      <c r="G306" s="105">
        <v>2</v>
      </c>
      <c r="H306" s="83" t="s">
        <v>707</v>
      </c>
      <c r="I306" s="64"/>
      <c r="J306" s="20">
        <v>20</v>
      </c>
      <c r="K306" s="18" t="s">
        <v>52</v>
      </c>
      <c r="L306" s="19"/>
      <c r="M306" s="19"/>
      <c r="N306" s="19"/>
      <c r="O306" s="19"/>
      <c r="P306" s="19"/>
      <c r="Q306" s="19"/>
      <c r="R306" s="19"/>
      <c r="S306" s="19"/>
      <c r="T306" s="19"/>
      <c r="U306" s="19"/>
      <c r="V306" s="19"/>
      <c r="W306" s="19"/>
      <c r="X306" s="19"/>
      <c r="Y306" s="19"/>
    </row>
    <row r="307" spans="1:25" ht="15">
      <c r="A307" s="22"/>
      <c r="B307" s="15">
        <v>3</v>
      </c>
      <c r="C307" s="121" t="s">
        <v>706</v>
      </c>
      <c r="D307" s="33"/>
      <c r="E307" s="20">
        <v>24</v>
      </c>
      <c r="F307" s="18"/>
      <c r="G307" s="105">
        <v>3</v>
      </c>
      <c r="H307" s="83" t="s">
        <v>705</v>
      </c>
      <c r="I307" s="64"/>
      <c r="J307" s="20">
        <v>22</v>
      </c>
      <c r="K307" s="18" t="s">
        <v>41</v>
      </c>
      <c r="L307" s="19"/>
      <c r="M307" s="19"/>
      <c r="N307" s="19"/>
      <c r="O307" s="19"/>
      <c r="P307" s="19"/>
      <c r="Q307" s="19"/>
      <c r="R307" s="19"/>
      <c r="S307" s="19"/>
      <c r="T307" s="19"/>
      <c r="U307" s="19"/>
      <c r="V307" s="19"/>
      <c r="W307" s="19"/>
      <c r="X307" s="19"/>
      <c r="Y307" s="19"/>
    </row>
    <row r="308" spans="1:25" ht="15">
      <c r="A308" s="22"/>
      <c r="B308" s="15">
        <v>4</v>
      </c>
      <c r="C308" s="83" t="s">
        <v>704</v>
      </c>
      <c r="D308" s="64"/>
      <c r="E308" s="20">
        <v>25</v>
      </c>
      <c r="F308" s="18"/>
      <c r="G308" s="105">
        <v>4</v>
      </c>
      <c r="H308" s="83" t="s">
        <v>703</v>
      </c>
      <c r="I308" s="64"/>
      <c r="J308" s="20">
        <v>23</v>
      </c>
      <c r="K308" s="18" t="s">
        <v>47</v>
      </c>
      <c r="L308" s="19"/>
      <c r="M308" s="19"/>
      <c r="N308" s="19"/>
      <c r="O308" s="19"/>
      <c r="P308" s="19"/>
      <c r="Q308" s="19"/>
      <c r="R308" s="19"/>
      <c r="S308" s="19"/>
      <c r="T308" s="19"/>
      <c r="U308" s="19"/>
      <c r="V308" s="19"/>
      <c r="W308" s="19"/>
      <c r="X308" s="19"/>
      <c r="Y308" s="19"/>
    </row>
    <row r="309" spans="1:25" ht="15">
      <c r="A309" s="22"/>
      <c r="B309" s="15">
        <v>5</v>
      </c>
      <c r="C309" s="83" t="s">
        <v>702</v>
      </c>
      <c r="D309" s="64"/>
      <c r="E309" s="20">
        <v>27</v>
      </c>
      <c r="F309" s="18"/>
      <c r="G309" s="105">
        <v>5</v>
      </c>
      <c r="H309" s="83" t="s">
        <v>701</v>
      </c>
      <c r="I309" s="64"/>
      <c r="J309" s="20">
        <v>23</v>
      </c>
      <c r="K309" s="18" t="s">
        <v>47</v>
      </c>
      <c r="L309" s="19"/>
      <c r="M309" s="19"/>
      <c r="N309" s="19"/>
      <c r="O309" s="19"/>
      <c r="P309" s="19"/>
      <c r="Q309" s="19"/>
      <c r="R309" s="19"/>
      <c r="S309" s="19"/>
      <c r="T309" s="19"/>
      <c r="U309" s="19"/>
      <c r="V309" s="19"/>
      <c r="W309" s="19"/>
      <c r="X309" s="19"/>
      <c r="Y309" s="19"/>
    </row>
    <row r="310" spans="1:25" ht="15">
      <c r="A310" s="22"/>
      <c r="B310" s="15">
        <v>6</v>
      </c>
      <c r="C310" s="83" t="s">
        <v>700</v>
      </c>
      <c r="D310" s="64"/>
      <c r="E310" s="20">
        <v>29</v>
      </c>
      <c r="F310" s="18"/>
      <c r="G310" s="105">
        <v>6</v>
      </c>
      <c r="H310" s="83" t="s">
        <v>699</v>
      </c>
      <c r="I310" s="64"/>
      <c r="J310" s="20">
        <v>23</v>
      </c>
      <c r="K310" s="18" t="s">
        <v>24</v>
      </c>
      <c r="L310" s="19"/>
      <c r="M310" s="19"/>
      <c r="N310" s="19"/>
      <c r="O310" s="19"/>
      <c r="P310" s="19"/>
      <c r="Q310" s="19"/>
      <c r="R310" s="19"/>
      <c r="S310" s="19"/>
      <c r="T310" s="19"/>
      <c r="U310" s="19"/>
      <c r="V310" s="19"/>
      <c r="W310" s="19"/>
      <c r="X310" s="19"/>
      <c r="Y310" s="19"/>
    </row>
    <row r="311" spans="1:25" ht="15">
      <c r="A311" s="22"/>
      <c r="B311" s="15">
        <v>7</v>
      </c>
      <c r="C311" s="83" t="s">
        <v>698</v>
      </c>
      <c r="D311" s="64"/>
      <c r="E311" s="20">
        <v>34</v>
      </c>
      <c r="F311" s="18"/>
      <c r="G311" s="28">
        <v>7</v>
      </c>
      <c r="H311" s="83" t="s">
        <v>697</v>
      </c>
      <c r="I311" s="64"/>
      <c r="J311" s="20">
        <v>24</v>
      </c>
      <c r="K311" s="18" t="s">
        <v>27</v>
      </c>
      <c r="L311" s="21"/>
      <c r="M311" s="21"/>
      <c r="N311" s="21"/>
      <c r="O311" s="21"/>
      <c r="P311" s="21"/>
      <c r="Q311" s="21"/>
      <c r="R311" s="21"/>
      <c r="S311" s="21"/>
      <c r="T311" s="21"/>
      <c r="U311" s="21"/>
      <c r="V311" s="21"/>
      <c r="W311" s="21"/>
      <c r="X311" s="21"/>
      <c r="Y311" s="21"/>
    </row>
    <row r="312" spans="1:25" ht="15">
      <c r="A312" s="22"/>
      <c r="B312" s="72" t="str">
        <f>"TOTAL MATCHES WON BY : "&amp;C301</f>
        <v>TOTAL MATCHES WON BY : Wanneroo</v>
      </c>
      <c r="C312" s="66"/>
      <c r="D312" s="66"/>
      <c r="E312" s="64"/>
      <c r="F312" s="20">
        <f>COUNTA(F305:F311)-0.5*COUNTIF(F305:F311,"Sq*")-COUNTIF(F305:F311,"TBA")</f>
        <v>0</v>
      </c>
      <c r="G312" s="92" t="str">
        <f>"TOTAL MATCHES WON BY : "&amp;H301</f>
        <v>TOTAL MATCHES WON BY : Royal Fremantle</v>
      </c>
      <c r="H312" s="66"/>
      <c r="I312" s="66"/>
      <c r="J312" s="64"/>
      <c r="K312" s="20">
        <f>COUNTA(K305:K311)-0.5*COUNTIF(K305:K311,"Sq*")-COUNTIF(K305:K311,"TBA")</f>
        <v>7</v>
      </c>
      <c r="L312" s="21"/>
      <c r="M312" s="21"/>
      <c r="N312" s="21" t="str">
        <f>IF(F312+K312=0,"",C301)</f>
        <v>Wanneroo</v>
      </c>
      <c r="O312" s="21">
        <f>F312</f>
        <v>0</v>
      </c>
      <c r="P312" s="21" t="str">
        <f>IF(F312+K312=0,"",H301)</f>
        <v>Royal Fremantle</v>
      </c>
      <c r="Q312" s="21">
        <f>K312</f>
        <v>7</v>
      </c>
      <c r="R312" s="21" t="str">
        <f>G313</f>
        <v>Royal Fremantle</v>
      </c>
      <c r="S312" s="21" t="str">
        <f>IF(R312="HALVED",C301,"")</f>
        <v/>
      </c>
      <c r="T312" s="21" t="str">
        <f>IF(R312="HALVED",H301,"")</f>
        <v/>
      </c>
      <c r="U312" s="21"/>
      <c r="V312" s="21"/>
      <c r="W312" s="21"/>
      <c r="X312" s="21"/>
      <c r="Y312" s="21"/>
    </row>
    <row r="313" spans="1:25" ht="15">
      <c r="A313" s="22"/>
      <c r="B313" s="90" t="s">
        <v>42</v>
      </c>
      <c r="C313" s="66"/>
      <c r="D313" s="66"/>
      <c r="E313" s="66"/>
      <c r="F313" s="64"/>
      <c r="G313" s="91" t="str">
        <f>IF(F312+K312&lt;4,"",IF(F312=K312,"HALVED",IF(F312&gt;K312,C301,H301)))</f>
        <v>Royal Fremantle</v>
      </c>
      <c r="H313" s="66"/>
      <c r="I313" s="66"/>
      <c r="J313" s="66"/>
      <c r="K313" s="64"/>
      <c r="L313" s="23"/>
      <c r="M313" s="23"/>
      <c r="N313" s="23"/>
      <c r="O313" s="23"/>
      <c r="P313" s="23"/>
      <c r="Q313" s="23"/>
      <c r="R313" s="23"/>
      <c r="S313" s="23"/>
      <c r="T313" s="23"/>
      <c r="U313" s="23"/>
      <c r="V313" s="23"/>
      <c r="W313" s="23"/>
      <c r="X313" s="23"/>
      <c r="Y313" s="23"/>
    </row>
    <row r="314" spans="1:25" ht="15">
      <c r="A314" s="22"/>
      <c r="B314" s="24"/>
      <c r="C314" s="24"/>
      <c r="D314" s="24"/>
      <c r="E314" s="24"/>
      <c r="F314" s="24"/>
      <c r="G314" s="25"/>
      <c r="H314" s="25"/>
      <c r="I314" s="25"/>
      <c r="J314" s="25"/>
      <c r="K314" s="25"/>
      <c r="L314" s="23"/>
      <c r="M314" s="23"/>
      <c r="N314" s="23"/>
      <c r="O314" s="23"/>
      <c r="P314" s="23"/>
      <c r="Q314" s="23"/>
      <c r="R314" s="23"/>
      <c r="S314" s="23"/>
      <c r="T314" s="23"/>
      <c r="U314" s="23"/>
      <c r="V314" s="23"/>
      <c r="W314" s="23"/>
      <c r="X314" s="23"/>
      <c r="Y314" s="23"/>
    </row>
    <row r="315" spans="1:25" ht="15">
      <c r="A315" s="22"/>
      <c r="B315" s="22"/>
      <c r="C315" s="22"/>
      <c r="D315" s="22"/>
      <c r="E315" s="22"/>
      <c r="F315" s="22"/>
      <c r="G315" s="23"/>
      <c r="H315" s="23"/>
      <c r="I315" s="23"/>
      <c r="J315" s="23"/>
      <c r="K315" s="23"/>
      <c r="L315" s="23"/>
      <c r="M315" s="23"/>
      <c r="N315" s="23"/>
      <c r="O315" s="23"/>
      <c r="P315" s="23"/>
      <c r="Q315" s="23"/>
      <c r="R315" s="23"/>
      <c r="S315" s="23"/>
      <c r="T315" s="23"/>
      <c r="U315" s="23"/>
      <c r="V315" s="23"/>
      <c r="W315" s="23"/>
      <c r="X315" s="23"/>
      <c r="Y315" s="23"/>
    </row>
    <row r="316" spans="1:25" ht="15">
      <c r="A316" s="22"/>
      <c r="B316" s="22"/>
      <c r="C316" s="22"/>
      <c r="D316" s="22"/>
      <c r="E316" s="22"/>
      <c r="F316" s="22"/>
      <c r="G316" s="23"/>
      <c r="H316" s="23"/>
      <c r="I316" s="23"/>
      <c r="J316" s="23"/>
      <c r="K316" s="23"/>
      <c r="L316" s="23"/>
      <c r="M316" s="23"/>
      <c r="N316" s="23"/>
      <c r="O316" s="23"/>
      <c r="P316" s="23"/>
      <c r="Q316" s="23"/>
      <c r="R316" s="23"/>
      <c r="S316" s="23"/>
      <c r="T316" s="23"/>
      <c r="U316" s="23"/>
      <c r="V316" s="23"/>
      <c r="W316" s="23"/>
      <c r="X316" s="23"/>
      <c r="Y316" s="23"/>
    </row>
    <row r="317" spans="1:25" ht="15">
      <c r="A317" s="22"/>
      <c r="B317" s="22"/>
      <c r="C317" s="22"/>
      <c r="D317" s="22"/>
      <c r="E317" s="22"/>
      <c r="F317" s="22"/>
      <c r="G317" s="23"/>
      <c r="H317" s="23"/>
      <c r="I317" s="23"/>
      <c r="J317" s="23"/>
      <c r="K317" s="23"/>
      <c r="L317" s="23"/>
      <c r="M317" s="23"/>
      <c r="N317" s="23"/>
      <c r="O317" s="23"/>
      <c r="P317" s="23"/>
      <c r="Q317" s="23"/>
      <c r="R317" s="23"/>
      <c r="S317" s="23"/>
      <c r="T317" s="23"/>
      <c r="U317" s="23"/>
      <c r="V317" s="23"/>
      <c r="W317" s="23"/>
      <c r="X317" s="23"/>
      <c r="Y317" s="23"/>
    </row>
    <row r="318" spans="1:25" ht="15">
      <c r="A318" s="22"/>
      <c r="B318" s="22"/>
      <c r="C318" s="22"/>
      <c r="D318" s="22"/>
      <c r="E318" s="22"/>
      <c r="F318" s="22"/>
      <c r="G318" s="23"/>
      <c r="H318" s="23"/>
      <c r="I318" s="23"/>
      <c r="J318" s="23"/>
      <c r="K318" s="23"/>
      <c r="L318" s="23"/>
      <c r="M318" s="23"/>
      <c r="N318" s="23"/>
      <c r="O318" s="23"/>
      <c r="P318" s="23"/>
      <c r="Q318" s="23"/>
      <c r="R318" s="23"/>
      <c r="S318" s="23"/>
      <c r="T318" s="23"/>
      <c r="U318" s="23"/>
      <c r="V318" s="23"/>
      <c r="W318" s="23"/>
      <c r="X318" s="23"/>
      <c r="Y318" s="23"/>
    </row>
    <row r="319" spans="1:25" ht="15">
      <c r="A319" s="22"/>
      <c r="B319" s="22"/>
      <c r="C319" s="22"/>
      <c r="D319" s="22"/>
      <c r="E319" s="22"/>
      <c r="F319" s="22"/>
      <c r="G319" s="23"/>
      <c r="H319" s="23"/>
      <c r="I319" s="23"/>
      <c r="J319" s="23"/>
      <c r="K319" s="23"/>
      <c r="L319" s="23"/>
      <c r="M319" s="23"/>
      <c r="N319" s="23"/>
      <c r="O319" s="23"/>
      <c r="P319" s="23"/>
      <c r="Q319" s="23"/>
      <c r="R319" s="23"/>
      <c r="S319" s="23"/>
      <c r="T319" s="23"/>
      <c r="U319" s="23"/>
      <c r="V319" s="23"/>
      <c r="W319" s="23"/>
      <c r="X319" s="23"/>
      <c r="Y319" s="23"/>
    </row>
    <row r="320" spans="1:25" ht="15">
      <c r="A320" s="22"/>
      <c r="B320" s="22"/>
      <c r="C320" s="22"/>
      <c r="D320" s="22"/>
      <c r="E320" s="22"/>
      <c r="F320" s="22"/>
      <c r="G320" s="23"/>
      <c r="H320" s="23"/>
      <c r="I320" s="23"/>
      <c r="J320" s="23"/>
      <c r="K320" s="23"/>
      <c r="L320" s="23"/>
      <c r="M320" s="23"/>
      <c r="N320" s="23"/>
      <c r="O320" s="23"/>
      <c r="P320" s="23"/>
      <c r="Q320" s="23"/>
      <c r="R320" s="23"/>
      <c r="S320" s="23"/>
      <c r="T320" s="23"/>
      <c r="U320" s="23"/>
      <c r="V320" s="23"/>
      <c r="W320" s="23"/>
      <c r="X320" s="23"/>
      <c r="Y320" s="23"/>
    </row>
    <row r="321" spans="1:25" ht="15">
      <c r="A321" s="22"/>
      <c r="B321" s="22"/>
      <c r="C321" s="22"/>
      <c r="D321" s="22"/>
      <c r="E321" s="22"/>
      <c r="F321" s="22"/>
      <c r="G321" s="23"/>
      <c r="H321" s="23"/>
      <c r="I321" s="23"/>
      <c r="J321" s="23"/>
      <c r="K321" s="23"/>
      <c r="L321" s="23"/>
      <c r="M321" s="23"/>
      <c r="N321" s="23"/>
      <c r="O321" s="23"/>
      <c r="P321" s="23"/>
      <c r="Q321" s="23"/>
      <c r="R321" s="23"/>
      <c r="S321" s="23"/>
      <c r="T321" s="23"/>
      <c r="U321" s="23"/>
      <c r="V321" s="23"/>
      <c r="W321" s="23"/>
      <c r="X321" s="23"/>
      <c r="Y321" s="23"/>
    </row>
    <row r="322" spans="1:25" ht="15">
      <c r="A322" s="22"/>
      <c r="B322" s="22"/>
      <c r="C322" s="22"/>
      <c r="D322" s="22"/>
      <c r="E322" s="22"/>
      <c r="F322" s="22"/>
      <c r="G322" s="23"/>
      <c r="H322" s="23"/>
      <c r="I322" s="23"/>
      <c r="J322" s="23"/>
      <c r="K322" s="23"/>
      <c r="L322" s="23"/>
      <c r="M322" s="23"/>
      <c r="N322" s="23"/>
      <c r="O322" s="23"/>
      <c r="P322" s="23"/>
      <c r="Q322" s="23"/>
      <c r="R322" s="23"/>
      <c r="S322" s="23"/>
      <c r="T322" s="23"/>
      <c r="U322" s="23"/>
      <c r="V322" s="23"/>
      <c r="W322" s="23"/>
      <c r="X322" s="23"/>
      <c r="Y322" s="23"/>
    </row>
    <row r="323" spans="1:25" ht="15">
      <c r="A323" s="22"/>
      <c r="B323" s="22"/>
      <c r="C323" s="22"/>
      <c r="D323" s="22"/>
      <c r="E323" s="22"/>
      <c r="F323" s="22"/>
      <c r="G323" s="23"/>
      <c r="H323" s="23"/>
      <c r="I323" s="23"/>
      <c r="J323" s="23"/>
      <c r="K323" s="23"/>
      <c r="L323" s="23"/>
      <c r="M323" s="23"/>
      <c r="N323" s="23"/>
      <c r="O323" s="23"/>
      <c r="P323" s="23"/>
      <c r="Q323" s="23"/>
      <c r="R323" s="23"/>
      <c r="S323" s="23"/>
      <c r="T323" s="23"/>
      <c r="U323" s="23"/>
      <c r="V323" s="23"/>
      <c r="W323" s="23"/>
      <c r="X323" s="23"/>
      <c r="Y323" s="23"/>
    </row>
    <row r="324" spans="1:25" ht="15">
      <c r="A324" s="22"/>
      <c r="B324" s="22"/>
      <c r="C324" s="22"/>
      <c r="D324" s="22"/>
      <c r="E324" s="22"/>
      <c r="F324" s="22"/>
      <c r="G324" s="23"/>
      <c r="H324" s="23"/>
      <c r="I324" s="23"/>
      <c r="J324" s="23"/>
      <c r="K324" s="23"/>
      <c r="L324" s="23"/>
      <c r="M324" s="23"/>
      <c r="N324" s="23"/>
      <c r="O324" s="23"/>
      <c r="P324" s="23"/>
      <c r="Q324" s="23"/>
      <c r="R324" s="23"/>
      <c r="S324" s="23"/>
      <c r="T324" s="23"/>
      <c r="U324" s="23"/>
      <c r="V324" s="23"/>
      <c r="W324" s="23"/>
      <c r="X324" s="23"/>
      <c r="Y324" s="23"/>
    </row>
    <row r="325" spans="1:25" ht="15">
      <c r="A325" s="22"/>
      <c r="B325" s="22"/>
      <c r="C325" s="22"/>
      <c r="D325" s="22"/>
      <c r="E325" s="22"/>
      <c r="F325" s="22"/>
      <c r="G325" s="23"/>
      <c r="H325" s="23"/>
      <c r="I325" s="23"/>
      <c r="J325" s="23"/>
      <c r="K325" s="23"/>
      <c r="L325" s="23"/>
      <c r="M325" s="23"/>
      <c r="N325" s="23"/>
      <c r="O325" s="23"/>
      <c r="P325" s="23"/>
      <c r="Q325" s="23"/>
      <c r="R325" s="23"/>
      <c r="S325" s="23"/>
      <c r="T325" s="23"/>
      <c r="U325" s="23"/>
      <c r="V325" s="23"/>
      <c r="W325" s="23"/>
      <c r="X325" s="23"/>
      <c r="Y325" s="23"/>
    </row>
    <row r="326" spans="1:25" ht="15">
      <c r="A326" s="22"/>
      <c r="B326" s="22"/>
      <c r="C326" s="22"/>
      <c r="D326" s="22"/>
      <c r="E326" s="22"/>
      <c r="F326" s="22"/>
      <c r="G326" s="23"/>
      <c r="H326" s="23"/>
      <c r="I326" s="23"/>
      <c r="J326" s="23"/>
      <c r="K326" s="23"/>
      <c r="L326" s="23"/>
      <c r="M326" s="23"/>
      <c r="N326" s="23"/>
      <c r="O326" s="23"/>
      <c r="P326" s="23"/>
      <c r="Q326" s="23"/>
      <c r="R326" s="23"/>
      <c r="S326" s="23"/>
      <c r="T326" s="23"/>
      <c r="U326" s="23"/>
      <c r="V326" s="23"/>
      <c r="W326" s="23"/>
      <c r="X326" s="23"/>
      <c r="Y326" s="23"/>
    </row>
    <row r="327" spans="1:25" ht="15">
      <c r="A327" s="22"/>
      <c r="B327" s="22"/>
      <c r="C327" s="22"/>
      <c r="D327" s="22"/>
      <c r="E327" s="22"/>
      <c r="F327" s="22"/>
      <c r="G327" s="23"/>
      <c r="H327" s="23"/>
      <c r="I327" s="23"/>
      <c r="J327" s="23"/>
      <c r="K327" s="23"/>
      <c r="L327" s="23"/>
      <c r="M327" s="23"/>
      <c r="N327" s="23"/>
      <c r="O327" s="23"/>
      <c r="P327" s="23"/>
      <c r="Q327" s="23"/>
      <c r="R327" s="23"/>
      <c r="S327" s="23"/>
      <c r="T327" s="23"/>
      <c r="U327" s="23"/>
      <c r="V327" s="23"/>
      <c r="W327" s="23"/>
      <c r="X327" s="23"/>
      <c r="Y327" s="23"/>
    </row>
    <row r="328" spans="1:25" ht="15">
      <c r="A328" s="22"/>
      <c r="B328" s="22"/>
      <c r="C328" s="22"/>
      <c r="D328" s="22"/>
      <c r="E328" s="22"/>
      <c r="F328" s="22"/>
      <c r="G328" s="23"/>
      <c r="H328" s="23"/>
      <c r="I328" s="23"/>
      <c r="J328" s="23"/>
      <c r="K328" s="23"/>
      <c r="L328" s="23"/>
      <c r="M328" s="23"/>
      <c r="N328" s="23"/>
      <c r="O328" s="23"/>
      <c r="P328" s="23"/>
      <c r="Q328" s="23"/>
      <c r="R328" s="23"/>
      <c r="S328" s="23"/>
      <c r="T328" s="23"/>
      <c r="U328" s="23"/>
      <c r="V328" s="23"/>
      <c r="W328" s="23"/>
      <c r="X328" s="23"/>
      <c r="Y328" s="23"/>
    </row>
    <row r="329" spans="1:25" ht="15">
      <c r="A329" s="22"/>
      <c r="B329" s="22"/>
      <c r="C329" s="22"/>
      <c r="D329" s="22"/>
      <c r="E329" s="22"/>
      <c r="F329" s="22"/>
      <c r="G329" s="23"/>
      <c r="H329" s="23"/>
      <c r="I329" s="23"/>
      <c r="J329" s="23"/>
      <c r="K329" s="23"/>
      <c r="L329" s="23"/>
      <c r="M329" s="23"/>
      <c r="N329" s="23"/>
      <c r="O329" s="23"/>
      <c r="P329" s="23"/>
      <c r="Q329" s="23"/>
      <c r="R329" s="23"/>
      <c r="S329" s="23"/>
      <c r="T329" s="23"/>
      <c r="U329" s="23"/>
      <c r="V329" s="23"/>
      <c r="W329" s="23"/>
      <c r="X329" s="23"/>
      <c r="Y329" s="23"/>
    </row>
    <row r="330" spans="1:25" ht="15">
      <c r="A330" s="22"/>
      <c r="B330" s="22"/>
      <c r="C330" s="22"/>
      <c r="D330" s="22"/>
      <c r="E330" s="22"/>
      <c r="F330" s="22"/>
      <c r="G330" s="23"/>
      <c r="H330" s="23"/>
      <c r="I330" s="23"/>
      <c r="J330" s="23"/>
      <c r="K330" s="23"/>
      <c r="L330" s="23"/>
      <c r="M330" s="23"/>
      <c r="N330" s="23"/>
      <c r="O330" s="23"/>
      <c r="P330" s="23"/>
      <c r="Q330" s="23"/>
      <c r="R330" s="23"/>
      <c r="S330" s="23"/>
      <c r="T330" s="23"/>
      <c r="U330" s="23"/>
      <c r="V330" s="23"/>
      <c r="W330" s="23"/>
      <c r="X330" s="23"/>
      <c r="Y330" s="23"/>
    </row>
    <row r="331" spans="1:25" ht="15">
      <c r="A331" s="22"/>
      <c r="B331" s="22"/>
      <c r="C331" s="22"/>
      <c r="D331" s="22"/>
      <c r="E331" s="22"/>
      <c r="F331" s="22"/>
      <c r="G331" s="23"/>
      <c r="H331" s="23"/>
      <c r="I331" s="23"/>
      <c r="J331" s="23"/>
      <c r="K331" s="23"/>
      <c r="L331" s="23"/>
      <c r="M331" s="23"/>
      <c r="N331" s="23"/>
      <c r="O331" s="23"/>
      <c r="P331" s="23"/>
      <c r="Q331" s="23"/>
      <c r="R331" s="23"/>
      <c r="S331" s="23"/>
      <c r="T331" s="23"/>
      <c r="U331" s="23"/>
      <c r="V331" s="23"/>
      <c r="W331" s="23"/>
      <c r="X331" s="23"/>
      <c r="Y331" s="23"/>
    </row>
    <row r="332" spans="1:25" ht="15">
      <c r="A332" s="22"/>
      <c r="B332" s="22"/>
      <c r="C332" s="22"/>
      <c r="D332" s="22"/>
      <c r="E332" s="22"/>
      <c r="F332" s="22"/>
      <c r="G332" s="23"/>
      <c r="H332" s="23"/>
      <c r="I332" s="23"/>
      <c r="J332" s="23"/>
      <c r="K332" s="23"/>
      <c r="L332" s="23"/>
      <c r="M332" s="23"/>
      <c r="N332" s="23"/>
      <c r="O332" s="23"/>
      <c r="P332" s="23"/>
      <c r="Q332" s="23"/>
      <c r="R332" s="23"/>
      <c r="S332" s="23"/>
      <c r="T332" s="23"/>
      <c r="U332" s="23"/>
      <c r="V332" s="23"/>
      <c r="W332" s="23"/>
      <c r="X332" s="23"/>
      <c r="Y332" s="23"/>
    </row>
    <row r="333" spans="1:25" ht="15">
      <c r="A333" s="22"/>
      <c r="B333" s="22"/>
      <c r="C333" s="22"/>
      <c r="D333" s="22"/>
      <c r="E333" s="22"/>
      <c r="F333" s="22"/>
      <c r="G333" s="23"/>
      <c r="H333" s="23"/>
      <c r="I333" s="23"/>
      <c r="J333" s="23"/>
      <c r="K333" s="23"/>
      <c r="L333" s="23"/>
      <c r="M333" s="23"/>
      <c r="N333" s="23"/>
      <c r="O333" s="23"/>
      <c r="P333" s="23"/>
      <c r="Q333" s="23"/>
      <c r="R333" s="23"/>
      <c r="S333" s="23"/>
      <c r="T333" s="23"/>
      <c r="U333" s="23"/>
      <c r="V333" s="23"/>
      <c r="W333" s="23"/>
      <c r="X333" s="23"/>
      <c r="Y333" s="23"/>
    </row>
    <row r="334" spans="1:25" ht="15">
      <c r="A334" s="22"/>
      <c r="B334" s="22"/>
      <c r="C334" s="22"/>
      <c r="D334" s="22"/>
      <c r="E334" s="22"/>
      <c r="F334" s="22"/>
      <c r="G334" s="23"/>
      <c r="H334" s="23"/>
      <c r="I334" s="23"/>
      <c r="J334" s="23"/>
      <c r="K334" s="23"/>
      <c r="L334" s="23"/>
      <c r="M334" s="23"/>
      <c r="N334" s="23"/>
      <c r="O334" s="23"/>
      <c r="P334" s="23"/>
      <c r="Q334" s="23"/>
      <c r="R334" s="23"/>
      <c r="S334" s="23"/>
      <c r="T334" s="23"/>
      <c r="U334" s="23"/>
      <c r="V334" s="23"/>
      <c r="W334" s="23"/>
      <c r="X334" s="23"/>
      <c r="Y334" s="23"/>
    </row>
    <row r="335" spans="1:25" ht="15" hidden="1">
      <c r="A335" s="22"/>
      <c r="B335" s="22"/>
      <c r="C335" s="22"/>
      <c r="D335" s="22"/>
      <c r="E335" s="22"/>
      <c r="F335" s="22"/>
      <c r="G335" s="23"/>
      <c r="H335" s="23"/>
      <c r="I335" s="34"/>
      <c r="J335" s="34"/>
      <c r="K335" s="34"/>
      <c r="L335" s="23"/>
      <c r="M335" s="23"/>
      <c r="N335" s="23"/>
      <c r="O335" s="23"/>
      <c r="P335" s="23"/>
      <c r="Q335" s="23"/>
      <c r="R335" s="23"/>
      <c r="S335" s="23"/>
      <c r="T335" s="23"/>
      <c r="U335" s="23"/>
      <c r="V335" s="23"/>
      <c r="W335" s="23"/>
      <c r="X335" s="23"/>
      <c r="Y335" s="23"/>
    </row>
    <row r="336" spans="1:25" ht="15" hidden="1">
      <c r="A336" s="22"/>
      <c r="B336" s="22"/>
      <c r="C336" s="103" t="s">
        <v>31</v>
      </c>
      <c r="D336" s="22"/>
      <c r="E336" s="22"/>
      <c r="F336" s="22"/>
      <c r="G336" s="23"/>
      <c r="H336" s="23"/>
      <c r="I336" s="34"/>
      <c r="J336" s="34"/>
      <c r="K336" s="34"/>
      <c r="L336" s="23"/>
      <c r="M336" s="23"/>
      <c r="N336" s="23"/>
      <c r="O336" s="23"/>
      <c r="P336" s="23"/>
      <c r="Q336" s="23"/>
      <c r="R336" s="23"/>
      <c r="S336" s="23"/>
      <c r="T336" s="23"/>
      <c r="U336" s="23"/>
      <c r="V336" s="23"/>
      <c r="W336" s="23"/>
      <c r="X336" s="23"/>
      <c r="Y336" s="23"/>
    </row>
    <row r="337" spans="1:25" ht="15" hidden="1">
      <c r="A337" s="22"/>
      <c r="B337" s="22"/>
      <c r="C337" s="103" t="s">
        <v>24</v>
      </c>
      <c r="D337" s="22"/>
      <c r="E337" s="22"/>
      <c r="F337" s="22"/>
      <c r="G337" s="23"/>
      <c r="H337" s="23"/>
      <c r="I337" s="34"/>
      <c r="J337" s="34"/>
      <c r="K337" s="34"/>
      <c r="L337" s="23"/>
      <c r="M337" s="23"/>
      <c r="N337" s="23"/>
      <c r="O337" s="23"/>
      <c r="P337" s="23"/>
      <c r="Q337" s="23"/>
      <c r="R337" s="23"/>
      <c r="S337" s="23"/>
      <c r="T337" s="23"/>
      <c r="U337" s="23"/>
      <c r="V337" s="23"/>
      <c r="W337" s="23"/>
      <c r="X337" s="23"/>
      <c r="Y337" s="23"/>
    </row>
    <row r="338" spans="1:25" ht="15" hidden="1">
      <c r="A338" s="22"/>
      <c r="B338" s="22"/>
      <c r="C338" s="103" t="s">
        <v>113</v>
      </c>
      <c r="D338" s="22"/>
      <c r="E338" s="22"/>
      <c r="F338" s="22"/>
      <c r="G338" s="23"/>
      <c r="H338" s="23"/>
      <c r="I338" s="34"/>
      <c r="J338" s="34"/>
      <c r="K338" s="34"/>
      <c r="L338" s="23"/>
      <c r="M338" s="23"/>
      <c r="N338" s="23"/>
      <c r="O338" s="23"/>
      <c r="P338" s="23"/>
      <c r="Q338" s="23"/>
      <c r="R338" s="23"/>
      <c r="S338" s="23"/>
      <c r="T338" s="23"/>
      <c r="U338" s="23"/>
      <c r="V338" s="23"/>
      <c r="W338" s="23"/>
      <c r="X338" s="23"/>
      <c r="Y338" s="23"/>
    </row>
    <row r="339" spans="1:25" ht="15" hidden="1">
      <c r="A339" s="22"/>
      <c r="B339" s="22"/>
      <c r="C339" s="103" t="s">
        <v>47</v>
      </c>
      <c r="D339" s="22"/>
      <c r="E339" s="22"/>
      <c r="F339" s="22"/>
      <c r="G339" s="23"/>
      <c r="H339" s="23"/>
      <c r="I339" s="34"/>
      <c r="J339" s="34"/>
      <c r="K339" s="34"/>
      <c r="L339" s="23"/>
      <c r="M339" s="23"/>
      <c r="N339" s="23"/>
      <c r="O339" s="23"/>
      <c r="P339" s="23"/>
      <c r="Q339" s="23"/>
      <c r="R339" s="23"/>
      <c r="S339" s="23"/>
      <c r="T339" s="23"/>
      <c r="U339" s="23"/>
      <c r="V339" s="23"/>
      <c r="W339" s="23"/>
      <c r="X339" s="23"/>
      <c r="Y339" s="23"/>
    </row>
    <row r="340" spans="1:25" ht="15" hidden="1">
      <c r="A340" s="22"/>
      <c r="B340" s="22"/>
      <c r="C340" s="103" t="s">
        <v>27</v>
      </c>
      <c r="D340" s="22"/>
      <c r="E340" s="22"/>
      <c r="F340" s="22"/>
      <c r="G340" s="23"/>
      <c r="H340" s="23"/>
      <c r="I340" s="34"/>
      <c r="J340" s="34"/>
      <c r="K340" s="34"/>
      <c r="L340" s="23"/>
      <c r="M340" s="23"/>
      <c r="N340" s="23"/>
      <c r="O340" s="23"/>
      <c r="P340" s="23"/>
      <c r="Q340" s="23"/>
      <c r="R340" s="23"/>
      <c r="S340" s="23"/>
      <c r="T340" s="23"/>
      <c r="U340" s="23"/>
      <c r="V340" s="23"/>
      <c r="W340" s="23"/>
      <c r="X340" s="23"/>
      <c r="Y340" s="23"/>
    </row>
    <row r="341" spans="1:25" ht="15" hidden="1">
      <c r="A341" s="22"/>
      <c r="B341" s="22"/>
      <c r="C341" s="104" t="s">
        <v>38</v>
      </c>
      <c r="D341" s="22"/>
      <c r="E341" s="22"/>
      <c r="F341" s="22"/>
      <c r="G341" s="23"/>
      <c r="H341" s="23"/>
      <c r="I341" s="34"/>
      <c r="J341" s="34"/>
      <c r="K341" s="34"/>
      <c r="L341" s="23"/>
      <c r="M341" s="23"/>
      <c r="N341" s="23"/>
      <c r="O341" s="23"/>
      <c r="P341" s="23"/>
      <c r="Q341" s="23"/>
      <c r="R341" s="23"/>
      <c r="S341" s="23"/>
      <c r="T341" s="23"/>
      <c r="U341" s="23"/>
      <c r="V341" s="23"/>
      <c r="W341" s="23"/>
      <c r="X341" s="23"/>
      <c r="Y341" s="23"/>
    </row>
    <row r="342" spans="1:25" ht="15" hidden="1">
      <c r="A342" s="22"/>
      <c r="B342" s="22"/>
      <c r="C342" s="103" t="s">
        <v>52</v>
      </c>
      <c r="D342" s="22"/>
      <c r="E342" s="22"/>
      <c r="F342" s="22"/>
      <c r="G342" s="23"/>
      <c r="H342" s="23"/>
      <c r="I342" s="34"/>
      <c r="J342" s="34"/>
      <c r="K342" s="34"/>
      <c r="L342" s="23"/>
      <c r="M342" s="23"/>
      <c r="N342" s="23"/>
      <c r="O342" s="23"/>
      <c r="P342" s="23"/>
      <c r="Q342" s="23"/>
      <c r="R342" s="23"/>
      <c r="S342" s="23"/>
      <c r="T342" s="23"/>
      <c r="U342" s="23"/>
      <c r="V342" s="23"/>
      <c r="W342" s="23"/>
      <c r="X342" s="23"/>
      <c r="Y342" s="23"/>
    </row>
    <row r="343" spans="1:25" ht="15" hidden="1">
      <c r="A343" s="22"/>
      <c r="B343" s="22"/>
      <c r="C343" s="103" t="s">
        <v>125</v>
      </c>
      <c r="D343" s="22"/>
      <c r="E343" s="22"/>
      <c r="F343" s="22"/>
      <c r="G343" s="23"/>
      <c r="H343" s="23"/>
      <c r="I343" s="34"/>
      <c r="J343" s="34"/>
      <c r="K343" s="34"/>
      <c r="L343" s="23"/>
      <c r="M343" s="23"/>
      <c r="N343" s="23"/>
      <c r="O343" s="23"/>
      <c r="P343" s="23"/>
      <c r="Q343" s="23"/>
      <c r="R343" s="23"/>
      <c r="S343" s="23"/>
      <c r="T343" s="23"/>
      <c r="U343" s="23"/>
      <c r="V343" s="23"/>
      <c r="W343" s="23"/>
      <c r="X343" s="23"/>
      <c r="Y343" s="23"/>
    </row>
    <row r="344" spans="1:25" ht="15" hidden="1">
      <c r="A344" s="22"/>
      <c r="B344" s="22"/>
      <c r="C344" s="103" t="s">
        <v>34</v>
      </c>
      <c r="D344" s="22"/>
      <c r="E344" s="22"/>
      <c r="F344" s="22"/>
      <c r="G344" s="23"/>
      <c r="H344" s="23"/>
      <c r="I344" s="34"/>
      <c r="J344" s="34"/>
      <c r="K344" s="34"/>
      <c r="L344" s="23"/>
      <c r="M344" s="23"/>
      <c r="N344" s="23"/>
      <c r="O344" s="23"/>
      <c r="P344" s="23"/>
      <c r="Q344" s="23"/>
      <c r="R344" s="23"/>
      <c r="S344" s="23"/>
      <c r="T344" s="23"/>
      <c r="U344" s="23"/>
      <c r="V344" s="23"/>
      <c r="W344" s="23"/>
      <c r="X344" s="23"/>
      <c r="Y344" s="23"/>
    </row>
    <row r="345" spans="1:25" ht="15" hidden="1">
      <c r="A345" s="22"/>
      <c r="B345" s="22"/>
      <c r="C345" s="103" t="s">
        <v>66</v>
      </c>
      <c r="D345" s="22"/>
      <c r="E345" s="22"/>
      <c r="F345" s="22"/>
      <c r="G345" s="23"/>
      <c r="H345" s="23"/>
      <c r="I345" s="34"/>
      <c r="J345" s="34"/>
      <c r="K345" s="34"/>
      <c r="L345" s="23"/>
      <c r="M345" s="23"/>
      <c r="N345" s="23"/>
      <c r="O345" s="23"/>
      <c r="P345" s="23"/>
      <c r="Q345" s="23"/>
      <c r="R345" s="23"/>
      <c r="S345" s="23"/>
      <c r="T345" s="23"/>
      <c r="U345" s="23"/>
      <c r="V345" s="23"/>
      <c r="W345" s="23"/>
      <c r="X345" s="23"/>
      <c r="Y345" s="23"/>
    </row>
    <row r="346" spans="1:25" ht="15" hidden="1">
      <c r="A346" s="22"/>
      <c r="B346" s="22"/>
      <c r="C346" s="103" t="s">
        <v>41</v>
      </c>
      <c r="D346" s="22"/>
      <c r="E346" s="22"/>
      <c r="F346" s="22"/>
      <c r="G346" s="23"/>
      <c r="H346" s="23"/>
      <c r="I346" s="34"/>
      <c r="J346" s="34"/>
      <c r="K346" s="34"/>
      <c r="L346" s="23"/>
      <c r="M346" s="23"/>
      <c r="N346" s="23"/>
      <c r="O346" s="23"/>
      <c r="P346" s="23"/>
      <c r="Q346" s="23"/>
      <c r="R346" s="23"/>
      <c r="S346" s="23"/>
      <c r="T346" s="23"/>
      <c r="U346" s="23"/>
      <c r="V346" s="23"/>
      <c r="W346" s="23"/>
      <c r="X346" s="23"/>
      <c r="Y346" s="23"/>
    </row>
    <row r="347" spans="1:25" ht="15" hidden="1">
      <c r="A347" s="22"/>
      <c r="B347" s="22"/>
      <c r="C347" s="103" t="s">
        <v>93</v>
      </c>
      <c r="D347" s="22"/>
      <c r="E347" s="22"/>
      <c r="F347" s="22"/>
      <c r="G347" s="23"/>
      <c r="H347" s="23"/>
      <c r="I347" s="34"/>
      <c r="J347" s="34"/>
      <c r="K347" s="34"/>
      <c r="L347" s="23"/>
      <c r="M347" s="23"/>
      <c r="N347" s="23"/>
      <c r="O347" s="23"/>
      <c r="P347" s="23"/>
      <c r="Q347" s="23"/>
      <c r="R347" s="23"/>
      <c r="S347" s="23"/>
      <c r="T347" s="23"/>
      <c r="U347" s="23"/>
      <c r="V347" s="23"/>
      <c r="W347" s="23"/>
      <c r="X347" s="23"/>
      <c r="Y347" s="23"/>
    </row>
    <row r="348" spans="1:25" ht="15" hidden="1">
      <c r="A348" s="22"/>
      <c r="B348" s="22"/>
      <c r="C348" s="103" t="s">
        <v>78</v>
      </c>
      <c r="D348" s="22"/>
      <c r="E348" s="22"/>
      <c r="F348" s="22"/>
      <c r="G348" s="23"/>
      <c r="H348" s="23"/>
      <c r="I348" s="34"/>
      <c r="J348" s="34"/>
      <c r="K348" s="34"/>
      <c r="L348" s="23"/>
      <c r="M348" s="23"/>
      <c r="N348" s="23"/>
      <c r="O348" s="23"/>
      <c r="P348" s="23"/>
      <c r="Q348" s="23"/>
      <c r="R348" s="23"/>
      <c r="S348" s="23"/>
      <c r="T348" s="23"/>
      <c r="U348" s="23"/>
      <c r="V348" s="23"/>
      <c r="W348" s="23"/>
      <c r="X348" s="23"/>
      <c r="Y348" s="23"/>
    </row>
    <row r="349" spans="1:25" ht="15" hidden="1">
      <c r="A349" s="22"/>
      <c r="B349" s="22"/>
      <c r="C349" s="103" t="s">
        <v>85</v>
      </c>
      <c r="D349" s="22"/>
      <c r="E349" s="22"/>
      <c r="F349" s="22"/>
      <c r="G349" s="23"/>
      <c r="H349" s="23"/>
      <c r="I349" s="34"/>
      <c r="J349" s="34"/>
      <c r="K349" s="34"/>
      <c r="L349" s="23"/>
      <c r="M349" s="23"/>
      <c r="N349" s="23"/>
      <c r="O349" s="23"/>
      <c r="P349" s="23"/>
      <c r="Q349" s="23"/>
      <c r="R349" s="23"/>
      <c r="S349" s="23"/>
      <c r="T349" s="23"/>
      <c r="U349" s="23"/>
      <c r="V349" s="23"/>
      <c r="W349" s="23"/>
      <c r="X349" s="23"/>
      <c r="Y349" s="23"/>
    </row>
    <row r="350" spans="1:25" ht="15" hidden="1">
      <c r="A350" s="22"/>
      <c r="B350" s="22"/>
      <c r="C350" s="103" t="s">
        <v>147</v>
      </c>
      <c r="D350" s="22"/>
      <c r="E350" s="22"/>
      <c r="F350" s="22"/>
      <c r="G350" s="23"/>
      <c r="H350" s="23"/>
      <c r="I350" s="34"/>
      <c r="J350" s="34"/>
      <c r="K350" s="34"/>
      <c r="L350" s="23"/>
      <c r="M350" s="23"/>
      <c r="N350" s="23"/>
      <c r="O350" s="23"/>
      <c r="P350" s="23"/>
      <c r="Q350" s="23"/>
      <c r="R350" s="23"/>
      <c r="S350" s="23"/>
      <c r="T350" s="23"/>
      <c r="U350" s="23"/>
      <c r="V350" s="23"/>
      <c r="W350" s="23"/>
      <c r="X350" s="23"/>
      <c r="Y350" s="23"/>
    </row>
    <row r="351" spans="1:25" ht="15" hidden="1">
      <c r="A351" s="22"/>
      <c r="B351" s="22"/>
      <c r="C351" s="103" t="s">
        <v>106</v>
      </c>
      <c r="D351" s="22"/>
      <c r="E351" s="22"/>
      <c r="F351" s="22"/>
      <c r="G351" s="23"/>
      <c r="H351" s="23"/>
      <c r="I351" s="34"/>
      <c r="J351" s="34"/>
      <c r="K351" s="34"/>
      <c r="L351" s="23"/>
      <c r="M351" s="23"/>
      <c r="N351" s="23"/>
      <c r="O351" s="23"/>
      <c r="P351" s="23"/>
      <c r="Q351" s="23"/>
      <c r="R351" s="23"/>
      <c r="S351" s="23"/>
      <c r="T351" s="23"/>
      <c r="U351" s="23"/>
      <c r="V351" s="23"/>
      <c r="W351" s="23"/>
      <c r="X351" s="23"/>
      <c r="Y351" s="23"/>
    </row>
    <row r="352" spans="1:25" ht="15" hidden="1">
      <c r="A352" s="22"/>
      <c r="B352" s="22"/>
      <c r="C352" s="103" t="s">
        <v>120</v>
      </c>
      <c r="D352" s="22"/>
      <c r="E352" s="22"/>
      <c r="F352" s="22"/>
      <c r="G352" s="23"/>
      <c r="H352" s="23"/>
      <c r="I352" s="34"/>
      <c r="J352" s="34"/>
      <c r="K352" s="34"/>
      <c r="L352" s="23"/>
      <c r="M352" s="23"/>
      <c r="N352" s="23"/>
      <c r="O352" s="23"/>
      <c r="P352" s="23"/>
      <c r="Q352" s="23"/>
      <c r="R352" s="23"/>
      <c r="S352" s="23"/>
      <c r="T352" s="23"/>
      <c r="U352" s="23"/>
      <c r="V352" s="23"/>
      <c r="W352" s="23"/>
      <c r="X352" s="23"/>
      <c r="Y352" s="23"/>
    </row>
    <row r="353" spans="1:25" ht="15" hidden="1">
      <c r="A353" s="22"/>
      <c r="B353" s="22"/>
      <c r="C353" s="103" t="s">
        <v>57</v>
      </c>
      <c r="D353" s="22"/>
      <c r="E353" s="22"/>
      <c r="F353" s="22"/>
      <c r="G353" s="23"/>
      <c r="H353" s="23"/>
      <c r="I353" s="34"/>
      <c r="J353" s="34"/>
      <c r="K353" s="34"/>
      <c r="L353" s="23"/>
      <c r="M353" s="23"/>
      <c r="N353" s="23"/>
      <c r="O353" s="23"/>
      <c r="P353" s="23"/>
      <c r="Q353" s="23"/>
      <c r="R353" s="23"/>
      <c r="S353" s="23"/>
      <c r="T353" s="23"/>
      <c r="U353" s="23"/>
      <c r="V353" s="23"/>
      <c r="W353" s="23"/>
      <c r="X353" s="23"/>
      <c r="Y353" s="23"/>
    </row>
    <row r="354" spans="1:25" ht="15" hidden="1">
      <c r="A354" s="22"/>
      <c r="B354" s="22"/>
      <c r="C354" s="103" t="s">
        <v>173</v>
      </c>
      <c r="D354" s="22"/>
      <c r="E354" s="22"/>
      <c r="F354" s="22"/>
      <c r="G354" s="23"/>
      <c r="H354" s="23"/>
      <c r="I354" s="34"/>
      <c r="J354" s="34"/>
      <c r="K354" s="34"/>
      <c r="L354" s="23"/>
      <c r="M354" s="23"/>
      <c r="N354" s="23"/>
      <c r="O354" s="23"/>
      <c r="P354" s="23"/>
      <c r="Q354" s="23"/>
      <c r="R354" s="23"/>
      <c r="S354" s="23"/>
      <c r="T354" s="23"/>
      <c r="U354" s="23"/>
      <c r="V354" s="23"/>
      <c r="W354" s="23"/>
      <c r="X354" s="23"/>
      <c r="Y354" s="23"/>
    </row>
    <row r="355" spans="1:25" ht="15" hidden="1">
      <c r="A355" s="22"/>
      <c r="B355" s="22"/>
      <c r="C355" s="103" t="s">
        <v>174</v>
      </c>
      <c r="D355" s="22"/>
      <c r="E355" s="22"/>
      <c r="F355" s="22"/>
      <c r="G355" s="23"/>
      <c r="H355" s="23"/>
      <c r="I355" s="34"/>
      <c r="J355" s="34"/>
      <c r="K355" s="34"/>
      <c r="L355" s="23"/>
      <c r="M355" s="23"/>
      <c r="N355" s="23"/>
      <c r="O355" s="23"/>
      <c r="P355" s="23"/>
      <c r="Q355" s="23"/>
      <c r="R355" s="23"/>
      <c r="S355" s="23"/>
      <c r="T355" s="23"/>
      <c r="U355" s="23"/>
      <c r="V355" s="23"/>
      <c r="W355" s="23"/>
      <c r="X355" s="23"/>
      <c r="Y355" s="23"/>
    </row>
    <row r="356" spans="1:25" ht="15" hidden="1">
      <c r="A356" s="22"/>
      <c r="B356" s="22"/>
      <c r="C356" s="103" t="s">
        <v>423</v>
      </c>
      <c r="D356" s="22"/>
      <c r="E356" s="22"/>
      <c r="F356" s="22"/>
      <c r="G356" s="23"/>
      <c r="H356" s="23"/>
      <c r="I356" s="34"/>
      <c r="J356" s="34"/>
      <c r="K356" s="34"/>
      <c r="L356" s="23"/>
      <c r="M356" s="23"/>
      <c r="N356" s="23"/>
      <c r="O356" s="23"/>
      <c r="P356" s="23"/>
      <c r="Q356" s="23"/>
      <c r="R356" s="23"/>
      <c r="S356" s="23"/>
      <c r="T356" s="23"/>
      <c r="U356" s="23"/>
      <c r="V356" s="23"/>
      <c r="W356" s="23"/>
      <c r="X356" s="23"/>
      <c r="Y356" s="23"/>
    </row>
    <row r="357" spans="1:25" ht="15" hidden="1">
      <c r="A357" s="22"/>
      <c r="B357" s="22"/>
      <c r="C357" s="103" t="s">
        <v>422</v>
      </c>
      <c r="D357" s="22"/>
      <c r="E357" s="22"/>
      <c r="F357" s="22"/>
      <c r="G357" s="23"/>
      <c r="H357" s="23"/>
      <c r="I357" s="34"/>
      <c r="J357" s="34"/>
      <c r="K357" s="34"/>
      <c r="L357" s="23"/>
      <c r="M357" s="23"/>
      <c r="N357" s="23"/>
      <c r="O357" s="23"/>
      <c r="P357" s="23"/>
      <c r="Q357" s="23"/>
      <c r="R357" s="23"/>
      <c r="S357" s="23"/>
      <c r="T357" s="23"/>
      <c r="U357" s="23"/>
      <c r="V357" s="23"/>
      <c r="W357" s="23"/>
      <c r="X357" s="23"/>
      <c r="Y357" s="23"/>
    </row>
    <row r="358" spans="1:25" ht="15" hidden="1">
      <c r="A358" s="22"/>
      <c r="B358" s="22"/>
      <c r="C358" s="103" t="s">
        <v>421</v>
      </c>
      <c r="D358" s="22"/>
      <c r="E358" s="22"/>
      <c r="F358" s="22"/>
      <c r="G358" s="23"/>
      <c r="H358" s="23"/>
      <c r="I358" s="34"/>
      <c r="J358" s="34"/>
      <c r="K358" s="34"/>
      <c r="L358" s="23"/>
      <c r="M358" s="23"/>
      <c r="N358" s="23"/>
      <c r="O358" s="23"/>
      <c r="P358" s="23"/>
      <c r="Q358" s="23"/>
      <c r="R358" s="23"/>
      <c r="S358" s="23"/>
      <c r="T358" s="23"/>
      <c r="U358" s="23"/>
      <c r="V358" s="23"/>
      <c r="W358" s="23"/>
      <c r="X358" s="23"/>
      <c r="Y358" s="23"/>
    </row>
    <row r="359" spans="1:25" ht="15" hidden="1">
      <c r="A359" s="22"/>
      <c r="B359" s="22"/>
      <c r="C359" s="104"/>
      <c r="D359" s="22"/>
      <c r="E359" s="22"/>
      <c r="F359" s="22"/>
      <c r="G359" s="23"/>
      <c r="H359" s="23"/>
      <c r="I359" s="34"/>
      <c r="J359" s="34"/>
      <c r="K359" s="34"/>
      <c r="L359" s="23"/>
      <c r="M359" s="23"/>
      <c r="N359" s="23"/>
      <c r="O359" s="23"/>
      <c r="P359" s="23"/>
      <c r="Q359" s="23"/>
      <c r="R359" s="23"/>
      <c r="S359" s="23"/>
      <c r="T359" s="23"/>
      <c r="U359" s="23"/>
      <c r="V359" s="23"/>
      <c r="W359" s="23"/>
      <c r="X359" s="23"/>
      <c r="Y359" s="23"/>
    </row>
    <row r="360" spans="1:25" ht="15">
      <c r="A360" s="22"/>
      <c r="B360" s="22"/>
      <c r="C360" s="22"/>
      <c r="D360" s="22"/>
      <c r="E360" s="22"/>
      <c r="F360" s="22"/>
      <c r="G360" s="23"/>
      <c r="H360" s="23"/>
      <c r="I360" s="34"/>
      <c r="J360" s="34"/>
      <c r="K360" s="34"/>
      <c r="L360" s="23"/>
      <c r="M360" s="23"/>
      <c r="N360" s="23"/>
      <c r="O360" s="23"/>
      <c r="P360" s="23"/>
      <c r="Q360" s="23"/>
      <c r="R360" s="23"/>
      <c r="S360" s="23"/>
      <c r="T360" s="23"/>
      <c r="U360" s="23"/>
      <c r="V360" s="23"/>
      <c r="W360" s="23"/>
      <c r="X360" s="23"/>
      <c r="Y360" s="23"/>
    </row>
    <row r="361" spans="1:25" ht="15">
      <c r="A361" s="22"/>
      <c r="B361" s="22"/>
      <c r="C361" s="22"/>
      <c r="D361" s="22"/>
      <c r="E361" s="22"/>
      <c r="F361" s="22"/>
      <c r="G361" s="23"/>
      <c r="H361" s="23"/>
      <c r="I361" s="34"/>
      <c r="J361" s="34"/>
      <c r="K361" s="34"/>
      <c r="L361" s="23"/>
      <c r="M361" s="23"/>
      <c r="N361" s="23"/>
      <c r="O361" s="23"/>
      <c r="P361" s="23"/>
      <c r="Q361" s="23"/>
      <c r="R361" s="23"/>
      <c r="S361" s="23"/>
      <c r="T361" s="23"/>
      <c r="U361" s="23"/>
      <c r="V361" s="23"/>
      <c r="W361" s="23"/>
      <c r="X361" s="23"/>
      <c r="Y361" s="23"/>
    </row>
    <row r="362" spans="1:25" ht="15">
      <c r="A362" s="22"/>
      <c r="B362" s="22"/>
      <c r="C362" s="22"/>
      <c r="D362" s="22"/>
      <c r="E362" s="22"/>
      <c r="F362" s="22"/>
      <c r="G362" s="23"/>
      <c r="H362" s="23"/>
      <c r="I362" s="34"/>
      <c r="J362" s="34"/>
      <c r="K362" s="34"/>
      <c r="L362" s="23"/>
      <c r="M362" s="23"/>
      <c r="N362" s="23"/>
      <c r="O362" s="23"/>
      <c r="P362" s="23"/>
      <c r="Q362" s="23"/>
      <c r="R362" s="23"/>
      <c r="S362" s="23"/>
      <c r="T362" s="23"/>
      <c r="U362" s="23"/>
      <c r="V362" s="23"/>
      <c r="W362" s="23"/>
      <c r="X362" s="23"/>
      <c r="Y362" s="23"/>
    </row>
    <row r="363" spans="1:25" ht="15">
      <c r="A363" s="22"/>
      <c r="B363" s="22"/>
      <c r="C363" s="22"/>
      <c r="D363" s="22"/>
      <c r="E363" s="22"/>
      <c r="F363" s="22"/>
      <c r="G363" s="23"/>
      <c r="H363" s="23"/>
      <c r="I363" s="34"/>
      <c r="J363" s="34"/>
      <c r="K363" s="34"/>
      <c r="L363" s="23"/>
      <c r="M363" s="23"/>
      <c r="N363" s="23"/>
      <c r="O363" s="23"/>
      <c r="P363" s="23"/>
      <c r="Q363" s="23"/>
      <c r="R363" s="23"/>
      <c r="S363" s="23"/>
      <c r="T363" s="23"/>
      <c r="U363" s="23"/>
      <c r="V363" s="23"/>
      <c r="W363" s="23"/>
      <c r="X363" s="23"/>
      <c r="Y363" s="23"/>
    </row>
    <row r="364" spans="1:25" ht="15">
      <c r="A364" s="22"/>
      <c r="B364" s="22"/>
      <c r="C364" s="22"/>
      <c r="D364" s="22"/>
      <c r="E364" s="22"/>
      <c r="F364" s="22"/>
      <c r="G364" s="23"/>
      <c r="H364" s="23"/>
      <c r="I364" s="34"/>
      <c r="J364" s="34"/>
      <c r="K364" s="34"/>
      <c r="L364" s="23"/>
      <c r="M364" s="23"/>
      <c r="N364" s="23"/>
      <c r="O364" s="23"/>
      <c r="P364" s="23"/>
      <c r="Q364" s="23"/>
      <c r="R364" s="23"/>
      <c r="S364" s="23"/>
      <c r="T364" s="23"/>
      <c r="U364" s="23"/>
      <c r="V364" s="23"/>
      <c r="W364" s="23"/>
      <c r="X364" s="23"/>
      <c r="Y364" s="23"/>
    </row>
    <row r="365" spans="1:25" ht="15">
      <c r="A365" s="22"/>
      <c r="B365" s="22"/>
      <c r="C365" s="22"/>
      <c r="D365" s="22"/>
      <c r="E365" s="22"/>
      <c r="F365" s="22"/>
      <c r="G365" s="23"/>
      <c r="H365" s="23"/>
      <c r="I365" s="34"/>
      <c r="J365" s="34"/>
      <c r="K365" s="34"/>
      <c r="L365" s="23"/>
      <c r="M365" s="23"/>
      <c r="N365" s="23"/>
      <c r="O365" s="23"/>
      <c r="P365" s="23"/>
      <c r="Q365" s="23"/>
      <c r="R365" s="23"/>
      <c r="S365" s="23"/>
      <c r="T365" s="23"/>
      <c r="U365" s="23"/>
      <c r="V365" s="23"/>
      <c r="W365" s="23"/>
      <c r="X365" s="23"/>
      <c r="Y365" s="23"/>
    </row>
    <row r="366" spans="1:25" ht="15">
      <c r="A366" s="22"/>
      <c r="B366" s="22"/>
      <c r="C366" s="22"/>
      <c r="D366" s="22"/>
      <c r="E366" s="22"/>
      <c r="F366" s="22"/>
      <c r="G366" s="23"/>
      <c r="H366" s="23"/>
      <c r="I366" s="34"/>
      <c r="J366" s="34"/>
      <c r="K366" s="34"/>
      <c r="L366" s="23"/>
      <c r="M366" s="23"/>
      <c r="N366" s="23"/>
      <c r="O366" s="23"/>
      <c r="P366" s="23"/>
      <c r="Q366" s="23"/>
      <c r="R366" s="23"/>
      <c r="S366" s="23"/>
      <c r="T366" s="23"/>
      <c r="U366" s="23"/>
      <c r="V366" s="23"/>
      <c r="W366" s="23"/>
      <c r="X366" s="23"/>
      <c r="Y366" s="23"/>
    </row>
    <row r="367" spans="1:25" ht="15">
      <c r="A367" s="22"/>
      <c r="B367" s="22"/>
      <c r="C367" s="22"/>
      <c r="D367" s="22"/>
      <c r="E367" s="22"/>
      <c r="F367" s="22"/>
      <c r="G367" s="23"/>
      <c r="H367" s="23"/>
      <c r="I367" s="34"/>
      <c r="J367" s="34"/>
      <c r="K367" s="34"/>
      <c r="L367" s="23"/>
      <c r="M367" s="23"/>
      <c r="N367" s="23"/>
      <c r="O367" s="23"/>
      <c r="P367" s="23"/>
      <c r="Q367" s="23"/>
      <c r="R367" s="23"/>
      <c r="S367" s="23"/>
      <c r="T367" s="23"/>
      <c r="U367" s="23"/>
      <c r="V367" s="23"/>
      <c r="W367" s="23"/>
      <c r="X367" s="23"/>
      <c r="Y367" s="23"/>
    </row>
    <row r="368" spans="1:25" ht="15">
      <c r="A368" s="22"/>
      <c r="B368" s="22"/>
      <c r="C368" s="22"/>
      <c r="D368" s="22"/>
      <c r="E368" s="22"/>
      <c r="F368" s="22"/>
      <c r="G368" s="23"/>
      <c r="H368" s="23"/>
      <c r="I368" s="34"/>
      <c r="J368" s="34"/>
      <c r="K368" s="34"/>
      <c r="L368" s="23"/>
      <c r="M368" s="23"/>
      <c r="N368" s="23"/>
      <c r="O368" s="23"/>
      <c r="P368" s="23"/>
      <c r="Q368" s="23"/>
      <c r="R368" s="23"/>
      <c r="S368" s="23"/>
      <c r="T368" s="23"/>
      <c r="U368" s="23"/>
      <c r="V368" s="23"/>
      <c r="W368" s="23"/>
      <c r="X368" s="23"/>
      <c r="Y368" s="23"/>
    </row>
    <row r="369" spans="1:25" ht="15">
      <c r="A369" s="22"/>
      <c r="B369" s="22"/>
      <c r="C369" s="22"/>
      <c r="D369" s="22"/>
      <c r="E369" s="22"/>
      <c r="F369" s="22"/>
      <c r="G369" s="23"/>
      <c r="H369" s="23"/>
      <c r="I369" s="34"/>
      <c r="J369" s="34"/>
      <c r="K369" s="34"/>
      <c r="L369" s="23"/>
      <c r="M369" s="23"/>
      <c r="N369" s="23"/>
      <c r="O369" s="23"/>
      <c r="P369" s="23"/>
      <c r="Q369" s="23"/>
      <c r="R369" s="23"/>
      <c r="S369" s="23"/>
      <c r="T369" s="23"/>
      <c r="U369" s="23"/>
      <c r="V369" s="23"/>
      <c r="W369" s="23"/>
      <c r="X369" s="23"/>
      <c r="Y369" s="23"/>
    </row>
    <row r="370" spans="1:25" ht="15">
      <c r="A370" s="22"/>
      <c r="B370" s="22"/>
      <c r="C370" s="22"/>
      <c r="D370" s="22"/>
      <c r="E370" s="22"/>
      <c r="F370" s="22"/>
      <c r="G370" s="23"/>
      <c r="H370" s="23"/>
      <c r="I370" s="34"/>
      <c r="J370" s="34"/>
      <c r="K370" s="34"/>
      <c r="L370" s="23"/>
      <c r="M370" s="23"/>
      <c r="N370" s="23"/>
      <c r="O370" s="23"/>
      <c r="P370" s="23"/>
      <c r="Q370" s="23"/>
      <c r="R370" s="23"/>
      <c r="S370" s="23"/>
      <c r="T370" s="23"/>
      <c r="U370" s="23"/>
      <c r="V370" s="23"/>
      <c r="W370" s="23"/>
      <c r="X370" s="23"/>
      <c r="Y370" s="23"/>
    </row>
    <row r="371" spans="1:25" ht="15">
      <c r="A371" s="22"/>
      <c r="B371" s="22"/>
      <c r="C371" s="22"/>
      <c r="D371" s="22"/>
      <c r="E371" s="22"/>
      <c r="F371" s="22"/>
      <c r="G371" s="23"/>
      <c r="H371" s="23"/>
      <c r="I371" s="34"/>
      <c r="J371" s="34"/>
      <c r="K371" s="34"/>
      <c r="L371" s="23"/>
      <c r="M371" s="23"/>
      <c r="N371" s="23"/>
      <c r="O371" s="23"/>
      <c r="P371" s="23"/>
      <c r="Q371" s="23"/>
      <c r="R371" s="23"/>
      <c r="S371" s="23"/>
      <c r="T371" s="23"/>
      <c r="U371" s="23"/>
      <c r="V371" s="23"/>
      <c r="W371" s="23"/>
      <c r="X371" s="23"/>
      <c r="Y371" s="23"/>
    </row>
    <row r="372" spans="1:25" ht="15">
      <c r="A372" s="22"/>
      <c r="B372" s="22"/>
      <c r="C372" s="22"/>
      <c r="D372" s="22"/>
      <c r="E372" s="22"/>
      <c r="F372" s="22"/>
      <c r="G372" s="23"/>
      <c r="H372" s="23"/>
      <c r="I372" s="34"/>
      <c r="J372" s="34"/>
      <c r="K372" s="34"/>
      <c r="L372" s="23"/>
      <c r="M372" s="23"/>
      <c r="N372" s="23"/>
      <c r="O372" s="23"/>
      <c r="P372" s="23"/>
      <c r="Q372" s="23"/>
      <c r="R372" s="23"/>
      <c r="S372" s="23"/>
      <c r="T372" s="23"/>
      <c r="U372" s="23"/>
      <c r="V372" s="23"/>
      <c r="W372" s="23"/>
      <c r="X372" s="23"/>
      <c r="Y372" s="23"/>
    </row>
    <row r="373" spans="1:25" ht="15">
      <c r="A373" s="22"/>
      <c r="B373" s="22"/>
      <c r="C373" s="22"/>
      <c r="D373" s="22"/>
      <c r="E373" s="22"/>
      <c r="F373" s="22"/>
      <c r="G373" s="23"/>
      <c r="H373" s="23"/>
      <c r="I373" s="34"/>
      <c r="J373" s="34"/>
      <c r="K373" s="34"/>
      <c r="L373" s="23"/>
      <c r="M373" s="23"/>
      <c r="N373" s="23"/>
      <c r="O373" s="23"/>
      <c r="P373" s="23"/>
      <c r="Q373" s="23"/>
      <c r="R373" s="23"/>
      <c r="S373" s="23"/>
      <c r="T373" s="23"/>
      <c r="U373" s="23"/>
      <c r="V373" s="23"/>
      <c r="W373" s="23"/>
      <c r="X373" s="23"/>
      <c r="Y373" s="23"/>
    </row>
    <row r="374" spans="1:25" ht="15">
      <c r="A374" s="22"/>
      <c r="B374" s="22"/>
      <c r="C374" s="22"/>
      <c r="D374" s="22"/>
      <c r="E374" s="22"/>
      <c r="F374" s="22"/>
      <c r="G374" s="23"/>
      <c r="H374" s="23"/>
      <c r="I374" s="34"/>
      <c r="J374" s="34"/>
      <c r="K374" s="34"/>
      <c r="L374" s="23"/>
      <c r="M374" s="23"/>
      <c r="N374" s="23"/>
      <c r="O374" s="23"/>
      <c r="P374" s="23"/>
      <c r="Q374" s="23"/>
      <c r="R374" s="23"/>
      <c r="S374" s="23"/>
      <c r="T374" s="23"/>
      <c r="U374" s="23"/>
      <c r="V374" s="23"/>
      <c r="W374" s="23"/>
      <c r="X374" s="23"/>
      <c r="Y374" s="23"/>
    </row>
    <row r="375" spans="1:25" ht="15">
      <c r="A375" s="22"/>
      <c r="B375" s="22"/>
      <c r="C375" s="22"/>
      <c r="D375" s="22"/>
      <c r="E375" s="22"/>
      <c r="F375" s="22"/>
      <c r="G375" s="23"/>
      <c r="H375" s="23"/>
      <c r="I375" s="34"/>
      <c r="J375" s="34"/>
      <c r="K375" s="34"/>
      <c r="L375" s="23"/>
      <c r="M375" s="23"/>
      <c r="N375" s="23"/>
      <c r="O375" s="23"/>
      <c r="P375" s="23"/>
      <c r="Q375" s="23"/>
      <c r="R375" s="23"/>
      <c r="S375" s="23"/>
      <c r="T375" s="23"/>
      <c r="U375" s="23"/>
      <c r="V375" s="23"/>
      <c r="W375" s="23"/>
      <c r="X375" s="23"/>
      <c r="Y375" s="23"/>
    </row>
    <row r="376" spans="1:25" ht="15">
      <c r="A376" s="22"/>
      <c r="B376" s="22"/>
      <c r="C376" s="22"/>
      <c r="D376" s="22"/>
      <c r="E376" s="22"/>
      <c r="F376" s="22"/>
      <c r="G376" s="23"/>
      <c r="H376" s="23"/>
      <c r="I376" s="34"/>
      <c r="J376" s="34"/>
      <c r="K376" s="34"/>
      <c r="L376" s="23"/>
      <c r="M376" s="23"/>
      <c r="N376" s="23"/>
      <c r="O376" s="23"/>
      <c r="P376" s="23"/>
      <c r="Q376" s="23"/>
      <c r="R376" s="23"/>
      <c r="S376" s="23"/>
      <c r="T376" s="23"/>
      <c r="U376" s="23"/>
      <c r="V376" s="23"/>
      <c r="W376" s="23"/>
      <c r="X376" s="23"/>
      <c r="Y376" s="23"/>
    </row>
    <row r="377" spans="1:25" ht="15">
      <c r="A377" s="22"/>
      <c r="B377" s="22"/>
      <c r="C377" s="22"/>
      <c r="D377" s="22"/>
      <c r="E377" s="22"/>
      <c r="F377" s="22"/>
      <c r="G377" s="23"/>
      <c r="H377" s="23"/>
      <c r="I377" s="34"/>
      <c r="J377" s="34"/>
      <c r="K377" s="34"/>
      <c r="L377" s="23"/>
      <c r="M377" s="23"/>
      <c r="N377" s="23"/>
      <c r="O377" s="23"/>
      <c r="P377" s="23"/>
      <c r="Q377" s="23"/>
      <c r="R377" s="23"/>
      <c r="S377" s="23"/>
      <c r="T377" s="23"/>
      <c r="U377" s="23"/>
      <c r="V377" s="23"/>
      <c r="W377" s="23"/>
      <c r="X377" s="23"/>
      <c r="Y377" s="23"/>
    </row>
    <row r="378" spans="1:25" ht="15">
      <c r="A378" s="22"/>
      <c r="B378" s="22"/>
      <c r="C378" s="22"/>
      <c r="D378" s="22"/>
      <c r="E378" s="22"/>
      <c r="F378" s="22"/>
      <c r="G378" s="23"/>
      <c r="H378" s="23"/>
      <c r="I378" s="34"/>
      <c r="J378" s="34"/>
      <c r="K378" s="34"/>
      <c r="L378" s="23"/>
      <c r="M378" s="23"/>
      <c r="N378" s="23"/>
      <c r="O378" s="23"/>
      <c r="P378" s="23"/>
      <c r="Q378" s="23"/>
      <c r="R378" s="23"/>
      <c r="S378" s="23"/>
      <c r="T378" s="23"/>
      <c r="U378" s="23"/>
      <c r="V378" s="23"/>
      <c r="W378" s="23"/>
      <c r="X378" s="23"/>
      <c r="Y378" s="23"/>
    </row>
    <row r="379" spans="1:25" ht="15">
      <c r="A379" s="22"/>
      <c r="B379" s="22"/>
      <c r="C379" s="22"/>
      <c r="D379" s="22"/>
      <c r="E379" s="22"/>
      <c r="F379" s="22"/>
      <c r="G379" s="23"/>
      <c r="H379" s="23"/>
      <c r="I379" s="34"/>
      <c r="J379" s="34"/>
      <c r="K379" s="34"/>
      <c r="L379" s="23"/>
      <c r="M379" s="23"/>
      <c r="N379" s="23"/>
      <c r="O379" s="23"/>
      <c r="P379" s="23"/>
      <c r="Q379" s="23"/>
      <c r="R379" s="23"/>
      <c r="S379" s="23"/>
      <c r="T379" s="23"/>
      <c r="U379" s="23"/>
      <c r="V379" s="23"/>
      <c r="W379" s="23"/>
      <c r="X379" s="23"/>
      <c r="Y379" s="23"/>
    </row>
    <row r="380" spans="1:25" ht="15">
      <c r="A380" s="22"/>
      <c r="B380" s="22"/>
      <c r="C380" s="22"/>
      <c r="D380" s="22"/>
      <c r="E380" s="22"/>
      <c r="F380" s="22"/>
      <c r="G380" s="23"/>
      <c r="H380" s="23"/>
      <c r="I380" s="34"/>
      <c r="J380" s="34"/>
      <c r="K380" s="34"/>
      <c r="L380" s="23"/>
      <c r="M380" s="23"/>
      <c r="N380" s="23"/>
      <c r="O380" s="23"/>
      <c r="P380" s="23"/>
      <c r="Q380" s="23"/>
      <c r="R380" s="23"/>
      <c r="S380" s="23"/>
      <c r="T380" s="23"/>
      <c r="U380" s="23"/>
      <c r="V380" s="23"/>
      <c r="W380" s="23"/>
      <c r="X380" s="23"/>
      <c r="Y380" s="23"/>
    </row>
    <row r="381" spans="1:25" ht="15">
      <c r="A381" s="22"/>
      <c r="B381" s="22"/>
      <c r="C381" s="22"/>
      <c r="D381" s="22"/>
      <c r="E381" s="22"/>
      <c r="F381" s="22"/>
      <c r="G381" s="23"/>
      <c r="H381" s="23"/>
      <c r="I381" s="34"/>
      <c r="J381" s="34"/>
      <c r="K381" s="34"/>
      <c r="L381" s="23"/>
      <c r="M381" s="23"/>
      <c r="N381" s="23"/>
      <c r="O381" s="23"/>
      <c r="P381" s="23"/>
      <c r="Q381" s="23"/>
      <c r="R381" s="23"/>
      <c r="S381" s="23"/>
      <c r="T381" s="23"/>
      <c r="U381" s="23"/>
      <c r="V381" s="23"/>
      <c r="W381" s="23"/>
      <c r="X381" s="23"/>
      <c r="Y381" s="23"/>
    </row>
    <row r="382" spans="1:25" ht="15">
      <c r="A382" s="22"/>
      <c r="B382" s="22"/>
      <c r="C382" s="22"/>
      <c r="D382" s="22"/>
      <c r="E382" s="22"/>
      <c r="F382" s="22"/>
      <c r="G382" s="23"/>
      <c r="H382" s="23"/>
      <c r="I382" s="34"/>
      <c r="J382" s="34"/>
      <c r="K382" s="34"/>
      <c r="L382" s="23"/>
      <c r="M382" s="23"/>
      <c r="N382" s="23"/>
      <c r="O382" s="23"/>
      <c r="P382" s="23"/>
      <c r="Q382" s="23"/>
      <c r="R382" s="23"/>
      <c r="S382" s="23"/>
      <c r="T382" s="23"/>
      <c r="U382" s="23"/>
      <c r="V382" s="23"/>
      <c r="W382" s="23"/>
      <c r="X382" s="23"/>
      <c r="Y382" s="23"/>
    </row>
    <row r="383" spans="1:25" ht="15">
      <c r="A383" s="22"/>
      <c r="B383" s="22"/>
      <c r="C383" s="22"/>
      <c r="D383" s="22"/>
      <c r="E383" s="22"/>
      <c r="F383" s="22"/>
      <c r="G383" s="23"/>
      <c r="H383" s="23"/>
      <c r="I383" s="34"/>
      <c r="J383" s="34"/>
      <c r="K383" s="34"/>
      <c r="L383" s="23"/>
      <c r="M383" s="23"/>
      <c r="N383" s="23"/>
      <c r="O383" s="23"/>
      <c r="P383" s="23"/>
      <c r="Q383" s="23"/>
      <c r="R383" s="23"/>
      <c r="S383" s="23"/>
      <c r="T383" s="23"/>
      <c r="U383" s="23"/>
      <c r="V383" s="23"/>
      <c r="W383" s="23"/>
      <c r="X383" s="23"/>
      <c r="Y383" s="23"/>
    </row>
    <row r="384" spans="1:25" ht="15">
      <c r="A384" s="22"/>
      <c r="B384" s="22"/>
      <c r="C384" s="22"/>
      <c r="D384" s="22"/>
      <c r="E384" s="22"/>
      <c r="F384" s="22"/>
      <c r="G384" s="23"/>
      <c r="H384" s="23"/>
      <c r="I384" s="34"/>
      <c r="J384" s="34"/>
      <c r="K384" s="34"/>
      <c r="L384" s="23"/>
      <c r="M384" s="23"/>
      <c r="N384" s="23"/>
      <c r="O384" s="23"/>
      <c r="P384" s="23"/>
      <c r="Q384" s="23"/>
      <c r="R384" s="23"/>
      <c r="S384" s="23"/>
      <c r="T384" s="23"/>
      <c r="U384" s="23"/>
      <c r="V384" s="23"/>
      <c r="W384" s="23"/>
      <c r="X384" s="23"/>
      <c r="Y384" s="23"/>
    </row>
    <row r="385" spans="1:25" ht="15">
      <c r="A385" s="22"/>
      <c r="B385" s="22"/>
      <c r="C385" s="22"/>
      <c r="D385" s="22"/>
      <c r="E385" s="22"/>
      <c r="F385" s="22"/>
      <c r="G385" s="23"/>
      <c r="H385" s="23"/>
      <c r="I385" s="34"/>
      <c r="J385" s="34"/>
      <c r="K385" s="34"/>
      <c r="L385" s="23"/>
      <c r="M385" s="23"/>
      <c r="N385" s="23"/>
      <c r="O385" s="23"/>
      <c r="P385" s="23"/>
      <c r="Q385" s="23"/>
      <c r="R385" s="23"/>
      <c r="S385" s="23"/>
      <c r="T385" s="23"/>
      <c r="U385" s="23"/>
      <c r="V385" s="23"/>
      <c r="W385" s="23"/>
      <c r="X385" s="23"/>
      <c r="Y385" s="23"/>
    </row>
    <row r="386" spans="1:25" ht="15">
      <c r="A386" s="22"/>
      <c r="B386" s="22"/>
      <c r="C386" s="22"/>
      <c r="D386" s="22"/>
      <c r="E386" s="22"/>
      <c r="F386" s="22"/>
      <c r="G386" s="23"/>
      <c r="H386" s="23"/>
      <c r="I386" s="34"/>
      <c r="J386" s="34"/>
      <c r="K386" s="34"/>
      <c r="L386" s="23"/>
      <c r="M386" s="23"/>
      <c r="N386" s="23"/>
      <c r="O386" s="23"/>
      <c r="P386" s="23"/>
      <c r="Q386" s="23"/>
      <c r="R386" s="23"/>
      <c r="S386" s="23"/>
      <c r="T386" s="23"/>
      <c r="U386" s="23"/>
      <c r="V386" s="23"/>
      <c r="W386" s="23"/>
      <c r="X386" s="23"/>
      <c r="Y386" s="23"/>
    </row>
    <row r="387" spans="1:25" ht="15">
      <c r="A387" s="22"/>
      <c r="B387" s="22"/>
      <c r="C387" s="22"/>
      <c r="D387" s="22"/>
      <c r="E387" s="22"/>
      <c r="F387" s="22"/>
      <c r="G387" s="23"/>
      <c r="H387" s="23"/>
      <c r="I387" s="34"/>
      <c r="J387" s="34"/>
      <c r="K387" s="34"/>
      <c r="L387" s="23"/>
      <c r="M387" s="23"/>
      <c r="N387" s="23"/>
      <c r="O387" s="23"/>
      <c r="P387" s="23"/>
      <c r="Q387" s="23"/>
      <c r="R387" s="23"/>
      <c r="S387" s="23"/>
      <c r="T387" s="23"/>
      <c r="U387" s="23"/>
      <c r="V387" s="23"/>
      <c r="W387" s="23"/>
      <c r="X387" s="23"/>
      <c r="Y387" s="23"/>
    </row>
    <row r="388" spans="1:25" ht="15">
      <c r="A388" s="22"/>
      <c r="B388" s="22"/>
      <c r="C388" s="22"/>
      <c r="D388" s="22"/>
      <c r="E388" s="22"/>
      <c r="F388" s="22"/>
      <c r="G388" s="23"/>
      <c r="H388" s="23"/>
      <c r="I388" s="34"/>
      <c r="J388" s="34"/>
      <c r="K388" s="34"/>
      <c r="L388" s="23"/>
      <c r="M388" s="23"/>
      <c r="N388" s="23"/>
      <c r="O388" s="23"/>
      <c r="P388" s="23"/>
      <c r="Q388" s="23"/>
      <c r="R388" s="23"/>
      <c r="S388" s="23"/>
      <c r="T388" s="23"/>
      <c r="U388" s="23"/>
      <c r="V388" s="23"/>
      <c r="W388" s="23"/>
      <c r="X388" s="23"/>
      <c r="Y388" s="23"/>
    </row>
    <row r="389" spans="1:25" ht="15">
      <c r="A389" s="22"/>
      <c r="B389" s="22"/>
      <c r="C389" s="22"/>
      <c r="D389" s="22"/>
      <c r="E389" s="22"/>
      <c r="F389" s="22"/>
      <c r="G389" s="23"/>
      <c r="H389" s="23"/>
      <c r="I389" s="34"/>
      <c r="J389" s="34"/>
      <c r="K389" s="34"/>
      <c r="L389" s="23"/>
      <c r="M389" s="23"/>
      <c r="N389" s="23"/>
      <c r="O389" s="23"/>
      <c r="P389" s="23"/>
      <c r="Q389" s="23"/>
      <c r="R389" s="23"/>
      <c r="S389" s="23"/>
      <c r="T389" s="23"/>
      <c r="U389" s="23"/>
      <c r="V389" s="23"/>
      <c r="W389" s="23"/>
      <c r="X389" s="23"/>
      <c r="Y389" s="23"/>
    </row>
    <row r="390" spans="1:25" ht="15">
      <c r="A390" s="22"/>
      <c r="B390" s="22"/>
      <c r="C390" s="22"/>
      <c r="D390" s="22"/>
      <c r="E390" s="22"/>
      <c r="F390" s="22"/>
      <c r="G390" s="23"/>
      <c r="H390" s="23"/>
      <c r="I390" s="34"/>
      <c r="J390" s="34"/>
      <c r="K390" s="34"/>
      <c r="L390" s="23"/>
      <c r="M390" s="23"/>
      <c r="N390" s="23"/>
      <c r="O390" s="23"/>
      <c r="P390" s="23"/>
      <c r="Q390" s="23"/>
      <c r="R390" s="23"/>
      <c r="S390" s="23"/>
      <c r="T390" s="23"/>
      <c r="U390" s="23"/>
      <c r="V390" s="23"/>
      <c r="W390" s="23"/>
      <c r="X390" s="23"/>
      <c r="Y390" s="23"/>
    </row>
    <row r="391" spans="1:25" ht="15">
      <c r="A391" s="22"/>
      <c r="B391" s="22"/>
      <c r="C391" s="22"/>
      <c r="D391" s="22"/>
      <c r="E391" s="22"/>
      <c r="F391" s="22"/>
      <c r="G391" s="23"/>
      <c r="H391" s="23"/>
      <c r="I391" s="34"/>
      <c r="J391" s="34"/>
      <c r="K391" s="34"/>
      <c r="L391" s="23"/>
      <c r="M391" s="23"/>
      <c r="N391" s="23"/>
      <c r="O391" s="23"/>
      <c r="P391" s="23"/>
      <c r="Q391" s="23"/>
      <c r="R391" s="23"/>
      <c r="S391" s="23"/>
      <c r="T391" s="23"/>
      <c r="U391" s="23"/>
      <c r="V391" s="23"/>
      <c r="W391" s="23"/>
      <c r="X391" s="23"/>
      <c r="Y391" s="23"/>
    </row>
    <row r="392" spans="1:25" ht="15">
      <c r="A392" s="22"/>
      <c r="B392" s="22"/>
      <c r="C392" s="22"/>
      <c r="D392" s="22"/>
      <c r="E392" s="22"/>
      <c r="F392" s="22"/>
      <c r="G392" s="23"/>
      <c r="H392" s="23"/>
      <c r="I392" s="34"/>
      <c r="J392" s="34"/>
      <c r="K392" s="34"/>
      <c r="L392" s="23"/>
      <c r="M392" s="23"/>
      <c r="N392" s="23"/>
      <c r="O392" s="23"/>
      <c r="P392" s="23"/>
      <c r="Q392" s="23"/>
      <c r="R392" s="23"/>
      <c r="S392" s="23"/>
      <c r="T392" s="23"/>
      <c r="U392" s="23"/>
      <c r="V392" s="23"/>
      <c r="W392" s="23"/>
      <c r="X392" s="23"/>
      <c r="Y392" s="23"/>
    </row>
    <row r="393" spans="1:25" ht="15">
      <c r="A393" s="22"/>
      <c r="B393" s="22"/>
      <c r="C393" s="22"/>
      <c r="D393" s="22"/>
      <c r="E393" s="22"/>
      <c r="F393" s="22"/>
      <c r="G393" s="23"/>
      <c r="H393" s="23"/>
      <c r="I393" s="34"/>
      <c r="J393" s="34"/>
      <c r="K393" s="34"/>
      <c r="L393" s="23"/>
      <c r="M393" s="23"/>
      <c r="N393" s="23"/>
      <c r="O393" s="23"/>
      <c r="P393" s="23"/>
      <c r="Q393" s="23"/>
      <c r="R393" s="23"/>
      <c r="S393" s="23"/>
      <c r="T393" s="23"/>
      <c r="U393" s="23"/>
      <c r="V393" s="23"/>
      <c r="W393" s="23"/>
      <c r="X393" s="23"/>
      <c r="Y393" s="23"/>
    </row>
    <row r="394" spans="1:25" ht="15">
      <c r="A394" s="22"/>
      <c r="B394" s="22"/>
      <c r="C394" s="22"/>
      <c r="D394" s="22"/>
      <c r="E394" s="22"/>
      <c r="F394" s="22"/>
      <c r="G394" s="23"/>
      <c r="H394" s="23"/>
      <c r="I394" s="34"/>
      <c r="J394" s="34"/>
      <c r="K394" s="34"/>
      <c r="L394" s="23"/>
      <c r="M394" s="23"/>
      <c r="N394" s="23"/>
      <c r="O394" s="23"/>
      <c r="P394" s="23"/>
      <c r="Q394" s="23"/>
      <c r="R394" s="23"/>
      <c r="S394" s="23"/>
      <c r="T394" s="23"/>
      <c r="U394" s="23"/>
      <c r="V394" s="23"/>
      <c r="W394" s="23"/>
      <c r="X394" s="23"/>
      <c r="Y394" s="23"/>
    </row>
    <row r="395" spans="1:25" ht="15">
      <c r="A395" s="22"/>
      <c r="B395" s="22"/>
      <c r="C395" s="22"/>
      <c r="D395" s="22"/>
      <c r="E395" s="22"/>
      <c r="F395" s="22"/>
      <c r="G395" s="23"/>
      <c r="H395" s="23"/>
      <c r="I395" s="34"/>
      <c r="J395" s="34"/>
      <c r="K395" s="34"/>
      <c r="L395" s="23"/>
      <c r="M395" s="23"/>
      <c r="N395" s="23"/>
      <c r="O395" s="23"/>
      <c r="P395" s="23"/>
      <c r="Q395" s="23"/>
      <c r="R395" s="23"/>
      <c r="S395" s="23"/>
      <c r="T395" s="23"/>
      <c r="U395" s="23"/>
      <c r="V395" s="23"/>
      <c r="W395" s="23"/>
      <c r="X395" s="23"/>
      <c r="Y395" s="23"/>
    </row>
    <row r="396" spans="1:25" ht="15">
      <c r="A396" s="22"/>
      <c r="B396" s="22"/>
      <c r="C396" s="22"/>
      <c r="D396" s="22"/>
      <c r="E396" s="22"/>
      <c r="F396" s="22"/>
      <c r="G396" s="23"/>
      <c r="H396" s="23"/>
      <c r="I396" s="34"/>
      <c r="J396" s="34"/>
      <c r="K396" s="34"/>
      <c r="L396" s="23"/>
      <c r="M396" s="23"/>
      <c r="N396" s="23"/>
      <c r="O396" s="23"/>
      <c r="P396" s="23"/>
      <c r="Q396" s="23"/>
      <c r="R396" s="23"/>
      <c r="S396" s="23"/>
      <c r="T396" s="23"/>
      <c r="U396" s="23"/>
      <c r="V396" s="23"/>
      <c r="W396" s="23"/>
      <c r="X396" s="23"/>
      <c r="Y396" s="23"/>
    </row>
    <row r="397" spans="1:25" ht="15">
      <c r="A397" s="22"/>
      <c r="B397" s="22"/>
      <c r="C397" s="22"/>
      <c r="D397" s="22"/>
      <c r="E397" s="22"/>
      <c r="F397" s="22"/>
      <c r="G397" s="23"/>
      <c r="H397" s="23"/>
      <c r="I397" s="34"/>
      <c r="J397" s="34"/>
      <c r="K397" s="34"/>
      <c r="L397" s="23"/>
      <c r="M397" s="23"/>
      <c r="N397" s="23"/>
      <c r="O397" s="23"/>
      <c r="P397" s="23"/>
      <c r="Q397" s="23"/>
      <c r="R397" s="23"/>
      <c r="S397" s="23"/>
      <c r="T397" s="23"/>
      <c r="U397" s="23"/>
      <c r="V397" s="23"/>
      <c r="W397" s="23"/>
      <c r="X397" s="23"/>
      <c r="Y397" s="23"/>
    </row>
    <row r="398" spans="1:25" ht="15">
      <c r="A398" s="22"/>
      <c r="B398" s="22"/>
      <c r="C398" s="22"/>
      <c r="D398" s="22"/>
      <c r="E398" s="22"/>
      <c r="F398" s="22"/>
      <c r="G398" s="23"/>
      <c r="H398" s="23"/>
      <c r="I398" s="34"/>
      <c r="J398" s="34"/>
      <c r="K398" s="34"/>
      <c r="L398" s="23"/>
      <c r="M398" s="23"/>
      <c r="N398" s="23"/>
      <c r="O398" s="23"/>
      <c r="P398" s="23"/>
      <c r="Q398" s="23"/>
      <c r="R398" s="23"/>
      <c r="S398" s="23"/>
      <c r="T398" s="23"/>
      <c r="U398" s="23"/>
      <c r="V398" s="23"/>
      <c r="W398" s="23"/>
      <c r="X398" s="23"/>
      <c r="Y398" s="23"/>
    </row>
    <row r="399" spans="1:25" ht="15">
      <c r="A399" s="22"/>
      <c r="B399" s="22"/>
      <c r="C399" s="22"/>
      <c r="D399" s="22"/>
      <c r="E399" s="22"/>
      <c r="F399" s="22"/>
      <c r="G399" s="23"/>
      <c r="H399" s="23"/>
      <c r="I399" s="34"/>
      <c r="J399" s="34"/>
      <c r="K399" s="34"/>
      <c r="L399" s="23"/>
      <c r="M399" s="23"/>
      <c r="N399" s="23"/>
      <c r="O399" s="23"/>
      <c r="P399" s="23"/>
      <c r="Q399" s="23"/>
      <c r="R399" s="23"/>
      <c r="S399" s="23"/>
      <c r="T399" s="23"/>
      <c r="U399" s="23"/>
      <c r="V399" s="23"/>
      <c r="W399" s="23"/>
      <c r="X399" s="23"/>
      <c r="Y399" s="23"/>
    </row>
    <row r="400" spans="1:25" ht="15">
      <c r="A400" s="22"/>
      <c r="B400" s="22"/>
      <c r="C400" s="22"/>
      <c r="D400" s="22"/>
      <c r="E400" s="22"/>
      <c r="F400" s="22"/>
      <c r="G400" s="23"/>
      <c r="H400" s="23"/>
      <c r="I400" s="34"/>
      <c r="J400" s="34"/>
      <c r="K400" s="34"/>
      <c r="L400" s="23"/>
      <c r="M400" s="23"/>
      <c r="N400" s="23"/>
      <c r="O400" s="23"/>
      <c r="P400" s="23"/>
      <c r="Q400" s="23"/>
      <c r="R400" s="23"/>
      <c r="S400" s="23"/>
      <c r="T400" s="23"/>
      <c r="U400" s="23"/>
      <c r="V400" s="23"/>
      <c r="W400" s="23"/>
      <c r="X400" s="23"/>
      <c r="Y400" s="23"/>
    </row>
    <row r="401" spans="1:25" ht="15">
      <c r="A401" s="22"/>
      <c r="B401" s="22"/>
      <c r="C401" s="22"/>
      <c r="D401" s="22"/>
      <c r="E401" s="22"/>
      <c r="F401" s="22"/>
      <c r="G401" s="23"/>
      <c r="H401" s="23"/>
      <c r="I401" s="34"/>
      <c r="J401" s="34"/>
      <c r="K401" s="34"/>
      <c r="L401" s="23"/>
      <c r="M401" s="23"/>
      <c r="N401" s="23"/>
      <c r="O401" s="23"/>
      <c r="P401" s="23"/>
      <c r="Q401" s="23"/>
      <c r="R401" s="23"/>
      <c r="S401" s="23"/>
      <c r="T401" s="23"/>
      <c r="U401" s="23"/>
      <c r="V401" s="23"/>
      <c r="W401" s="23"/>
      <c r="X401" s="23"/>
      <c r="Y401" s="23"/>
    </row>
    <row r="402" spans="1:25" ht="15">
      <c r="A402" s="22"/>
      <c r="B402" s="22"/>
      <c r="C402" s="22"/>
      <c r="D402" s="22"/>
      <c r="E402" s="22"/>
      <c r="F402" s="22"/>
      <c r="G402" s="23"/>
      <c r="H402" s="23"/>
      <c r="I402" s="34"/>
      <c r="J402" s="34"/>
      <c r="K402" s="34"/>
      <c r="L402" s="23"/>
      <c r="M402" s="23"/>
      <c r="N402" s="23"/>
      <c r="O402" s="23"/>
      <c r="P402" s="23"/>
      <c r="Q402" s="23"/>
      <c r="R402" s="23"/>
      <c r="S402" s="23"/>
      <c r="T402" s="23"/>
      <c r="U402" s="23"/>
      <c r="V402" s="23"/>
      <c r="W402" s="23"/>
      <c r="X402" s="23"/>
      <c r="Y402" s="23"/>
    </row>
    <row r="403" spans="1:25" ht="15">
      <c r="A403" s="22"/>
      <c r="B403" s="22"/>
      <c r="C403" s="22"/>
      <c r="D403" s="22"/>
      <c r="E403" s="22"/>
      <c r="F403" s="22"/>
      <c r="G403" s="23"/>
      <c r="H403" s="23"/>
      <c r="I403" s="34"/>
      <c r="J403" s="34"/>
      <c r="K403" s="34"/>
      <c r="L403" s="23"/>
      <c r="M403" s="23"/>
      <c r="N403" s="23"/>
      <c r="O403" s="23"/>
      <c r="P403" s="23"/>
      <c r="Q403" s="23"/>
      <c r="R403" s="23"/>
      <c r="S403" s="23"/>
      <c r="T403" s="23"/>
      <c r="U403" s="23"/>
      <c r="V403" s="23"/>
      <c r="W403" s="23"/>
      <c r="X403" s="23"/>
      <c r="Y403" s="23"/>
    </row>
    <row r="404" spans="1:25" ht="15">
      <c r="A404" s="22"/>
      <c r="B404" s="22"/>
      <c r="C404" s="22"/>
      <c r="D404" s="22"/>
      <c r="E404" s="22"/>
      <c r="F404" s="22"/>
      <c r="G404" s="23"/>
      <c r="H404" s="23"/>
      <c r="I404" s="34"/>
      <c r="J404" s="34"/>
      <c r="K404" s="34"/>
      <c r="L404" s="23"/>
      <c r="M404" s="23"/>
      <c r="N404" s="23"/>
      <c r="O404" s="23"/>
      <c r="P404" s="23"/>
      <c r="Q404" s="23"/>
      <c r="R404" s="23"/>
      <c r="S404" s="23"/>
      <c r="T404" s="23"/>
      <c r="U404" s="23"/>
      <c r="V404" s="23"/>
      <c r="W404" s="23"/>
      <c r="X404" s="23"/>
      <c r="Y404" s="23"/>
    </row>
    <row r="405" spans="1:25" ht="15">
      <c r="A405" s="22"/>
      <c r="B405" s="22"/>
      <c r="C405" s="22"/>
      <c r="D405" s="22"/>
      <c r="E405" s="22"/>
      <c r="F405" s="22"/>
      <c r="G405" s="23"/>
      <c r="H405" s="23"/>
      <c r="I405" s="34"/>
      <c r="J405" s="34"/>
      <c r="K405" s="34"/>
      <c r="L405" s="23"/>
      <c r="M405" s="23"/>
      <c r="N405" s="23"/>
      <c r="O405" s="23"/>
      <c r="P405" s="23"/>
      <c r="Q405" s="23"/>
      <c r="R405" s="23"/>
      <c r="S405" s="23"/>
      <c r="T405" s="23"/>
      <c r="U405" s="23"/>
      <c r="V405" s="23"/>
      <c r="W405" s="23"/>
      <c r="X405" s="23"/>
      <c r="Y405" s="23"/>
    </row>
    <row r="406" spans="1:25" ht="15">
      <c r="A406" s="22"/>
      <c r="B406" s="22"/>
      <c r="C406" s="22"/>
      <c r="D406" s="22"/>
      <c r="E406" s="22"/>
      <c r="F406" s="22"/>
      <c r="G406" s="23"/>
      <c r="H406" s="23"/>
      <c r="I406" s="34"/>
      <c r="J406" s="34"/>
      <c r="K406" s="34"/>
      <c r="L406" s="23"/>
      <c r="M406" s="23"/>
      <c r="N406" s="23"/>
      <c r="O406" s="23"/>
      <c r="P406" s="23"/>
      <c r="Q406" s="23"/>
      <c r="R406" s="23"/>
      <c r="S406" s="23"/>
      <c r="T406" s="23"/>
      <c r="U406" s="23"/>
      <c r="V406" s="23"/>
      <c r="W406" s="23"/>
      <c r="X406" s="23"/>
      <c r="Y406" s="23"/>
    </row>
    <row r="407" spans="1:25" ht="15">
      <c r="A407" s="22"/>
      <c r="B407" s="22"/>
      <c r="C407" s="22"/>
      <c r="D407" s="22"/>
      <c r="E407" s="22"/>
      <c r="F407" s="22"/>
      <c r="G407" s="23"/>
      <c r="H407" s="23"/>
      <c r="I407" s="34"/>
      <c r="J407" s="34"/>
      <c r="K407" s="34"/>
      <c r="L407" s="23"/>
      <c r="M407" s="23"/>
      <c r="N407" s="23"/>
      <c r="O407" s="23"/>
      <c r="P407" s="23"/>
      <c r="Q407" s="23"/>
      <c r="R407" s="23"/>
      <c r="S407" s="23"/>
      <c r="T407" s="23"/>
      <c r="U407" s="23"/>
      <c r="V407" s="23"/>
      <c r="W407" s="23"/>
      <c r="X407" s="23"/>
      <c r="Y407" s="23"/>
    </row>
    <row r="408" spans="1:25" ht="15">
      <c r="A408" s="22"/>
      <c r="B408" s="22"/>
      <c r="C408" s="22"/>
      <c r="D408" s="22"/>
      <c r="E408" s="22"/>
      <c r="F408" s="22"/>
      <c r="G408" s="23"/>
      <c r="H408" s="23"/>
      <c r="I408" s="34"/>
      <c r="J408" s="34"/>
      <c r="K408" s="34"/>
      <c r="L408" s="23"/>
      <c r="M408" s="23"/>
      <c r="N408" s="23"/>
      <c r="O408" s="23"/>
      <c r="P408" s="23"/>
      <c r="Q408" s="23"/>
      <c r="R408" s="23"/>
      <c r="S408" s="23"/>
      <c r="T408" s="23"/>
      <c r="U408" s="23"/>
      <c r="V408" s="23"/>
      <c r="W408" s="23"/>
      <c r="X408" s="23"/>
      <c r="Y408" s="23"/>
    </row>
    <row r="409" spans="1:25" ht="15">
      <c r="A409" s="22"/>
      <c r="B409" s="22"/>
      <c r="C409" s="22"/>
      <c r="D409" s="22"/>
      <c r="E409" s="22"/>
      <c r="F409" s="22"/>
      <c r="G409" s="23"/>
      <c r="H409" s="23"/>
      <c r="I409" s="34"/>
      <c r="J409" s="34"/>
      <c r="K409" s="34"/>
      <c r="L409" s="23"/>
      <c r="M409" s="23"/>
      <c r="N409" s="23"/>
      <c r="O409" s="23"/>
      <c r="P409" s="23"/>
      <c r="Q409" s="23"/>
      <c r="R409" s="23"/>
      <c r="S409" s="23"/>
      <c r="T409" s="23"/>
      <c r="U409" s="23"/>
      <c r="V409" s="23"/>
      <c r="W409" s="23"/>
      <c r="X409" s="23"/>
      <c r="Y409" s="23"/>
    </row>
    <row r="410" spans="1:25" ht="15">
      <c r="A410" s="22"/>
      <c r="B410" s="22"/>
      <c r="C410" s="22"/>
      <c r="D410" s="22"/>
      <c r="E410" s="22"/>
      <c r="F410" s="22"/>
      <c r="G410" s="23"/>
      <c r="H410" s="23"/>
      <c r="I410" s="34"/>
      <c r="J410" s="34"/>
      <c r="K410" s="34"/>
      <c r="L410" s="23"/>
      <c r="M410" s="23"/>
      <c r="N410" s="23"/>
      <c r="O410" s="23"/>
      <c r="P410" s="23"/>
      <c r="Q410" s="23"/>
      <c r="R410" s="23"/>
      <c r="S410" s="23"/>
      <c r="T410" s="23"/>
      <c r="U410" s="23"/>
      <c r="V410" s="23"/>
      <c r="W410" s="23"/>
      <c r="X410" s="23"/>
      <c r="Y410" s="23"/>
    </row>
    <row r="411" spans="1:25" ht="15">
      <c r="A411" s="22"/>
      <c r="B411" s="22"/>
      <c r="C411" s="22"/>
      <c r="D411" s="22"/>
      <c r="E411" s="22"/>
      <c r="F411" s="22"/>
      <c r="G411" s="23"/>
      <c r="H411" s="23"/>
      <c r="I411" s="34"/>
      <c r="J411" s="34"/>
      <c r="K411" s="34"/>
      <c r="L411" s="23"/>
      <c r="M411" s="23"/>
      <c r="N411" s="23"/>
      <c r="O411" s="23"/>
      <c r="P411" s="23"/>
      <c r="Q411" s="23"/>
      <c r="R411" s="23"/>
      <c r="S411" s="23"/>
      <c r="T411" s="23"/>
      <c r="U411" s="23"/>
      <c r="V411" s="23"/>
      <c r="W411" s="23"/>
      <c r="X411" s="23"/>
      <c r="Y411" s="23"/>
    </row>
    <row r="412" spans="1:25" ht="15">
      <c r="A412" s="22"/>
      <c r="B412" s="22"/>
      <c r="C412" s="22"/>
      <c r="D412" s="22"/>
      <c r="E412" s="22"/>
      <c r="F412" s="22"/>
      <c r="G412" s="23"/>
      <c r="H412" s="23"/>
      <c r="I412" s="34"/>
      <c r="J412" s="34"/>
      <c r="K412" s="34"/>
      <c r="L412" s="23"/>
      <c r="M412" s="23"/>
      <c r="N412" s="23"/>
      <c r="O412" s="23"/>
      <c r="P412" s="23"/>
      <c r="Q412" s="23"/>
      <c r="R412" s="23"/>
      <c r="S412" s="23"/>
      <c r="T412" s="23"/>
      <c r="U412" s="23"/>
      <c r="V412" s="23"/>
      <c r="W412" s="23"/>
      <c r="X412" s="23"/>
      <c r="Y412" s="23"/>
    </row>
    <row r="413" spans="1:25" ht="15">
      <c r="A413" s="22"/>
      <c r="B413" s="22"/>
      <c r="C413" s="22"/>
      <c r="D413" s="22"/>
      <c r="E413" s="22"/>
      <c r="F413" s="22"/>
      <c r="G413" s="23"/>
      <c r="H413" s="23"/>
      <c r="I413" s="34"/>
      <c r="J413" s="34"/>
      <c r="K413" s="34"/>
      <c r="L413" s="23"/>
      <c r="M413" s="23"/>
      <c r="N413" s="23"/>
      <c r="O413" s="23"/>
      <c r="P413" s="23"/>
      <c r="Q413" s="23"/>
      <c r="R413" s="23"/>
      <c r="S413" s="23"/>
      <c r="T413" s="23"/>
      <c r="U413" s="23"/>
      <c r="V413" s="23"/>
      <c r="W413" s="23"/>
      <c r="X413" s="23"/>
      <c r="Y413" s="23"/>
    </row>
    <row r="414" spans="1:25" ht="15">
      <c r="A414" s="22"/>
      <c r="B414" s="22"/>
      <c r="C414" s="22"/>
      <c r="D414" s="22"/>
      <c r="E414" s="22"/>
      <c r="F414" s="22"/>
      <c r="G414" s="23"/>
      <c r="H414" s="23"/>
      <c r="I414" s="34"/>
      <c r="J414" s="34"/>
      <c r="K414" s="34"/>
      <c r="L414" s="23"/>
      <c r="M414" s="23"/>
      <c r="N414" s="23"/>
      <c r="O414" s="23"/>
      <c r="P414" s="23"/>
      <c r="Q414" s="23"/>
      <c r="R414" s="23"/>
      <c r="S414" s="23"/>
      <c r="T414" s="23"/>
      <c r="U414" s="23"/>
      <c r="V414" s="23"/>
      <c r="W414" s="23"/>
      <c r="X414" s="23"/>
      <c r="Y414" s="23"/>
    </row>
    <row r="415" spans="1:25" ht="15">
      <c r="A415" s="22"/>
      <c r="B415" s="22"/>
      <c r="C415" s="22"/>
      <c r="D415" s="22"/>
      <c r="E415" s="22"/>
      <c r="F415" s="22"/>
      <c r="G415" s="23"/>
      <c r="H415" s="23"/>
      <c r="I415" s="34"/>
      <c r="J415" s="34"/>
      <c r="K415" s="34"/>
      <c r="L415" s="23"/>
      <c r="M415" s="23"/>
      <c r="N415" s="23"/>
      <c r="O415" s="23"/>
      <c r="P415" s="23"/>
      <c r="Q415" s="23"/>
      <c r="R415" s="23"/>
      <c r="S415" s="23"/>
      <c r="T415" s="23"/>
      <c r="U415" s="23"/>
      <c r="V415" s="23"/>
      <c r="W415" s="23"/>
      <c r="X415" s="23"/>
      <c r="Y415" s="23"/>
    </row>
    <row r="416" spans="1:25" ht="15">
      <c r="A416" s="22"/>
      <c r="B416" s="22"/>
      <c r="C416" s="22"/>
      <c r="D416" s="22"/>
      <c r="E416" s="22"/>
      <c r="F416" s="22"/>
      <c r="G416" s="23"/>
      <c r="H416" s="23"/>
      <c r="I416" s="34"/>
      <c r="J416" s="34"/>
      <c r="K416" s="34"/>
      <c r="L416" s="23"/>
      <c r="M416" s="23"/>
      <c r="N416" s="23"/>
      <c r="O416" s="23"/>
      <c r="P416" s="23"/>
      <c r="Q416" s="23"/>
      <c r="R416" s="23"/>
      <c r="S416" s="23"/>
      <c r="T416" s="23"/>
      <c r="U416" s="23"/>
      <c r="V416" s="23"/>
      <c r="W416" s="23"/>
      <c r="X416" s="23"/>
      <c r="Y416" s="23"/>
    </row>
    <row r="417" spans="1:25" ht="15">
      <c r="A417" s="22"/>
      <c r="B417" s="22"/>
      <c r="C417" s="22"/>
      <c r="D417" s="22"/>
      <c r="E417" s="22"/>
      <c r="F417" s="22"/>
      <c r="G417" s="23"/>
      <c r="H417" s="23"/>
      <c r="I417" s="34"/>
      <c r="J417" s="34"/>
      <c r="K417" s="34"/>
      <c r="L417" s="23"/>
      <c r="M417" s="23"/>
      <c r="N417" s="23"/>
      <c r="O417" s="23"/>
      <c r="P417" s="23"/>
      <c r="Q417" s="23"/>
      <c r="R417" s="23"/>
      <c r="S417" s="23"/>
      <c r="T417" s="23"/>
      <c r="U417" s="23"/>
      <c r="V417" s="23"/>
      <c r="W417" s="23"/>
      <c r="X417" s="23"/>
      <c r="Y417" s="23"/>
    </row>
    <row r="418" spans="1:25" ht="15">
      <c r="A418" s="22"/>
      <c r="B418" s="22"/>
      <c r="C418" s="22"/>
      <c r="D418" s="22"/>
      <c r="E418" s="22"/>
      <c r="F418" s="22"/>
      <c r="G418" s="23"/>
      <c r="H418" s="23"/>
      <c r="I418" s="34"/>
      <c r="J418" s="34"/>
      <c r="K418" s="34"/>
      <c r="L418" s="23"/>
      <c r="M418" s="23"/>
      <c r="N418" s="23"/>
      <c r="O418" s="23"/>
      <c r="P418" s="23"/>
      <c r="Q418" s="23"/>
      <c r="R418" s="23"/>
      <c r="S418" s="23"/>
      <c r="T418" s="23"/>
      <c r="U418" s="23"/>
      <c r="V418" s="23"/>
      <c r="W418" s="23"/>
      <c r="X418" s="23"/>
      <c r="Y418" s="23"/>
    </row>
    <row r="419" spans="1:25" ht="15">
      <c r="A419" s="22"/>
      <c r="B419" s="22"/>
      <c r="C419" s="22"/>
      <c r="D419" s="22"/>
      <c r="E419" s="22"/>
      <c r="F419" s="22"/>
      <c r="G419" s="23"/>
      <c r="H419" s="23"/>
      <c r="I419" s="34"/>
      <c r="J419" s="34"/>
      <c r="K419" s="34"/>
      <c r="L419" s="23"/>
      <c r="M419" s="23"/>
      <c r="N419" s="23"/>
      <c r="O419" s="23"/>
      <c r="P419" s="23"/>
      <c r="Q419" s="23"/>
      <c r="R419" s="23"/>
      <c r="S419" s="23"/>
      <c r="T419" s="23"/>
      <c r="U419" s="23"/>
      <c r="V419" s="23"/>
      <c r="W419" s="23"/>
      <c r="X419" s="23"/>
      <c r="Y419" s="23"/>
    </row>
    <row r="420" spans="1:25" ht="15">
      <c r="A420" s="22"/>
      <c r="B420" s="22"/>
      <c r="C420" s="22"/>
      <c r="D420" s="22"/>
      <c r="E420" s="22"/>
      <c r="F420" s="22"/>
      <c r="G420" s="23"/>
      <c r="H420" s="23"/>
      <c r="I420" s="34"/>
      <c r="J420" s="34"/>
      <c r="K420" s="34"/>
      <c r="L420" s="23"/>
      <c r="M420" s="23"/>
      <c r="N420" s="23"/>
      <c r="O420" s="23"/>
      <c r="P420" s="23"/>
      <c r="Q420" s="23"/>
      <c r="R420" s="23"/>
      <c r="S420" s="23"/>
      <c r="T420" s="23"/>
      <c r="U420" s="23"/>
      <c r="V420" s="23"/>
      <c r="W420" s="23"/>
      <c r="X420" s="23"/>
      <c r="Y420" s="23"/>
    </row>
    <row r="421" spans="1:25" ht="15">
      <c r="A421" s="22"/>
      <c r="B421" s="22"/>
      <c r="C421" s="22"/>
      <c r="D421" s="22"/>
      <c r="E421" s="22"/>
      <c r="F421" s="22"/>
      <c r="G421" s="23"/>
      <c r="H421" s="23"/>
      <c r="I421" s="34"/>
      <c r="J421" s="34"/>
      <c r="K421" s="34"/>
      <c r="L421" s="23"/>
      <c r="M421" s="23"/>
      <c r="N421" s="23"/>
      <c r="O421" s="23"/>
      <c r="P421" s="23"/>
      <c r="Q421" s="23"/>
      <c r="R421" s="23"/>
      <c r="S421" s="23"/>
      <c r="T421" s="23"/>
      <c r="U421" s="23"/>
      <c r="V421" s="23"/>
      <c r="W421" s="23"/>
      <c r="X421" s="23"/>
      <c r="Y421" s="23"/>
    </row>
    <row r="422" spans="1:25" ht="15">
      <c r="A422" s="22"/>
      <c r="B422" s="22"/>
      <c r="C422" s="22"/>
      <c r="D422" s="22"/>
      <c r="E422" s="22"/>
      <c r="F422" s="22"/>
      <c r="G422" s="23"/>
      <c r="H422" s="23"/>
      <c r="I422" s="34"/>
      <c r="J422" s="34"/>
      <c r="K422" s="34"/>
      <c r="L422" s="23"/>
      <c r="M422" s="23"/>
      <c r="N422" s="23"/>
      <c r="O422" s="23"/>
      <c r="P422" s="23"/>
      <c r="Q422" s="23"/>
      <c r="R422" s="23"/>
      <c r="S422" s="23"/>
      <c r="T422" s="23"/>
      <c r="U422" s="23"/>
      <c r="V422" s="23"/>
      <c r="W422" s="23"/>
      <c r="X422" s="23"/>
      <c r="Y422" s="23"/>
    </row>
    <row r="423" spans="1:25" ht="15">
      <c r="A423" s="22"/>
      <c r="B423" s="22"/>
      <c r="C423" s="22"/>
      <c r="D423" s="22"/>
      <c r="E423" s="22"/>
      <c r="F423" s="22"/>
      <c r="G423" s="23"/>
      <c r="H423" s="23"/>
      <c r="I423" s="34"/>
      <c r="J423" s="34"/>
      <c r="K423" s="34"/>
      <c r="L423" s="23"/>
      <c r="M423" s="23"/>
      <c r="N423" s="23"/>
      <c r="O423" s="23"/>
      <c r="P423" s="23"/>
      <c r="Q423" s="23"/>
      <c r="R423" s="23"/>
      <c r="S423" s="23"/>
      <c r="T423" s="23"/>
      <c r="U423" s="23"/>
      <c r="V423" s="23"/>
      <c r="W423" s="23"/>
      <c r="X423" s="23"/>
      <c r="Y423" s="23"/>
    </row>
    <row r="424" spans="1:25" ht="15">
      <c r="A424" s="22"/>
      <c r="B424" s="22"/>
      <c r="C424" s="22"/>
      <c r="D424" s="22"/>
      <c r="E424" s="22"/>
      <c r="F424" s="22"/>
      <c r="G424" s="23"/>
      <c r="H424" s="23"/>
      <c r="I424" s="34"/>
      <c r="J424" s="34"/>
      <c r="K424" s="34"/>
      <c r="L424" s="23"/>
      <c r="M424" s="23"/>
      <c r="N424" s="23"/>
      <c r="O424" s="23"/>
      <c r="P424" s="23"/>
      <c r="Q424" s="23"/>
      <c r="R424" s="23"/>
      <c r="S424" s="23"/>
      <c r="T424" s="23"/>
      <c r="U424" s="23"/>
      <c r="V424" s="23"/>
      <c r="W424" s="23"/>
      <c r="X424" s="23"/>
      <c r="Y424" s="23"/>
    </row>
    <row r="425" spans="1:25" ht="15">
      <c r="A425" s="22"/>
      <c r="B425" s="22"/>
      <c r="C425" s="22"/>
      <c r="D425" s="22"/>
      <c r="E425" s="22"/>
      <c r="F425" s="22"/>
      <c r="G425" s="23"/>
      <c r="H425" s="23"/>
      <c r="I425" s="34"/>
      <c r="J425" s="34"/>
      <c r="K425" s="34"/>
      <c r="L425" s="23"/>
      <c r="M425" s="23"/>
      <c r="N425" s="23"/>
      <c r="O425" s="23"/>
      <c r="P425" s="23"/>
      <c r="Q425" s="23"/>
      <c r="R425" s="23"/>
      <c r="S425" s="23"/>
      <c r="T425" s="23"/>
      <c r="U425" s="23"/>
      <c r="V425" s="23"/>
      <c r="W425" s="23"/>
      <c r="X425" s="23"/>
      <c r="Y425" s="23"/>
    </row>
    <row r="426" spans="1:25" ht="15">
      <c r="A426" s="22"/>
      <c r="B426" s="22"/>
      <c r="C426" s="22"/>
      <c r="D426" s="22"/>
      <c r="E426" s="22"/>
      <c r="F426" s="22"/>
      <c r="G426" s="23"/>
      <c r="H426" s="23"/>
      <c r="I426" s="34"/>
      <c r="J426" s="34"/>
      <c r="K426" s="34"/>
      <c r="L426" s="23"/>
      <c r="M426" s="23"/>
      <c r="N426" s="23"/>
      <c r="O426" s="23"/>
      <c r="P426" s="23"/>
      <c r="Q426" s="23"/>
      <c r="R426" s="23"/>
      <c r="S426" s="23"/>
      <c r="T426" s="23"/>
      <c r="U426" s="23"/>
      <c r="V426" s="23"/>
      <c r="W426" s="23"/>
      <c r="X426" s="23"/>
      <c r="Y426" s="23"/>
    </row>
    <row r="427" spans="1:25" ht="15">
      <c r="A427" s="22"/>
      <c r="B427" s="22"/>
      <c r="C427" s="22"/>
      <c r="D427" s="22"/>
      <c r="E427" s="22"/>
      <c r="F427" s="22"/>
      <c r="G427" s="23"/>
      <c r="H427" s="23"/>
      <c r="I427" s="34"/>
      <c r="J427" s="34"/>
      <c r="K427" s="34"/>
      <c r="L427" s="23"/>
      <c r="M427" s="23"/>
      <c r="N427" s="23"/>
      <c r="O427" s="23"/>
      <c r="P427" s="23"/>
      <c r="Q427" s="23"/>
      <c r="R427" s="23"/>
      <c r="S427" s="23"/>
      <c r="T427" s="23"/>
      <c r="U427" s="23"/>
      <c r="V427" s="23"/>
      <c r="W427" s="23"/>
      <c r="X427" s="23"/>
      <c r="Y427" s="23"/>
    </row>
    <row r="428" spans="1:25" ht="15">
      <c r="A428" s="22"/>
      <c r="B428" s="22"/>
      <c r="C428" s="22"/>
      <c r="D428" s="22"/>
      <c r="E428" s="22"/>
      <c r="F428" s="22"/>
      <c r="G428" s="23"/>
      <c r="H428" s="23"/>
      <c r="I428" s="34"/>
      <c r="J428" s="34"/>
      <c r="K428" s="34"/>
      <c r="L428" s="23"/>
      <c r="M428" s="23"/>
      <c r="N428" s="23"/>
      <c r="O428" s="23"/>
      <c r="P428" s="23"/>
      <c r="Q428" s="23"/>
      <c r="R428" s="23"/>
      <c r="S428" s="23"/>
      <c r="T428" s="23"/>
      <c r="U428" s="23"/>
      <c r="V428" s="23"/>
      <c r="W428" s="23"/>
      <c r="X428" s="23"/>
      <c r="Y428" s="23"/>
    </row>
    <row r="429" spans="1:25" ht="15">
      <c r="A429" s="22"/>
      <c r="B429" s="22"/>
      <c r="C429" s="22"/>
      <c r="D429" s="22"/>
      <c r="E429" s="22"/>
      <c r="F429" s="22"/>
      <c r="G429" s="23"/>
      <c r="H429" s="23"/>
      <c r="I429" s="34"/>
      <c r="J429" s="34"/>
      <c r="K429" s="34"/>
      <c r="L429" s="23"/>
      <c r="M429" s="23"/>
      <c r="N429" s="23"/>
      <c r="O429" s="23"/>
      <c r="P429" s="23"/>
      <c r="Q429" s="23"/>
      <c r="R429" s="23"/>
      <c r="S429" s="23"/>
      <c r="T429" s="23"/>
      <c r="U429" s="23"/>
      <c r="V429" s="23"/>
      <c r="W429" s="23"/>
      <c r="X429" s="23"/>
      <c r="Y429" s="23"/>
    </row>
    <row r="430" spans="1:25" ht="15">
      <c r="A430" s="22"/>
      <c r="B430" s="22"/>
      <c r="C430" s="22"/>
      <c r="D430" s="22"/>
      <c r="E430" s="22"/>
      <c r="F430" s="22"/>
      <c r="G430" s="23"/>
      <c r="H430" s="23"/>
      <c r="I430" s="34"/>
      <c r="J430" s="34"/>
      <c r="K430" s="34"/>
      <c r="L430" s="23"/>
      <c r="M430" s="23"/>
      <c r="N430" s="23"/>
      <c r="O430" s="23"/>
      <c r="P430" s="23"/>
      <c r="Q430" s="23"/>
      <c r="R430" s="23"/>
      <c r="S430" s="23"/>
      <c r="T430" s="23"/>
      <c r="U430" s="23"/>
      <c r="V430" s="23"/>
      <c r="W430" s="23"/>
      <c r="X430" s="23"/>
      <c r="Y430" s="23"/>
    </row>
    <row r="431" spans="1:25" ht="15">
      <c r="A431" s="22"/>
      <c r="B431" s="22"/>
      <c r="C431" s="22"/>
      <c r="D431" s="22"/>
      <c r="E431" s="22"/>
      <c r="F431" s="22"/>
      <c r="G431" s="23"/>
      <c r="H431" s="23"/>
      <c r="I431" s="34"/>
      <c r="J431" s="34"/>
      <c r="K431" s="34"/>
      <c r="L431" s="23"/>
      <c r="M431" s="23"/>
      <c r="N431" s="23"/>
      <c r="O431" s="23"/>
      <c r="P431" s="23"/>
      <c r="Q431" s="23"/>
      <c r="R431" s="23"/>
      <c r="S431" s="23"/>
      <c r="T431" s="23"/>
      <c r="U431" s="23"/>
      <c r="V431" s="23"/>
      <c r="W431" s="23"/>
      <c r="X431" s="23"/>
      <c r="Y431" s="23"/>
    </row>
    <row r="432" spans="1:25" ht="15">
      <c r="A432" s="22"/>
      <c r="B432" s="22"/>
      <c r="C432" s="22"/>
      <c r="D432" s="22"/>
      <c r="E432" s="22"/>
      <c r="F432" s="22"/>
      <c r="G432" s="23"/>
      <c r="H432" s="23"/>
      <c r="I432" s="34"/>
      <c r="J432" s="34"/>
      <c r="K432" s="34"/>
      <c r="L432" s="23"/>
      <c r="M432" s="23"/>
      <c r="N432" s="23"/>
      <c r="O432" s="23"/>
      <c r="P432" s="23"/>
      <c r="Q432" s="23"/>
      <c r="R432" s="23"/>
      <c r="S432" s="23"/>
      <c r="T432" s="23"/>
      <c r="U432" s="23"/>
      <c r="V432" s="23"/>
      <c r="W432" s="23"/>
      <c r="X432" s="23"/>
      <c r="Y432" s="23"/>
    </row>
    <row r="433" spans="1:25" ht="15">
      <c r="A433" s="22"/>
      <c r="B433" s="22"/>
      <c r="C433" s="22"/>
      <c r="D433" s="22"/>
      <c r="E433" s="22"/>
      <c r="F433" s="22"/>
      <c r="G433" s="23"/>
      <c r="H433" s="23"/>
      <c r="I433" s="34"/>
      <c r="J433" s="34"/>
      <c r="K433" s="34"/>
      <c r="L433" s="23"/>
      <c r="M433" s="23"/>
      <c r="N433" s="23"/>
      <c r="O433" s="23"/>
      <c r="P433" s="23"/>
      <c r="Q433" s="23"/>
      <c r="R433" s="23"/>
      <c r="S433" s="23"/>
      <c r="T433" s="23"/>
      <c r="U433" s="23"/>
      <c r="V433" s="23"/>
      <c r="W433" s="23"/>
      <c r="X433" s="23"/>
      <c r="Y433" s="23"/>
    </row>
  </sheetData>
  <mergeCells count="625">
    <mergeCell ref="B69:F69"/>
    <mergeCell ref="G69:K69"/>
    <mergeCell ref="H71:K71"/>
    <mergeCell ref="C71:F71"/>
    <mergeCell ref="B72:B74"/>
    <mergeCell ref="C72:D74"/>
    <mergeCell ref="E72:E74"/>
    <mergeCell ref="F72:F74"/>
    <mergeCell ref="G72:G74"/>
    <mergeCell ref="H72:I74"/>
    <mergeCell ref="G54:K54"/>
    <mergeCell ref="J43:J45"/>
    <mergeCell ref="K43:K45"/>
    <mergeCell ref="C46:D46"/>
    <mergeCell ref="H46:I46"/>
    <mergeCell ref="C47:D47"/>
    <mergeCell ref="H47:I47"/>
    <mergeCell ref="H48:I48"/>
    <mergeCell ref="C48:D48"/>
    <mergeCell ref="C49:D49"/>
    <mergeCell ref="H58:I60"/>
    <mergeCell ref="J58:J60"/>
    <mergeCell ref="C50:D50"/>
    <mergeCell ref="C51:D51"/>
    <mergeCell ref="H51:I51"/>
    <mergeCell ref="C52:D52"/>
    <mergeCell ref="H52:I52"/>
    <mergeCell ref="B53:E53"/>
    <mergeCell ref="G53:J53"/>
    <mergeCell ref="B54:F54"/>
    <mergeCell ref="B56:C56"/>
    <mergeCell ref="D56:F56"/>
    <mergeCell ref="G56:K56"/>
    <mergeCell ref="C57:F57"/>
    <mergeCell ref="H57:K57"/>
    <mergeCell ref="B58:B60"/>
    <mergeCell ref="E58:E60"/>
    <mergeCell ref="F58:F60"/>
    <mergeCell ref="G58:G60"/>
    <mergeCell ref="K58:K60"/>
    <mergeCell ref="C67:D67"/>
    <mergeCell ref="C75:D75"/>
    <mergeCell ref="C76:D76"/>
    <mergeCell ref="C77:D77"/>
    <mergeCell ref="H75:I75"/>
    <mergeCell ref="H76:I76"/>
    <mergeCell ref="H77:I77"/>
    <mergeCell ref="H67:I67"/>
    <mergeCell ref="B68:E68"/>
    <mergeCell ref="G68:J68"/>
    <mergeCell ref="C65:D65"/>
    <mergeCell ref="C66:D66"/>
    <mergeCell ref="H61:I61"/>
    <mergeCell ref="H62:I62"/>
    <mergeCell ref="H63:I63"/>
    <mergeCell ref="H64:I64"/>
    <mergeCell ref="H65:I65"/>
    <mergeCell ref="H66:I66"/>
    <mergeCell ref="H21:I21"/>
    <mergeCell ref="C78:D78"/>
    <mergeCell ref="C79:D79"/>
    <mergeCell ref="C80:D80"/>
    <mergeCell ref="C81:D81"/>
    <mergeCell ref="C58:D60"/>
    <mergeCell ref="C61:D61"/>
    <mergeCell ref="C62:D62"/>
    <mergeCell ref="C63:D63"/>
    <mergeCell ref="C64:D64"/>
    <mergeCell ref="H15:I17"/>
    <mergeCell ref="J15:J17"/>
    <mergeCell ref="K15:K17"/>
    <mergeCell ref="H18:I18"/>
    <mergeCell ref="H19:I19"/>
    <mergeCell ref="H20:I20"/>
    <mergeCell ref="C23:D23"/>
    <mergeCell ref="H24:I24"/>
    <mergeCell ref="C24:D24"/>
    <mergeCell ref="B25:E25"/>
    <mergeCell ref="G25:J25"/>
    <mergeCell ref="H22:I22"/>
    <mergeCell ref="H23:I23"/>
    <mergeCell ref="F29:F31"/>
    <mergeCell ref="G29:G31"/>
    <mergeCell ref="H29:I31"/>
    <mergeCell ref="J29:J31"/>
    <mergeCell ref="K29:K31"/>
    <mergeCell ref="C18:D18"/>
    <mergeCell ref="C19:D19"/>
    <mergeCell ref="C20:D20"/>
    <mergeCell ref="C21:D21"/>
    <mergeCell ref="C22:D22"/>
    <mergeCell ref="H38:I38"/>
    <mergeCell ref="B26:F26"/>
    <mergeCell ref="G26:K26"/>
    <mergeCell ref="C28:F28"/>
    <mergeCell ref="H28:K28"/>
    <mergeCell ref="C29:D31"/>
    <mergeCell ref="C32:D32"/>
    <mergeCell ref="C33:D33"/>
    <mergeCell ref="B29:B31"/>
    <mergeCell ref="E29:E31"/>
    <mergeCell ref="H32:I32"/>
    <mergeCell ref="H33:I33"/>
    <mergeCell ref="C34:D34"/>
    <mergeCell ref="H34:I34"/>
    <mergeCell ref="C35:D35"/>
    <mergeCell ref="H35:I35"/>
    <mergeCell ref="C43:D45"/>
    <mergeCell ref="E43:E45"/>
    <mergeCell ref="F43:F45"/>
    <mergeCell ref="G43:G45"/>
    <mergeCell ref="H43:I45"/>
    <mergeCell ref="C36:D36"/>
    <mergeCell ref="C37:D37"/>
    <mergeCell ref="C38:D38"/>
    <mergeCell ref="H36:I36"/>
    <mergeCell ref="H37:I37"/>
    <mergeCell ref="B2:K2"/>
    <mergeCell ref="B3:C3"/>
    <mergeCell ref="J3:K3"/>
    <mergeCell ref="B4:C4"/>
    <mergeCell ref="B5:C5"/>
    <mergeCell ref="B6:C6"/>
    <mergeCell ref="B12:K12"/>
    <mergeCell ref="B10:C10"/>
    <mergeCell ref="B13:C13"/>
    <mergeCell ref="J5:K5"/>
    <mergeCell ref="J6:K6"/>
    <mergeCell ref="J4:K4"/>
    <mergeCell ref="J7:K7"/>
    <mergeCell ref="B7:C7"/>
    <mergeCell ref="B8:C8"/>
    <mergeCell ref="J8:K8"/>
    <mergeCell ref="B9:C9"/>
    <mergeCell ref="J9:K9"/>
    <mergeCell ref="J10:K10"/>
    <mergeCell ref="B11:K11"/>
    <mergeCell ref="H50:I50"/>
    <mergeCell ref="J72:J74"/>
    <mergeCell ref="K72:K74"/>
    <mergeCell ref="D13:F13"/>
    <mergeCell ref="G13:K13"/>
    <mergeCell ref="C14:F14"/>
    <mergeCell ref="H14:K14"/>
    <mergeCell ref="B39:E39"/>
    <mergeCell ref="G39:J39"/>
    <mergeCell ref="B40:F40"/>
    <mergeCell ref="B15:B17"/>
    <mergeCell ref="C15:D17"/>
    <mergeCell ref="E15:E17"/>
    <mergeCell ref="F15:F17"/>
    <mergeCell ref="G15:G17"/>
    <mergeCell ref="H49:I49"/>
    <mergeCell ref="G40:K40"/>
    <mergeCell ref="H42:K42"/>
    <mergeCell ref="C42:F42"/>
    <mergeCell ref="B43:B45"/>
    <mergeCell ref="C89:D89"/>
    <mergeCell ref="H78:I78"/>
    <mergeCell ref="H79:I79"/>
    <mergeCell ref="H80:I80"/>
    <mergeCell ref="H81:I81"/>
    <mergeCell ref="B82:E82"/>
    <mergeCell ref="G82:J82"/>
    <mergeCell ref="B83:F83"/>
    <mergeCell ref="G83:K83"/>
    <mergeCell ref="H85:K85"/>
    <mergeCell ref="H93:I93"/>
    <mergeCell ref="H94:I94"/>
    <mergeCell ref="J86:J88"/>
    <mergeCell ref="K86:K88"/>
    <mergeCell ref="C85:F85"/>
    <mergeCell ref="B86:B88"/>
    <mergeCell ref="C86:D88"/>
    <mergeCell ref="E86:E88"/>
    <mergeCell ref="F86:F88"/>
    <mergeCell ref="G86:G88"/>
    <mergeCell ref="H95:I95"/>
    <mergeCell ref="G96:J96"/>
    <mergeCell ref="G97:K97"/>
    <mergeCell ref="G99:K99"/>
    <mergeCell ref="H100:K100"/>
    <mergeCell ref="H86:I88"/>
    <mergeCell ref="H89:I89"/>
    <mergeCell ref="H90:I90"/>
    <mergeCell ref="H91:I91"/>
    <mergeCell ref="H92:I92"/>
    <mergeCell ref="J158:J160"/>
    <mergeCell ref="K158:K160"/>
    <mergeCell ref="H151:I151"/>
    <mergeCell ref="H152:I152"/>
    <mergeCell ref="H153:I153"/>
    <mergeCell ref="G154:J154"/>
    <mergeCell ref="G155:K155"/>
    <mergeCell ref="H157:K157"/>
    <mergeCell ref="B96:E96"/>
    <mergeCell ref="J202:J204"/>
    <mergeCell ref="K202:K204"/>
    <mergeCell ref="H195:I195"/>
    <mergeCell ref="H196:I196"/>
    <mergeCell ref="H197:I197"/>
    <mergeCell ref="G198:J198"/>
    <mergeCell ref="G199:K199"/>
    <mergeCell ref="H201:K201"/>
    <mergeCell ref="H202:I204"/>
    <mergeCell ref="H165:I165"/>
    <mergeCell ref="H166:I166"/>
    <mergeCell ref="H167:I167"/>
    <mergeCell ref="G158:G160"/>
    <mergeCell ref="C90:D90"/>
    <mergeCell ref="C91:D91"/>
    <mergeCell ref="C92:D92"/>
    <mergeCell ref="C93:D93"/>
    <mergeCell ref="C94:D94"/>
    <mergeCell ref="C95:D95"/>
    <mergeCell ref="H179:I179"/>
    <mergeCell ref="H180:I180"/>
    <mergeCell ref="H158:I160"/>
    <mergeCell ref="G168:J168"/>
    <mergeCell ref="G169:K169"/>
    <mergeCell ref="H171:K171"/>
    <mergeCell ref="H161:I161"/>
    <mergeCell ref="H162:I162"/>
    <mergeCell ref="H163:I163"/>
    <mergeCell ref="H164:I164"/>
    <mergeCell ref="J188:J190"/>
    <mergeCell ref="K188:K190"/>
    <mergeCell ref="H191:I191"/>
    <mergeCell ref="H172:I174"/>
    <mergeCell ref="J172:J174"/>
    <mergeCell ref="K172:K174"/>
    <mergeCell ref="H175:I175"/>
    <mergeCell ref="H176:I176"/>
    <mergeCell ref="H177:I177"/>
    <mergeCell ref="H178:I178"/>
    <mergeCell ref="C206:D206"/>
    <mergeCell ref="H206:I206"/>
    <mergeCell ref="C207:D207"/>
    <mergeCell ref="C208:D208"/>
    <mergeCell ref="H181:I181"/>
    <mergeCell ref="G182:J182"/>
    <mergeCell ref="G183:K183"/>
    <mergeCell ref="G186:K186"/>
    <mergeCell ref="H187:K187"/>
    <mergeCell ref="H188:I190"/>
    <mergeCell ref="B212:E212"/>
    <mergeCell ref="G212:J212"/>
    <mergeCell ref="B213:F213"/>
    <mergeCell ref="G213:K213"/>
    <mergeCell ref="H208:I208"/>
    <mergeCell ref="H209:I209"/>
    <mergeCell ref="H210:I210"/>
    <mergeCell ref="G202:G204"/>
    <mergeCell ref="H207:I207"/>
    <mergeCell ref="H192:I192"/>
    <mergeCell ref="H193:I193"/>
    <mergeCell ref="H194:I194"/>
    <mergeCell ref="C211:D211"/>
    <mergeCell ref="H211:I211"/>
    <mergeCell ref="C202:D204"/>
    <mergeCell ref="C205:D205"/>
    <mergeCell ref="H205:I205"/>
    <mergeCell ref="B198:E198"/>
    <mergeCell ref="B199:F199"/>
    <mergeCell ref="C201:F201"/>
    <mergeCell ref="B202:B204"/>
    <mergeCell ref="E202:E204"/>
    <mergeCell ref="F202:F204"/>
    <mergeCell ref="G188:G190"/>
    <mergeCell ref="C193:D193"/>
    <mergeCell ref="C194:D194"/>
    <mergeCell ref="C195:D195"/>
    <mergeCell ref="C196:D196"/>
    <mergeCell ref="C197:D197"/>
    <mergeCell ref="C191:D191"/>
    <mergeCell ref="C192:D192"/>
    <mergeCell ref="H215:K215"/>
    <mergeCell ref="C215:F215"/>
    <mergeCell ref="B216:B218"/>
    <mergeCell ref="C216:D218"/>
    <mergeCell ref="E216:E218"/>
    <mergeCell ref="F216:F218"/>
    <mergeCell ref="G216:G218"/>
    <mergeCell ref="H216:I218"/>
    <mergeCell ref="B182:E182"/>
    <mergeCell ref="B183:F183"/>
    <mergeCell ref="B186:C186"/>
    <mergeCell ref="D186:F186"/>
    <mergeCell ref="C187:F187"/>
    <mergeCell ref="B188:B190"/>
    <mergeCell ref="C188:D190"/>
    <mergeCell ref="E188:E190"/>
    <mergeCell ref="F188:F190"/>
    <mergeCell ref="G231:G233"/>
    <mergeCell ref="K231:K233"/>
    <mergeCell ref="H231:I233"/>
    <mergeCell ref="J231:J233"/>
    <mergeCell ref="H234:I234"/>
    <mergeCell ref="H235:I235"/>
    <mergeCell ref="H244:K244"/>
    <mergeCell ref="C244:F244"/>
    <mergeCell ref="B229:C229"/>
    <mergeCell ref="D229:F229"/>
    <mergeCell ref="G229:K229"/>
    <mergeCell ref="C230:F230"/>
    <mergeCell ref="H230:K230"/>
    <mergeCell ref="B231:B233"/>
    <mergeCell ref="E231:E233"/>
    <mergeCell ref="F231:F233"/>
    <mergeCell ref="H239:I239"/>
    <mergeCell ref="H240:I240"/>
    <mergeCell ref="B241:E241"/>
    <mergeCell ref="G241:J241"/>
    <mergeCell ref="B242:F242"/>
    <mergeCell ref="G242:K242"/>
    <mergeCell ref="C225:D225"/>
    <mergeCell ref="H225:I225"/>
    <mergeCell ref="B226:E226"/>
    <mergeCell ref="G226:J226"/>
    <mergeCell ref="B227:F227"/>
    <mergeCell ref="G227:K227"/>
    <mergeCell ref="H221:I221"/>
    <mergeCell ref="C221:D221"/>
    <mergeCell ref="C222:D222"/>
    <mergeCell ref="C223:D223"/>
    <mergeCell ref="C224:D224"/>
    <mergeCell ref="H224:I224"/>
    <mergeCell ref="H222:I222"/>
    <mergeCell ref="H223:I223"/>
    <mergeCell ref="J216:J218"/>
    <mergeCell ref="K216:K218"/>
    <mergeCell ref="C219:D219"/>
    <mergeCell ref="H219:I219"/>
    <mergeCell ref="C220:D220"/>
    <mergeCell ref="H220:I220"/>
    <mergeCell ref="H250:I250"/>
    <mergeCell ref="H251:I251"/>
    <mergeCell ref="H252:I252"/>
    <mergeCell ref="B245:B247"/>
    <mergeCell ref="C245:D247"/>
    <mergeCell ref="E245:E247"/>
    <mergeCell ref="F245:F247"/>
    <mergeCell ref="G245:G247"/>
    <mergeCell ref="H245:I247"/>
    <mergeCell ref="C240:D240"/>
    <mergeCell ref="C248:D248"/>
    <mergeCell ref="C249:D249"/>
    <mergeCell ref="C250:D250"/>
    <mergeCell ref="C251:D251"/>
    <mergeCell ref="C252:D252"/>
    <mergeCell ref="B284:E284"/>
    <mergeCell ref="B285:F285"/>
    <mergeCell ref="C253:D253"/>
    <mergeCell ref="C254:D254"/>
    <mergeCell ref="C231:D233"/>
    <mergeCell ref="C234:D234"/>
    <mergeCell ref="C235:D235"/>
    <mergeCell ref="C236:D236"/>
    <mergeCell ref="C237:D237"/>
    <mergeCell ref="C238:D238"/>
    <mergeCell ref="G299:K299"/>
    <mergeCell ref="C277:D277"/>
    <mergeCell ref="C278:D278"/>
    <mergeCell ref="C279:D279"/>
    <mergeCell ref="C280:D280"/>
    <mergeCell ref="C281:D281"/>
    <mergeCell ref="C282:D282"/>
    <mergeCell ref="C283:D283"/>
    <mergeCell ref="C288:D290"/>
    <mergeCell ref="C291:D291"/>
    <mergeCell ref="K302:K304"/>
    <mergeCell ref="C292:D292"/>
    <mergeCell ref="C293:D293"/>
    <mergeCell ref="C294:D294"/>
    <mergeCell ref="C295:D295"/>
    <mergeCell ref="C296:D296"/>
    <mergeCell ref="C297:D297"/>
    <mergeCell ref="B298:E298"/>
    <mergeCell ref="G298:J298"/>
    <mergeCell ref="B299:F299"/>
    <mergeCell ref="B302:B304"/>
    <mergeCell ref="E302:E304"/>
    <mergeCell ref="F302:F304"/>
    <mergeCell ref="G302:G304"/>
    <mergeCell ref="H302:I304"/>
    <mergeCell ref="J302:J304"/>
    <mergeCell ref="H279:I279"/>
    <mergeCell ref="H280:I280"/>
    <mergeCell ref="B312:E312"/>
    <mergeCell ref="B313:F313"/>
    <mergeCell ref="C302:D304"/>
    <mergeCell ref="C305:D305"/>
    <mergeCell ref="C306:D306"/>
    <mergeCell ref="C308:D308"/>
    <mergeCell ref="C309:D309"/>
    <mergeCell ref="C310:D310"/>
    <mergeCell ref="H278:I278"/>
    <mergeCell ref="B270:F270"/>
    <mergeCell ref="B272:C272"/>
    <mergeCell ref="D272:F272"/>
    <mergeCell ref="C273:F273"/>
    <mergeCell ref="B274:B276"/>
    <mergeCell ref="C274:D276"/>
    <mergeCell ref="E274:E276"/>
    <mergeCell ref="F274:F276"/>
    <mergeCell ref="G274:G276"/>
    <mergeCell ref="H274:I276"/>
    <mergeCell ref="J274:J276"/>
    <mergeCell ref="K274:K276"/>
    <mergeCell ref="H277:I277"/>
    <mergeCell ref="B288:B290"/>
    <mergeCell ref="E288:E290"/>
    <mergeCell ref="F288:F290"/>
    <mergeCell ref="G288:G290"/>
    <mergeCell ref="H288:I290"/>
    <mergeCell ref="J288:J290"/>
    <mergeCell ref="H309:I309"/>
    <mergeCell ref="H310:I310"/>
    <mergeCell ref="H311:I311"/>
    <mergeCell ref="G285:K285"/>
    <mergeCell ref="C287:F287"/>
    <mergeCell ref="H287:K287"/>
    <mergeCell ref="K288:K290"/>
    <mergeCell ref="C311:D311"/>
    <mergeCell ref="C301:F301"/>
    <mergeCell ref="H301:K301"/>
    <mergeCell ref="H294:I294"/>
    <mergeCell ref="H295:I295"/>
    <mergeCell ref="H296:I296"/>
    <mergeCell ref="H297:I297"/>
    <mergeCell ref="G312:J312"/>
    <mergeCell ref="G313:K313"/>
    <mergeCell ref="H305:I305"/>
    <mergeCell ref="H306:I306"/>
    <mergeCell ref="H307:I307"/>
    <mergeCell ref="H308:I308"/>
    <mergeCell ref="C110:D110"/>
    <mergeCell ref="C115:D117"/>
    <mergeCell ref="C118:D118"/>
    <mergeCell ref="H291:I291"/>
    <mergeCell ref="H292:I292"/>
    <mergeCell ref="H293:I293"/>
    <mergeCell ref="H281:I281"/>
    <mergeCell ref="H282:I282"/>
    <mergeCell ref="H283:I283"/>
    <mergeCell ref="G284:J284"/>
    <mergeCell ref="B125:E125"/>
    <mergeCell ref="G125:J125"/>
    <mergeCell ref="B126:F126"/>
    <mergeCell ref="G126:K126"/>
    <mergeCell ref="C104:D104"/>
    <mergeCell ref="C105:D105"/>
    <mergeCell ref="C106:D106"/>
    <mergeCell ref="C107:D107"/>
    <mergeCell ref="C108:D108"/>
    <mergeCell ref="C109:D109"/>
    <mergeCell ref="C119:D119"/>
    <mergeCell ref="C120:D120"/>
    <mergeCell ref="C121:D121"/>
    <mergeCell ref="C122:D122"/>
    <mergeCell ref="C123:D123"/>
    <mergeCell ref="C124:D124"/>
    <mergeCell ref="H133:I133"/>
    <mergeCell ref="C128:F128"/>
    <mergeCell ref="H128:K128"/>
    <mergeCell ref="B129:B131"/>
    <mergeCell ref="E129:E131"/>
    <mergeCell ref="F129:F131"/>
    <mergeCell ref="G129:G131"/>
    <mergeCell ref="H129:I131"/>
    <mergeCell ref="J129:J131"/>
    <mergeCell ref="K129:K131"/>
    <mergeCell ref="C129:D131"/>
    <mergeCell ref="C132:D132"/>
    <mergeCell ref="H118:I118"/>
    <mergeCell ref="H119:I119"/>
    <mergeCell ref="H120:I120"/>
    <mergeCell ref="H121:I121"/>
    <mergeCell ref="H122:I122"/>
    <mergeCell ref="H123:I123"/>
    <mergeCell ref="H124:I124"/>
    <mergeCell ref="H132:I132"/>
    <mergeCell ref="H110:I110"/>
    <mergeCell ref="G111:J111"/>
    <mergeCell ref="F101:F103"/>
    <mergeCell ref="G101:G103"/>
    <mergeCell ref="H101:I103"/>
    <mergeCell ref="J101:J103"/>
    <mergeCell ref="C101:D103"/>
    <mergeCell ref="E101:E103"/>
    <mergeCell ref="H106:I106"/>
    <mergeCell ref="H107:I107"/>
    <mergeCell ref="H108:I108"/>
    <mergeCell ref="H109:I109"/>
    <mergeCell ref="H134:I134"/>
    <mergeCell ref="H135:I135"/>
    <mergeCell ref="H136:I136"/>
    <mergeCell ref="H137:I137"/>
    <mergeCell ref="H138:I138"/>
    <mergeCell ref="B97:F97"/>
    <mergeCell ref="B99:C99"/>
    <mergeCell ref="D99:F99"/>
    <mergeCell ref="C100:F100"/>
    <mergeCell ref="B101:B103"/>
    <mergeCell ref="H114:K114"/>
    <mergeCell ref="B115:B117"/>
    <mergeCell ref="E115:E117"/>
    <mergeCell ref="F115:F117"/>
    <mergeCell ref="G115:G117"/>
    <mergeCell ref="H115:I117"/>
    <mergeCell ref="J115:J117"/>
    <mergeCell ref="K115:K117"/>
    <mergeCell ref="K144:K146"/>
    <mergeCell ref="H147:I147"/>
    <mergeCell ref="C147:D147"/>
    <mergeCell ref="K101:K103"/>
    <mergeCell ref="H104:I104"/>
    <mergeCell ref="H105:I105"/>
    <mergeCell ref="B111:E111"/>
    <mergeCell ref="B112:F112"/>
    <mergeCell ref="G112:K112"/>
    <mergeCell ref="C114:F114"/>
    <mergeCell ref="B158:B160"/>
    <mergeCell ref="E158:E160"/>
    <mergeCell ref="F158:F160"/>
    <mergeCell ref="G139:J139"/>
    <mergeCell ref="B140:F140"/>
    <mergeCell ref="G140:K140"/>
    <mergeCell ref="G142:K142"/>
    <mergeCell ref="H143:K143"/>
    <mergeCell ref="H144:I146"/>
    <mergeCell ref="J144:J146"/>
    <mergeCell ref="E172:E174"/>
    <mergeCell ref="C148:D148"/>
    <mergeCell ref="C149:D149"/>
    <mergeCell ref="C150:D150"/>
    <mergeCell ref="C151:D151"/>
    <mergeCell ref="C152:D152"/>
    <mergeCell ref="C153:D153"/>
    <mergeCell ref="B154:E154"/>
    <mergeCell ref="B155:F155"/>
    <mergeCell ref="C157:F157"/>
    <mergeCell ref="H148:I148"/>
    <mergeCell ref="H149:I149"/>
    <mergeCell ref="H150:I150"/>
    <mergeCell ref="F172:F174"/>
    <mergeCell ref="G172:G174"/>
    <mergeCell ref="C167:D167"/>
    <mergeCell ref="B168:E168"/>
    <mergeCell ref="B169:F169"/>
    <mergeCell ref="C171:F171"/>
    <mergeCell ref="B172:B174"/>
    <mergeCell ref="E144:E146"/>
    <mergeCell ref="F144:F146"/>
    <mergeCell ref="G144:G146"/>
    <mergeCell ref="C138:D138"/>
    <mergeCell ref="B139:E139"/>
    <mergeCell ref="B142:C142"/>
    <mergeCell ref="D142:F142"/>
    <mergeCell ref="C143:F143"/>
    <mergeCell ref="B144:B146"/>
    <mergeCell ref="C144:D146"/>
    <mergeCell ref="C175:D175"/>
    <mergeCell ref="C176:D176"/>
    <mergeCell ref="C133:D133"/>
    <mergeCell ref="C134:D134"/>
    <mergeCell ref="C135:D135"/>
    <mergeCell ref="C136:D136"/>
    <mergeCell ref="C137:D137"/>
    <mergeCell ref="C172:D174"/>
    <mergeCell ref="K245:K247"/>
    <mergeCell ref="H248:I248"/>
    <mergeCell ref="H249:I249"/>
    <mergeCell ref="C158:D160"/>
    <mergeCell ref="C161:D161"/>
    <mergeCell ref="C162:D162"/>
    <mergeCell ref="C163:D163"/>
    <mergeCell ref="C164:D164"/>
    <mergeCell ref="C165:D165"/>
    <mergeCell ref="C166:D166"/>
    <mergeCell ref="C177:D177"/>
    <mergeCell ref="C178:D178"/>
    <mergeCell ref="C179:D179"/>
    <mergeCell ref="C180:D180"/>
    <mergeCell ref="C181:D181"/>
    <mergeCell ref="J245:J247"/>
    <mergeCell ref="C239:D239"/>
    <mergeCell ref="H236:I236"/>
    <mergeCell ref="H237:I237"/>
    <mergeCell ref="H238:I238"/>
    <mergeCell ref="H258:K258"/>
    <mergeCell ref="J259:J261"/>
    <mergeCell ref="K259:K261"/>
    <mergeCell ref="C258:F258"/>
    <mergeCell ref="B259:B261"/>
    <mergeCell ref="C259:D261"/>
    <mergeCell ref="E259:E261"/>
    <mergeCell ref="F259:F261"/>
    <mergeCell ref="G259:G261"/>
    <mergeCell ref="C266:D266"/>
    <mergeCell ref="C267:D267"/>
    <mergeCell ref="C268:D268"/>
    <mergeCell ref="B269:E269"/>
    <mergeCell ref="H253:I253"/>
    <mergeCell ref="H254:I254"/>
    <mergeCell ref="B255:E255"/>
    <mergeCell ref="G255:J255"/>
    <mergeCell ref="B256:F256"/>
    <mergeCell ref="G256:K256"/>
    <mergeCell ref="H259:I261"/>
    <mergeCell ref="H262:I262"/>
    <mergeCell ref="H263:I263"/>
    <mergeCell ref="H264:I264"/>
    <mergeCell ref="H265:I265"/>
    <mergeCell ref="H266:I266"/>
    <mergeCell ref="C262:D262"/>
    <mergeCell ref="H268:I268"/>
    <mergeCell ref="G269:J269"/>
    <mergeCell ref="G270:K270"/>
    <mergeCell ref="G272:K272"/>
    <mergeCell ref="H273:K273"/>
    <mergeCell ref="H267:I267"/>
    <mergeCell ref="C263:D263"/>
    <mergeCell ref="C264:D264"/>
    <mergeCell ref="C265:D265"/>
  </mergeCells>
  <dataValidations count="2">
    <dataValidation type="list" allowBlank="1" showErrorMessage="1" sqref="C14 H14 C28 H28 C42 H42 C57 H57 C71 H71 C85 H85 C100 H100 C114 H114 C128 H128 C143 H143 C157 H157 C171 H171 C187 H187 C201 H201 C215 H215 C230 H230 C244 H244 C258 H258 C273 H273 C287 H287 C301 H301" xr:uid="{00000000-0002-0000-0000-000001000000}">
      <formula1>"Lakelands,Mount Lawley,Gosnells,Royal Fremantle,WAGC,The Vines,Wanneroo,Nedlands,Bye"</formula1>
    </dataValidation>
    <dataValidation type="list" allowBlank="1" showErrorMessage="1" sqref="F18:F24 K18:K24 F32:F38 K32:K38 F46:F52 K46:K52 F61:F67 K61:K67 F75:F81 K75:K81 F89:F95 K89:K95 F104:F110 K104:K110 F118:F124 K118:K124 F132:F138 K132:K138 F147:F153 K147:K153 F161:F167 K161:K167 F175:F181 K175:K181 F191:F197 K191:K197 F205:F211 K205:K211 F219:F225 K219:K225 F234:F240 K234:K240 F248:F254 K248:K254 F262:F268 K262:K268 F277:F283 K277:K283 F291:F297 K291:K297 F305:F311 K305:K311" xr:uid="{00000000-0002-0000-0000-000000000000}">
      <formula1>"Square,1up,2up,2&amp;1,3&amp;2,3&amp;1,4&amp;2,4&amp;3,5&amp;4,5&amp;3,6&amp;5,6&amp;4,7&amp;6,7&amp;5,8&amp;7,8&amp;6,7&amp;6,7&amp;5,8&amp;7,8&amp;6,9&amp;8,9&amp;7,10&amp;8,W/O,D/Q,19th,20th,21st,22nd,23rd,24th,25th,26th,27th,28th,29th,30th"</formula1>
    </dataValidation>
  </dataValidations>
  <printOptions horizontalCentered="1" verticalCentered="1" gridLines="1"/>
  <pageMargins left="0.25" right="0.25" top="0.75" bottom="0.75" header="0" footer="0"/>
  <pageSetup paperSize="9" scale="135" pageOrder="overThenDown" orientation="landscape" cellComments="atEnd"/>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E993"/>
  <sheetViews>
    <sheetView workbookViewId="0"/>
  </sheetViews>
  <sheetFormatPr defaultColWidth="12.5703125" defaultRowHeight="12.75" customHeight="1"/>
  <cols>
    <col min="1" max="1" width="20.5703125" customWidth="1"/>
    <col min="2" max="2" width="22.28515625" customWidth="1"/>
    <col min="3" max="3" width="25.5703125" customWidth="1"/>
    <col min="5" max="5" width="17.85546875" customWidth="1"/>
  </cols>
  <sheetData>
    <row r="1" spans="1:5" ht="12.75" customHeight="1">
      <c r="A1" s="38"/>
      <c r="B1" s="39"/>
      <c r="C1" s="38"/>
      <c r="D1" s="38"/>
      <c r="E1" s="38"/>
    </row>
    <row r="2" spans="1:5" ht="12.75" customHeight="1">
      <c r="A2" s="40"/>
      <c r="B2" s="39"/>
      <c r="C2" s="40"/>
      <c r="D2" s="40"/>
      <c r="E2" s="40"/>
    </row>
    <row r="3" spans="1:5">
      <c r="A3" s="38"/>
      <c r="B3" s="41"/>
      <c r="C3" s="42"/>
      <c r="D3" s="43"/>
      <c r="E3" s="42"/>
    </row>
    <row r="4" spans="1:5">
      <c r="A4" s="38"/>
      <c r="B4" s="41"/>
      <c r="C4" s="42"/>
      <c r="D4" s="43"/>
      <c r="E4" s="42"/>
    </row>
    <row r="5" spans="1:5">
      <c r="A5" s="38"/>
      <c r="B5" s="41"/>
      <c r="C5" s="42"/>
      <c r="D5" s="43"/>
      <c r="E5" s="42"/>
    </row>
    <row r="6" spans="1:5" ht="12.75" customHeight="1">
      <c r="A6" s="44" t="s">
        <v>188</v>
      </c>
      <c r="B6" s="45" t="s">
        <v>189</v>
      </c>
      <c r="C6" s="46" t="s">
        <v>190</v>
      </c>
      <c r="D6" s="46"/>
      <c r="E6" s="46"/>
    </row>
    <row r="7" spans="1:5" ht="12.75" customHeight="1">
      <c r="A7" s="47"/>
      <c r="B7" s="48"/>
      <c r="C7" s="49"/>
      <c r="D7" s="50"/>
      <c r="E7" s="49"/>
    </row>
    <row r="8" spans="1:5" ht="12.75" customHeight="1">
      <c r="A8" s="47">
        <v>0.47916666666666669</v>
      </c>
      <c r="B8" s="48" t="s">
        <v>191</v>
      </c>
      <c r="C8" s="49" t="s">
        <v>192</v>
      </c>
      <c r="D8" s="50" t="s">
        <v>193</v>
      </c>
      <c r="E8" s="49" t="s">
        <v>194</v>
      </c>
    </row>
    <row r="9" spans="1:5" ht="12.75" customHeight="1">
      <c r="A9" s="47">
        <v>0.47916666666666669</v>
      </c>
      <c r="B9" s="48" t="s">
        <v>195</v>
      </c>
      <c r="C9" s="49" t="s">
        <v>196</v>
      </c>
      <c r="D9" s="50" t="s">
        <v>193</v>
      </c>
      <c r="E9" s="49" t="s">
        <v>197</v>
      </c>
    </row>
    <row r="10" spans="1:5" ht="12.75" customHeight="1">
      <c r="A10" s="47">
        <v>0.51388888888888884</v>
      </c>
      <c r="B10" s="48" t="s">
        <v>191</v>
      </c>
      <c r="C10" s="49" t="s">
        <v>198</v>
      </c>
      <c r="D10" s="50" t="s">
        <v>193</v>
      </c>
      <c r="E10" s="49" t="s">
        <v>199</v>
      </c>
    </row>
    <row r="11" spans="1:5" ht="12.75" customHeight="1">
      <c r="A11" s="51">
        <v>0.51388888888888884</v>
      </c>
      <c r="B11" s="45" t="s">
        <v>195</v>
      </c>
      <c r="C11" s="44" t="s">
        <v>200</v>
      </c>
      <c r="D11" s="52" t="s">
        <v>193</v>
      </c>
      <c r="E11" s="53" t="s">
        <v>201</v>
      </c>
    </row>
    <row r="12" spans="1:5" ht="12.75" customHeight="1">
      <c r="A12" s="44"/>
      <c r="B12" s="45"/>
      <c r="C12" s="46"/>
      <c r="D12" s="46"/>
      <c r="E12" s="46"/>
    </row>
    <row r="13" spans="1:5" ht="12.75" customHeight="1">
      <c r="A13" s="54" t="s">
        <v>202</v>
      </c>
      <c r="B13" s="55" t="s">
        <v>203</v>
      </c>
      <c r="C13" s="54" t="s">
        <v>204</v>
      </c>
      <c r="D13" s="50"/>
      <c r="E13" s="49"/>
    </row>
    <row r="14" spans="1:5" ht="12.75" customHeight="1">
      <c r="A14" s="47"/>
      <c r="B14" s="48"/>
      <c r="C14" s="49"/>
      <c r="D14" s="50"/>
      <c r="E14" s="49"/>
    </row>
    <row r="15" spans="1:5" ht="12.75" customHeight="1">
      <c r="A15" s="47">
        <v>0.47916666666666669</v>
      </c>
      <c r="B15" s="48" t="s">
        <v>191</v>
      </c>
      <c r="C15" s="49" t="s">
        <v>192</v>
      </c>
      <c r="D15" s="50" t="s">
        <v>193</v>
      </c>
      <c r="E15" s="49" t="s">
        <v>200</v>
      </c>
    </row>
    <row r="16" spans="1:5" ht="12.75" customHeight="1">
      <c r="A16" s="47">
        <v>0.47916666666666669</v>
      </c>
      <c r="B16" s="48" t="s">
        <v>205</v>
      </c>
      <c r="C16" s="49" t="s">
        <v>196</v>
      </c>
      <c r="D16" s="50" t="s">
        <v>193</v>
      </c>
      <c r="E16" s="49" t="s">
        <v>199</v>
      </c>
    </row>
    <row r="17" spans="1:5" ht="12.75" customHeight="1">
      <c r="A17" s="56">
        <v>0.51388888888888884</v>
      </c>
      <c r="B17" s="57" t="s">
        <v>191</v>
      </c>
      <c r="C17" s="53" t="s">
        <v>197</v>
      </c>
      <c r="D17" s="52" t="s">
        <v>193</v>
      </c>
      <c r="E17" s="53" t="s">
        <v>198</v>
      </c>
    </row>
    <row r="18" spans="1:5" ht="12.75" customHeight="1">
      <c r="A18" s="56">
        <v>0.51388888888888884</v>
      </c>
      <c r="B18" s="57" t="s">
        <v>205</v>
      </c>
      <c r="C18" s="52" t="s">
        <v>201</v>
      </c>
      <c r="D18" s="52" t="s">
        <v>193</v>
      </c>
      <c r="E18" s="52" t="s">
        <v>194</v>
      </c>
    </row>
    <row r="19" spans="1:5" ht="12.75" customHeight="1">
      <c r="A19" s="47"/>
      <c r="B19" s="48"/>
      <c r="C19" s="49"/>
      <c r="D19" s="50"/>
      <c r="E19" s="49"/>
    </row>
    <row r="20" spans="1:5" ht="12.75" customHeight="1">
      <c r="A20" s="54" t="s">
        <v>206</v>
      </c>
      <c r="B20" s="55" t="s">
        <v>207</v>
      </c>
      <c r="C20" s="54" t="s">
        <v>208</v>
      </c>
      <c r="D20" s="50"/>
      <c r="E20" s="49"/>
    </row>
    <row r="21" spans="1:5" ht="12.75" customHeight="1">
      <c r="A21" s="47"/>
      <c r="B21" s="48"/>
      <c r="C21" s="49"/>
      <c r="D21" s="50"/>
      <c r="E21" s="49"/>
    </row>
    <row r="22" spans="1:5" ht="12.75" customHeight="1">
      <c r="A22" s="47">
        <v>0.47916666666666669</v>
      </c>
      <c r="B22" s="48" t="s">
        <v>191</v>
      </c>
      <c r="C22" s="49" t="s">
        <v>192</v>
      </c>
      <c r="D22" s="50" t="s">
        <v>193</v>
      </c>
      <c r="E22" s="49" t="s">
        <v>197</v>
      </c>
    </row>
    <row r="23" spans="1:5" ht="12.75" customHeight="1">
      <c r="A23" s="56">
        <v>0.47916666666666669</v>
      </c>
      <c r="B23" s="57" t="s">
        <v>195</v>
      </c>
      <c r="C23" s="53" t="s">
        <v>196</v>
      </c>
      <c r="D23" s="52" t="s">
        <v>193</v>
      </c>
      <c r="E23" s="53" t="s">
        <v>194</v>
      </c>
    </row>
    <row r="24" spans="1:5" ht="12.75" customHeight="1">
      <c r="A24" s="56">
        <v>0.51388888888888884</v>
      </c>
      <c r="B24" s="57" t="s">
        <v>191</v>
      </c>
      <c r="C24" s="52" t="s">
        <v>199</v>
      </c>
      <c r="D24" s="52" t="s">
        <v>193</v>
      </c>
      <c r="E24" s="52" t="s">
        <v>201</v>
      </c>
    </row>
    <row r="25" spans="1:5" ht="12.75" customHeight="1">
      <c r="A25" s="47">
        <v>0.51388888888888884</v>
      </c>
      <c r="B25" s="48" t="s">
        <v>195</v>
      </c>
      <c r="C25" s="49" t="s">
        <v>198</v>
      </c>
      <c r="D25" s="50" t="s">
        <v>193</v>
      </c>
      <c r="E25" s="49" t="s">
        <v>200</v>
      </c>
    </row>
    <row r="26" spans="1:5" ht="12.75" customHeight="1">
      <c r="A26" s="47"/>
      <c r="B26" s="48"/>
      <c r="C26" s="49"/>
      <c r="D26" s="50"/>
      <c r="E26" s="49"/>
    </row>
    <row r="27" spans="1:5" ht="12.75" customHeight="1">
      <c r="A27" s="54" t="s">
        <v>209</v>
      </c>
      <c r="B27" s="55" t="s">
        <v>210</v>
      </c>
      <c r="C27" s="54" t="s">
        <v>211</v>
      </c>
      <c r="D27" s="50"/>
      <c r="E27" s="49"/>
    </row>
    <row r="28" spans="1:5" ht="12.75" customHeight="1">
      <c r="A28" s="47"/>
      <c r="B28" s="48"/>
      <c r="C28" s="49"/>
      <c r="D28" s="50"/>
      <c r="E28" s="49"/>
    </row>
    <row r="29" spans="1:5" ht="12.75" customHeight="1">
      <c r="A29" s="56">
        <v>0.47916666666666669</v>
      </c>
      <c r="B29" s="57" t="s">
        <v>191</v>
      </c>
      <c r="C29" s="53" t="s">
        <v>192</v>
      </c>
      <c r="D29" s="52" t="s">
        <v>193</v>
      </c>
      <c r="E29" s="53" t="s">
        <v>198</v>
      </c>
    </row>
    <row r="30" spans="1:5" ht="12.75" customHeight="1">
      <c r="A30" s="56">
        <v>0.47916666666666669</v>
      </c>
      <c r="B30" s="57" t="s">
        <v>195</v>
      </c>
      <c r="C30" s="52" t="s">
        <v>200</v>
      </c>
      <c r="D30" s="52" t="s">
        <v>193</v>
      </c>
      <c r="E30" s="52" t="s">
        <v>197</v>
      </c>
    </row>
    <row r="31" spans="1:5" ht="17.25">
      <c r="A31" s="47">
        <v>0.51388888888888884</v>
      </c>
      <c r="B31" s="48" t="s">
        <v>191</v>
      </c>
      <c r="C31" s="49" t="s">
        <v>196</v>
      </c>
      <c r="D31" s="50" t="s">
        <v>193</v>
      </c>
      <c r="E31" s="49" t="s">
        <v>201</v>
      </c>
    </row>
    <row r="32" spans="1:5" ht="17.25">
      <c r="A32" s="47">
        <v>0.51388888888888884</v>
      </c>
      <c r="B32" s="48" t="s">
        <v>195</v>
      </c>
      <c r="C32" s="49" t="s">
        <v>194</v>
      </c>
      <c r="D32" s="50" t="s">
        <v>193</v>
      </c>
      <c r="E32" s="49" t="s">
        <v>199</v>
      </c>
    </row>
    <row r="33" spans="1:5" ht="17.25">
      <c r="A33" s="47"/>
      <c r="B33" s="48"/>
      <c r="C33" s="49"/>
      <c r="D33" s="50"/>
      <c r="E33" s="49"/>
    </row>
    <row r="34" spans="1:5" ht="17.25">
      <c r="A34" s="54" t="s">
        <v>212</v>
      </c>
      <c r="B34" s="55" t="s">
        <v>213</v>
      </c>
      <c r="C34" s="54" t="s">
        <v>214</v>
      </c>
      <c r="D34" s="50"/>
      <c r="E34" s="49"/>
    </row>
    <row r="35" spans="1:5" ht="19.5">
      <c r="A35" s="51"/>
      <c r="B35" s="45"/>
      <c r="C35" s="44"/>
      <c r="D35" s="52"/>
      <c r="E35" s="53"/>
    </row>
    <row r="36" spans="1:5" ht="19.5">
      <c r="A36" s="56">
        <v>0.47916666666666669</v>
      </c>
      <c r="B36" s="57" t="s">
        <v>191</v>
      </c>
      <c r="C36" s="52" t="s">
        <v>192</v>
      </c>
      <c r="D36" s="52" t="s">
        <v>193</v>
      </c>
      <c r="E36" s="52" t="s">
        <v>199</v>
      </c>
    </row>
    <row r="37" spans="1:5" ht="17.25">
      <c r="A37" s="47">
        <v>0.47916666666666669</v>
      </c>
      <c r="B37" s="48" t="s">
        <v>195</v>
      </c>
      <c r="C37" s="49" t="s">
        <v>198</v>
      </c>
      <c r="D37" s="50" t="s">
        <v>193</v>
      </c>
      <c r="E37" s="49" t="s">
        <v>194</v>
      </c>
    </row>
    <row r="38" spans="1:5" ht="17.25">
      <c r="A38" s="47">
        <v>0.51388888888888884</v>
      </c>
      <c r="B38" s="48" t="s">
        <v>191</v>
      </c>
      <c r="C38" s="49" t="s">
        <v>201</v>
      </c>
      <c r="D38" s="50" t="s">
        <v>193</v>
      </c>
      <c r="E38" s="49" t="s">
        <v>197</v>
      </c>
    </row>
    <row r="39" spans="1:5" ht="17.25">
      <c r="A39" s="47">
        <v>0.51388888888888884</v>
      </c>
      <c r="B39" s="48" t="s">
        <v>195</v>
      </c>
      <c r="C39" s="49" t="s">
        <v>196</v>
      </c>
      <c r="D39" s="50" t="s">
        <v>193</v>
      </c>
      <c r="E39" s="49" t="s">
        <v>200</v>
      </c>
    </row>
    <row r="40" spans="1:5" ht="17.25">
      <c r="A40" s="47"/>
      <c r="B40" s="48"/>
      <c r="C40" s="49"/>
      <c r="D40" s="50"/>
      <c r="E40" s="49"/>
    </row>
    <row r="41" spans="1:5" ht="19.5">
      <c r="A41" s="44" t="s">
        <v>215</v>
      </c>
      <c r="B41" s="45" t="s">
        <v>216</v>
      </c>
      <c r="C41" s="44" t="s">
        <v>217</v>
      </c>
      <c r="D41" s="52"/>
      <c r="E41" s="53"/>
    </row>
    <row r="42" spans="1:5" ht="19.5">
      <c r="A42" s="44"/>
      <c r="B42" s="45"/>
      <c r="C42" s="46"/>
      <c r="D42" s="46"/>
      <c r="E42" s="46"/>
    </row>
    <row r="43" spans="1:5" ht="17.25">
      <c r="A43" s="47">
        <v>0.47916666666666669</v>
      </c>
      <c r="B43" s="48" t="s">
        <v>191</v>
      </c>
      <c r="C43" s="49" t="s">
        <v>192</v>
      </c>
      <c r="D43" s="50" t="s">
        <v>193</v>
      </c>
      <c r="E43" s="49" t="s">
        <v>196</v>
      </c>
    </row>
    <row r="44" spans="1:5" ht="17.25">
      <c r="A44" s="47">
        <v>0.47916666666666669</v>
      </c>
      <c r="B44" s="48" t="s">
        <v>195</v>
      </c>
      <c r="C44" s="49" t="s">
        <v>198</v>
      </c>
      <c r="D44" s="50" t="s">
        <v>193</v>
      </c>
      <c r="E44" s="49" t="s">
        <v>201</v>
      </c>
    </row>
    <row r="45" spans="1:5" ht="17.25">
      <c r="A45" s="47">
        <v>0.51388888888888884</v>
      </c>
      <c r="B45" s="48" t="s">
        <v>191</v>
      </c>
      <c r="C45" s="49" t="s">
        <v>197</v>
      </c>
      <c r="D45" s="50" t="s">
        <v>193</v>
      </c>
      <c r="E45" s="49" t="s">
        <v>194</v>
      </c>
    </row>
    <row r="46" spans="1:5" ht="17.25">
      <c r="A46" s="47">
        <v>0.51388888888888884</v>
      </c>
      <c r="B46" s="48" t="s">
        <v>195</v>
      </c>
      <c r="C46" s="49" t="s">
        <v>199</v>
      </c>
      <c r="D46" s="50" t="s">
        <v>193</v>
      </c>
      <c r="E46" s="49" t="s">
        <v>200</v>
      </c>
    </row>
    <row r="47" spans="1:5">
      <c r="B47" s="58"/>
    </row>
    <row r="48" spans="1:5">
      <c r="A48" s="59" t="s">
        <v>218</v>
      </c>
      <c r="B48" s="60" t="s">
        <v>219</v>
      </c>
      <c r="C48" s="59" t="s">
        <v>220</v>
      </c>
    </row>
    <row r="49" spans="1:5">
      <c r="B49" s="58"/>
    </row>
    <row r="50" spans="1:5">
      <c r="A50" s="61">
        <v>0.47916666666666669</v>
      </c>
      <c r="B50" s="58" t="s">
        <v>191</v>
      </c>
      <c r="C50" s="62" t="s">
        <v>192</v>
      </c>
      <c r="D50" s="62" t="s">
        <v>193</v>
      </c>
      <c r="E50" s="62" t="s">
        <v>201</v>
      </c>
    </row>
    <row r="51" spans="1:5">
      <c r="A51" s="61">
        <v>0.47916666666666669</v>
      </c>
      <c r="B51" s="58" t="s">
        <v>195</v>
      </c>
      <c r="C51" s="62" t="s">
        <v>194</v>
      </c>
      <c r="D51" s="62" t="s">
        <v>193</v>
      </c>
      <c r="E51" s="62" t="s">
        <v>200</v>
      </c>
    </row>
    <row r="52" spans="1:5">
      <c r="A52" s="61">
        <v>0.51388888888888884</v>
      </c>
      <c r="B52" s="58" t="s">
        <v>191</v>
      </c>
      <c r="C52" s="62" t="s">
        <v>199</v>
      </c>
      <c r="D52" s="62" t="s">
        <v>193</v>
      </c>
      <c r="E52" s="62" t="s">
        <v>197</v>
      </c>
    </row>
    <row r="53" spans="1:5">
      <c r="A53" s="61">
        <v>0.51388888888888884</v>
      </c>
      <c r="B53" s="58" t="s">
        <v>195</v>
      </c>
      <c r="C53" s="62" t="s">
        <v>196</v>
      </c>
      <c r="D53" s="62" t="s">
        <v>193</v>
      </c>
      <c r="E53" s="62" t="s">
        <v>198</v>
      </c>
    </row>
    <row r="54" spans="1:5">
      <c r="B54" s="58"/>
    </row>
    <row r="55" spans="1:5" ht="25.5">
      <c r="A55" s="62" t="s">
        <v>221</v>
      </c>
      <c r="B55" s="58"/>
    </row>
    <row r="56" spans="1:5">
      <c r="B56" s="58"/>
    </row>
    <row r="57" spans="1:5">
      <c r="B57" s="58"/>
    </row>
    <row r="58" spans="1:5">
      <c r="B58" s="58"/>
    </row>
    <row r="59" spans="1:5">
      <c r="B59" s="58"/>
    </row>
    <row r="60" spans="1:5">
      <c r="B60" s="58"/>
    </row>
    <row r="61" spans="1:5">
      <c r="B61" s="58"/>
    </row>
    <row r="62" spans="1:5">
      <c r="B62" s="58"/>
    </row>
    <row r="63" spans="1:5">
      <c r="B63" s="58"/>
    </row>
    <row r="64" spans="1:5">
      <c r="B64" s="58"/>
    </row>
    <row r="65" spans="2:2">
      <c r="B65" s="58"/>
    </row>
    <row r="66" spans="2:2">
      <c r="B66" s="58"/>
    </row>
    <row r="67" spans="2:2">
      <c r="B67" s="58"/>
    </row>
    <row r="68" spans="2:2">
      <c r="B68" s="58"/>
    </row>
    <row r="69" spans="2:2">
      <c r="B69" s="58"/>
    </row>
    <row r="70" spans="2:2">
      <c r="B70" s="58"/>
    </row>
    <row r="71" spans="2:2">
      <c r="B71" s="58"/>
    </row>
    <row r="72" spans="2:2">
      <c r="B72" s="58"/>
    </row>
    <row r="73" spans="2:2">
      <c r="B73" s="58"/>
    </row>
    <row r="74" spans="2:2">
      <c r="B74" s="58"/>
    </row>
    <row r="75" spans="2:2">
      <c r="B75" s="58"/>
    </row>
    <row r="76" spans="2:2">
      <c r="B76" s="58"/>
    </row>
    <row r="77" spans="2:2">
      <c r="B77" s="58"/>
    </row>
    <row r="78" spans="2:2">
      <c r="B78" s="58"/>
    </row>
    <row r="79" spans="2:2">
      <c r="B79" s="58"/>
    </row>
    <row r="80" spans="2:2">
      <c r="B80" s="58"/>
    </row>
    <row r="81" spans="2:2">
      <c r="B81" s="58"/>
    </row>
    <row r="82" spans="2:2">
      <c r="B82" s="58"/>
    </row>
    <row r="83" spans="2:2">
      <c r="B83" s="58"/>
    </row>
    <row r="84" spans="2:2">
      <c r="B84" s="58"/>
    </row>
    <row r="85" spans="2:2">
      <c r="B85" s="58"/>
    </row>
    <row r="86" spans="2:2">
      <c r="B86" s="58"/>
    </row>
    <row r="87" spans="2:2">
      <c r="B87" s="58"/>
    </row>
    <row r="88" spans="2:2">
      <c r="B88" s="58"/>
    </row>
    <row r="89" spans="2:2">
      <c r="B89" s="58"/>
    </row>
    <row r="90" spans="2:2">
      <c r="B90" s="58"/>
    </row>
    <row r="91" spans="2:2">
      <c r="B91" s="58"/>
    </row>
    <row r="92" spans="2:2">
      <c r="B92" s="58"/>
    </row>
    <row r="93" spans="2:2">
      <c r="B93" s="58"/>
    </row>
    <row r="94" spans="2:2">
      <c r="B94" s="58"/>
    </row>
    <row r="95" spans="2:2">
      <c r="B95" s="58"/>
    </row>
    <row r="96" spans="2:2">
      <c r="B96" s="58"/>
    </row>
    <row r="97" spans="2:2">
      <c r="B97" s="58"/>
    </row>
    <row r="98" spans="2:2">
      <c r="B98" s="58"/>
    </row>
    <row r="99" spans="2:2">
      <c r="B99" s="58"/>
    </row>
    <row r="100" spans="2:2">
      <c r="B100" s="58"/>
    </row>
    <row r="101" spans="2:2">
      <c r="B101" s="58"/>
    </row>
    <row r="102" spans="2:2">
      <c r="B102" s="58"/>
    </row>
    <row r="103" spans="2:2">
      <c r="B103" s="58"/>
    </row>
    <row r="104" spans="2:2">
      <c r="B104" s="58"/>
    </row>
    <row r="105" spans="2:2">
      <c r="B105" s="58"/>
    </row>
    <row r="106" spans="2:2">
      <c r="B106" s="58"/>
    </row>
    <row r="107" spans="2:2">
      <c r="B107" s="58"/>
    </row>
    <row r="108" spans="2:2">
      <c r="B108" s="58"/>
    </row>
    <row r="109" spans="2:2">
      <c r="B109" s="58"/>
    </row>
    <row r="110" spans="2:2">
      <c r="B110" s="58"/>
    </row>
    <row r="111" spans="2:2">
      <c r="B111" s="58"/>
    </row>
    <row r="112" spans="2:2">
      <c r="B112" s="58"/>
    </row>
    <row r="113" spans="2:2">
      <c r="B113" s="58"/>
    </row>
    <row r="114" spans="2:2">
      <c r="B114" s="58"/>
    </row>
    <row r="115" spans="2:2">
      <c r="B115" s="58"/>
    </row>
    <row r="116" spans="2:2">
      <c r="B116" s="58"/>
    </row>
    <row r="117" spans="2:2">
      <c r="B117" s="58"/>
    </row>
    <row r="118" spans="2:2">
      <c r="B118" s="58"/>
    </row>
    <row r="119" spans="2:2">
      <c r="B119" s="58"/>
    </row>
    <row r="120" spans="2:2">
      <c r="B120" s="58"/>
    </row>
    <row r="121" spans="2:2">
      <c r="B121" s="58"/>
    </row>
    <row r="122" spans="2:2">
      <c r="B122" s="58"/>
    </row>
    <row r="123" spans="2:2">
      <c r="B123" s="58"/>
    </row>
    <row r="124" spans="2:2">
      <c r="B124" s="58"/>
    </row>
    <row r="125" spans="2:2">
      <c r="B125" s="58"/>
    </row>
    <row r="126" spans="2:2">
      <c r="B126" s="58"/>
    </row>
    <row r="127" spans="2:2">
      <c r="B127" s="58"/>
    </row>
    <row r="128" spans="2:2">
      <c r="B128" s="58"/>
    </row>
    <row r="129" spans="2:2">
      <c r="B129" s="58"/>
    </row>
    <row r="130" spans="2:2">
      <c r="B130" s="58"/>
    </row>
    <row r="131" spans="2:2">
      <c r="B131" s="58"/>
    </row>
    <row r="132" spans="2:2">
      <c r="B132" s="58"/>
    </row>
    <row r="133" spans="2:2">
      <c r="B133" s="58"/>
    </row>
    <row r="134" spans="2:2">
      <c r="B134" s="58"/>
    </row>
    <row r="135" spans="2:2">
      <c r="B135" s="58"/>
    </row>
    <row r="136" spans="2:2">
      <c r="B136" s="58"/>
    </row>
    <row r="137" spans="2:2">
      <c r="B137" s="58"/>
    </row>
    <row r="138" spans="2:2">
      <c r="B138" s="58"/>
    </row>
    <row r="139" spans="2:2">
      <c r="B139" s="58"/>
    </row>
    <row r="140" spans="2:2">
      <c r="B140" s="58"/>
    </row>
    <row r="141" spans="2:2">
      <c r="B141" s="58"/>
    </row>
    <row r="142" spans="2:2">
      <c r="B142" s="58"/>
    </row>
    <row r="143" spans="2:2">
      <c r="B143" s="58"/>
    </row>
    <row r="144" spans="2:2">
      <c r="B144" s="58"/>
    </row>
    <row r="145" spans="2:2">
      <c r="B145" s="58"/>
    </row>
    <row r="146" spans="2:2">
      <c r="B146" s="58"/>
    </row>
    <row r="147" spans="2:2">
      <c r="B147" s="58"/>
    </row>
    <row r="148" spans="2:2">
      <c r="B148" s="58"/>
    </row>
    <row r="149" spans="2:2">
      <c r="B149" s="58"/>
    </row>
    <row r="150" spans="2:2">
      <c r="B150" s="58"/>
    </row>
    <row r="151" spans="2:2">
      <c r="B151" s="58"/>
    </row>
    <row r="152" spans="2:2">
      <c r="B152" s="58"/>
    </row>
    <row r="153" spans="2:2">
      <c r="B153" s="58"/>
    </row>
    <row r="154" spans="2:2">
      <c r="B154" s="58"/>
    </row>
    <row r="155" spans="2:2">
      <c r="B155" s="58"/>
    </row>
    <row r="156" spans="2:2">
      <c r="B156" s="58"/>
    </row>
    <row r="157" spans="2:2">
      <c r="B157" s="58"/>
    </row>
    <row r="158" spans="2:2">
      <c r="B158" s="58"/>
    </row>
    <row r="159" spans="2:2">
      <c r="B159" s="58"/>
    </row>
    <row r="160" spans="2:2">
      <c r="B160" s="58"/>
    </row>
    <row r="161" spans="2:2">
      <c r="B161" s="58"/>
    </row>
    <row r="162" spans="2:2">
      <c r="B162" s="58"/>
    </row>
    <row r="163" spans="2:2">
      <c r="B163" s="58"/>
    </row>
    <row r="164" spans="2:2">
      <c r="B164" s="58"/>
    </row>
    <row r="165" spans="2:2">
      <c r="B165" s="58"/>
    </row>
    <row r="166" spans="2:2">
      <c r="B166" s="58"/>
    </row>
    <row r="167" spans="2:2">
      <c r="B167" s="58"/>
    </row>
    <row r="168" spans="2:2">
      <c r="B168" s="58"/>
    </row>
    <row r="169" spans="2:2">
      <c r="B169" s="58"/>
    </row>
    <row r="170" spans="2:2">
      <c r="B170" s="58"/>
    </row>
    <row r="171" spans="2:2">
      <c r="B171" s="58"/>
    </row>
    <row r="172" spans="2:2">
      <c r="B172" s="58"/>
    </row>
    <row r="173" spans="2:2">
      <c r="B173" s="58"/>
    </row>
    <row r="174" spans="2:2">
      <c r="B174" s="58"/>
    </row>
    <row r="175" spans="2:2">
      <c r="B175" s="58"/>
    </row>
    <row r="176" spans="2:2">
      <c r="B176" s="58"/>
    </row>
    <row r="177" spans="2:2">
      <c r="B177" s="58"/>
    </row>
    <row r="178" spans="2:2">
      <c r="B178" s="58"/>
    </row>
    <row r="179" spans="2:2">
      <c r="B179" s="58"/>
    </row>
    <row r="180" spans="2:2">
      <c r="B180" s="58"/>
    </row>
    <row r="181" spans="2:2">
      <c r="B181" s="58"/>
    </row>
    <row r="182" spans="2:2">
      <c r="B182" s="58"/>
    </row>
    <row r="183" spans="2:2">
      <c r="B183" s="58"/>
    </row>
    <row r="184" spans="2:2">
      <c r="B184" s="58"/>
    </row>
    <row r="185" spans="2:2">
      <c r="B185" s="58"/>
    </row>
    <row r="186" spans="2:2">
      <c r="B186" s="58"/>
    </row>
    <row r="187" spans="2:2">
      <c r="B187" s="58"/>
    </row>
    <row r="188" spans="2:2">
      <c r="B188" s="58"/>
    </row>
    <row r="189" spans="2:2">
      <c r="B189" s="58"/>
    </row>
    <row r="190" spans="2:2">
      <c r="B190" s="58"/>
    </row>
    <row r="191" spans="2:2">
      <c r="B191" s="58"/>
    </row>
    <row r="192" spans="2:2">
      <c r="B192" s="58"/>
    </row>
    <row r="193" spans="2:2">
      <c r="B193" s="58"/>
    </row>
    <row r="194" spans="2:2">
      <c r="B194" s="58"/>
    </row>
    <row r="195" spans="2:2">
      <c r="B195" s="58"/>
    </row>
    <row r="196" spans="2:2">
      <c r="B196" s="58"/>
    </row>
    <row r="197" spans="2:2">
      <c r="B197" s="58"/>
    </row>
    <row r="198" spans="2:2">
      <c r="B198" s="58"/>
    </row>
    <row r="199" spans="2:2">
      <c r="B199" s="58"/>
    </row>
    <row r="200" spans="2:2">
      <c r="B200" s="58"/>
    </row>
    <row r="201" spans="2:2">
      <c r="B201" s="58"/>
    </row>
    <row r="202" spans="2:2">
      <c r="B202" s="58"/>
    </row>
    <row r="203" spans="2:2">
      <c r="B203" s="58"/>
    </row>
    <row r="204" spans="2:2">
      <c r="B204" s="58"/>
    </row>
    <row r="205" spans="2:2">
      <c r="B205" s="58"/>
    </row>
    <row r="206" spans="2:2">
      <c r="B206" s="58"/>
    </row>
    <row r="207" spans="2:2">
      <c r="B207" s="58"/>
    </row>
    <row r="208" spans="2:2">
      <c r="B208" s="58"/>
    </row>
    <row r="209" spans="2:2">
      <c r="B209" s="58"/>
    </row>
    <row r="210" spans="2:2">
      <c r="B210" s="58"/>
    </row>
    <row r="211" spans="2:2">
      <c r="B211" s="58"/>
    </row>
    <row r="212" spans="2:2">
      <c r="B212" s="58"/>
    </row>
    <row r="213" spans="2:2">
      <c r="B213" s="58"/>
    </row>
    <row r="214" spans="2:2">
      <c r="B214" s="58"/>
    </row>
    <row r="215" spans="2:2">
      <c r="B215" s="58"/>
    </row>
    <row r="216" spans="2:2">
      <c r="B216" s="58"/>
    </row>
    <row r="217" spans="2:2">
      <c r="B217" s="58"/>
    </row>
    <row r="218" spans="2:2">
      <c r="B218" s="58"/>
    </row>
    <row r="219" spans="2:2">
      <c r="B219" s="58"/>
    </row>
    <row r="220" spans="2:2">
      <c r="B220" s="58"/>
    </row>
    <row r="221" spans="2:2">
      <c r="B221" s="58"/>
    </row>
    <row r="222" spans="2:2">
      <c r="B222" s="58"/>
    </row>
    <row r="223" spans="2:2">
      <c r="B223" s="58"/>
    </row>
    <row r="224" spans="2:2">
      <c r="B224" s="58"/>
    </row>
    <row r="225" spans="2:2">
      <c r="B225" s="58"/>
    </row>
    <row r="226" spans="2:2">
      <c r="B226" s="58"/>
    </row>
    <row r="227" spans="2:2">
      <c r="B227" s="58"/>
    </row>
    <row r="228" spans="2:2">
      <c r="B228" s="58"/>
    </row>
    <row r="229" spans="2:2">
      <c r="B229" s="58"/>
    </row>
    <row r="230" spans="2:2">
      <c r="B230" s="58"/>
    </row>
    <row r="231" spans="2:2">
      <c r="B231" s="58"/>
    </row>
    <row r="232" spans="2:2">
      <c r="B232" s="58"/>
    </row>
    <row r="233" spans="2:2">
      <c r="B233" s="58"/>
    </row>
    <row r="234" spans="2:2">
      <c r="B234" s="58"/>
    </row>
    <row r="235" spans="2:2">
      <c r="B235" s="58"/>
    </row>
    <row r="236" spans="2:2">
      <c r="B236" s="58"/>
    </row>
    <row r="237" spans="2:2">
      <c r="B237" s="58"/>
    </row>
    <row r="238" spans="2:2">
      <c r="B238" s="58"/>
    </row>
    <row r="239" spans="2:2">
      <c r="B239" s="58"/>
    </row>
    <row r="240" spans="2:2">
      <c r="B240" s="58"/>
    </row>
    <row r="241" spans="2:2">
      <c r="B241" s="58"/>
    </row>
    <row r="242" spans="2:2">
      <c r="B242" s="58"/>
    </row>
    <row r="243" spans="2:2">
      <c r="B243" s="58"/>
    </row>
    <row r="244" spans="2:2">
      <c r="B244" s="58"/>
    </row>
    <row r="245" spans="2:2">
      <c r="B245" s="58"/>
    </row>
    <row r="246" spans="2:2">
      <c r="B246" s="58"/>
    </row>
    <row r="247" spans="2:2">
      <c r="B247" s="58"/>
    </row>
    <row r="248" spans="2:2">
      <c r="B248" s="58"/>
    </row>
    <row r="249" spans="2:2">
      <c r="B249" s="58"/>
    </row>
    <row r="250" spans="2:2">
      <c r="B250" s="58"/>
    </row>
    <row r="251" spans="2:2">
      <c r="B251" s="58"/>
    </row>
    <row r="252" spans="2:2">
      <c r="B252" s="58"/>
    </row>
    <row r="253" spans="2:2">
      <c r="B253" s="58"/>
    </row>
    <row r="254" spans="2:2">
      <c r="B254" s="58"/>
    </row>
    <row r="255" spans="2:2">
      <c r="B255" s="58"/>
    </row>
    <row r="256" spans="2:2">
      <c r="B256" s="58"/>
    </row>
    <row r="257" spans="2:2">
      <c r="B257" s="58"/>
    </row>
    <row r="258" spans="2:2">
      <c r="B258" s="58"/>
    </row>
    <row r="259" spans="2:2">
      <c r="B259" s="58"/>
    </row>
    <row r="260" spans="2:2">
      <c r="B260" s="58"/>
    </row>
    <row r="261" spans="2:2">
      <c r="B261" s="58"/>
    </row>
    <row r="262" spans="2:2">
      <c r="B262" s="58"/>
    </row>
    <row r="263" spans="2:2">
      <c r="B263" s="58"/>
    </row>
    <row r="264" spans="2:2">
      <c r="B264" s="58"/>
    </row>
    <row r="265" spans="2:2">
      <c r="B265" s="58"/>
    </row>
    <row r="266" spans="2:2">
      <c r="B266" s="58"/>
    </row>
    <row r="267" spans="2:2">
      <c r="B267" s="58"/>
    </row>
    <row r="268" spans="2:2">
      <c r="B268" s="58"/>
    </row>
    <row r="269" spans="2:2">
      <c r="B269" s="58"/>
    </row>
    <row r="270" spans="2:2">
      <c r="B270" s="58"/>
    </row>
    <row r="271" spans="2:2">
      <c r="B271" s="58"/>
    </row>
    <row r="272" spans="2:2">
      <c r="B272" s="58"/>
    </row>
    <row r="273" spans="2:2">
      <c r="B273" s="58"/>
    </row>
    <row r="274" spans="2:2">
      <c r="B274" s="58"/>
    </row>
    <row r="275" spans="2:2">
      <c r="B275" s="58"/>
    </row>
    <row r="276" spans="2:2">
      <c r="B276" s="58"/>
    </row>
    <row r="277" spans="2:2">
      <c r="B277" s="58"/>
    </row>
    <row r="278" spans="2:2">
      <c r="B278" s="58"/>
    </row>
    <row r="279" spans="2:2">
      <c r="B279" s="58"/>
    </row>
    <row r="280" spans="2:2">
      <c r="B280" s="58"/>
    </row>
    <row r="281" spans="2:2">
      <c r="B281" s="58"/>
    </row>
    <row r="282" spans="2:2">
      <c r="B282" s="58"/>
    </row>
    <row r="283" spans="2:2">
      <c r="B283" s="58"/>
    </row>
    <row r="284" spans="2:2">
      <c r="B284" s="58"/>
    </row>
    <row r="285" spans="2:2">
      <c r="B285" s="58"/>
    </row>
    <row r="286" spans="2:2">
      <c r="B286" s="58"/>
    </row>
    <row r="287" spans="2:2">
      <c r="B287" s="58"/>
    </row>
    <row r="288" spans="2:2">
      <c r="B288" s="58"/>
    </row>
    <row r="289" spans="2:2">
      <c r="B289" s="58"/>
    </row>
    <row r="290" spans="2:2">
      <c r="B290" s="58"/>
    </row>
    <row r="291" spans="2:2">
      <c r="B291" s="58"/>
    </row>
    <row r="292" spans="2:2">
      <c r="B292" s="58"/>
    </row>
    <row r="293" spans="2:2">
      <c r="B293" s="58"/>
    </row>
    <row r="294" spans="2:2">
      <c r="B294" s="58"/>
    </row>
    <row r="295" spans="2:2">
      <c r="B295" s="58"/>
    </row>
    <row r="296" spans="2:2">
      <c r="B296" s="58"/>
    </row>
    <row r="297" spans="2:2">
      <c r="B297" s="58"/>
    </row>
    <row r="298" spans="2:2">
      <c r="B298" s="58"/>
    </row>
    <row r="299" spans="2:2">
      <c r="B299" s="58"/>
    </row>
    <row r="300" spans="2:2">
      <c r="B300" s="58"/>
    </row>
    <row r="301" spans="2:2">
      <c r="B301" s="58"/>
    </row>
    <row r="302" spans="2:2">
      <c r="B302" s="58"/>
    </row>
    <row r="303" spans="2:2">
      <c r="B303" s="58"/>
    </row>
    <row r="304" spans="2:2">
      <c r="B304" s="58"/>
    </row>
    <row r="305" spans="2:2">
      <c r="B305" s="58"/>
    </row>
    <row r="306" spans="2:2">
      <c r="B306" s="58"/>
    </row>
    <row r="307" spans="2:2">
      <c r="B307" s="58"/>
    </row>
    <row r="308" spans="2:2">
      <c r="B308" s="58"/>
    </row>
    <row r="309" spans="2:2">
      <c r="B309" s="58"/>
    </row>
    <row r="310" spans="2:2">
      <c r="B310" s="58"/>
    </row>
    <row r="311" spans="2:2">
      <c r="B311" s="58"/>
    </row>
    <row r="312" spans="2:2">
      <c r="B312" s="58"/>
    </row>
    <row r="313" spans="2:2">
      <c r="B313" s="58"/>
    </row>
    <row r="314" spans="2:2">
      <c r="B314" s="58"/>
    </row>
    <row r="315" spans="2:2">
      <c r="B315" s="58"/>
    </row>
    <row r="316" spans="2:2">
      <c r="B316" s="58"/>
    </row>
    <row r="317" spans="2:2">
      <c r="B317" s="58"/>
    </row>
    <row r="318" spans="2:2">
      <c r="B318" s="58"/>
    </row>
    <row r="319" spans="2:2">
      <c r="B319" s="58"/>
    </row>
    <row r="320" spans="2:2">
      <c r="B320" s="58"/>
    </row>
    <row r="321" spans="2:2">
      <c r="B321" s="58"/>
    </row>
    <row r="322" spans="2:2">
      <c r="B322" s="58"/>
    </row>
    <row r="323" spans="2:2">
      <c r="B323" s="58"/>
    </row>
    <row r="324" spans="2:2">
      <c r="B324" s="58"/>
    </row>
    <row r="325" spans="2:2">
      <c r="B325" s="58"/>
    </row>
    <row r="326" spans="2:2">
      <c r="B326" s="58"/>
    </row>
    <row r="327" spans="2:2">
      <c r="B327" s="58"/>
    </row>
    <row r="328" spans="2:2">
      <c r="B328" s="58"/>
    </row>
    <row r="329" spans="2:2">
      <c r="B329" s="58"/>
    </row>
    <row r="330" spans="2:2">
      <c r="B330" s="58"/>
    </row>
    <row r="331" spans="2:2">
      <c r="B331" s="58"/>
    </row>
    <row r="332" spans="2:2">
      <c r="B332" s="58"/>
    </row>
    <row r="333" spans="2:2">
      <c r="B333" s="58"/>
    </row>
    <row r="334" spans="2:2">
      <c r="B334" s="58"/>
    </row>
    <row r="335" spans="2:2">
      <c r="B335" s="58"/>
    </row>
    <row r="336" spans="2:2">
      <c r="B336" s="58"/>
    </row>
    <row r="337" spans="2:2">
      <c r="B337" s="58"/>
    </row>
    <row r="338" spans="2:2">
      <c r="B338" s="58"/>
    </row>
    <row r="339" spans="2:2">
      <c r="B339" s="58"/>
    </row>
    <row r="340" spans="2:2">
      <c r="B340" s="58"/>
    </row>
    <row r="341" spans="2:2">
      <c r="B341" s="58"/>
    </row>
    <row r="342" spans="2:2">
      <c r="B342" s="58"/>
    </row>
    <row r="343" spans="2:2">
      <c r="B343" s="58"/>
    </row>
    <row r="344" spans="2:2">
      <c r="B344" s="58"/>
    </row>
    <row r="345" spans="2:2">
      <c r="B345" s="58"/>
    </row>
    <row r="346" spans="2:2">
      <c r="B346" s="58"/>
    </row>
    <row r="347" spans="2:2">
      <c r="B347" s="58"/>
    </row>
    <row r="348" spans="2:2">
      <c r="B348" s="58"/>
    </row>
    <row r="349" spans="2:2">
      <c r="B349" s="58"/>
    </row>
    <row r="350" spans="2:2">
      <c r="B350" s="58"/>
    </row>
    <row r="351" spans="2:2">
      <c r="B351" s="58"/>
    </row>
    <row r="352" spans="2:2">
      <c r="B352" s="58"/>
    </row>
    <row r="353" spans="2:2">
      <c r="B353" s="58"/>
    </row>
    <row r="354" spans="2:2">
      <c r="B354" s="58"/>
    </row>
    <row r="355" spans="2:2">
      <c r="B355" s="58"/>
    </row>
    <row r="356" spans="2:2">
      <c r="B356" s="58"/>
    </row>
    <row r="357" spans="2:2">
      <c r="B357" s="58"/>
    </row>
    <row r="358" spans="2:2">
      <c r="B358" s="58"/>
    </row>
    <row r="359" spans="2:2">
      <c r="B359" s="58"/>
    </row>
    <row r="360" spans="2:2">
      <c r="B360" s="58"/>
    </row>
    <row r="361" spans="2:2">
      <c r="B361" s="58"/>
    </row>
    <row r="362" spans="2:2">
      <c r="B362" s="58"/>
    </row>
    <row r="363" spans="2:2">
      <c r="B363" s="58"/>
    </row>
    <row r="364" spans="2:2">
      <c r="B364" s="58"/>
    </row>
    <row r="365" spans="2:2">
      <c r="B365" s="58"/>
    </row>
    <row r="366" spans="2:2">
      <c r="B366" s="58"/>
    </row>
    <row r="367" spans="2:2">
      <c r="B367" s="58"/>
    </row>
    <row r="368" spans="2:2">
      <c r="B368" s="58"/>
    </row>
    <row r="369" spans="2:2">
      <c r="B369" s="58"/>
    </row>
    <row r="370" spans="2:2">
      <c r="B370" s="58"/>
    </row>
    <row r="371" spans="2:2">
      <c r="B371" s="58"/>
    </row>
    <row r="372" spans="2:2">
      <c r="B372" s="58"/>
    </row>
    <row r="373" spans="2:2">
      <c r="B373" s="58"/>
    </row>
    <row r="374" spans="2:2">
      <c r="B374" s="58"/>
    </row>
    <row r="375" spans="2:2">
      <c r="B375" s="58"/>
    </row>
    <row r="376" spans="2:2">
      <c r="B376" s="58"/>
    </row>
    <row r="377" spans="2:2">
      <c r="B377" s="58"/>
    </row>
    <row r="378" spans="2:2">
      <c r="B378" s="58"/>
    </row>
    <row r="379" spans="2:2">
      <c r="B379" s="58"/>
    </row>
    <row r="380" spans="2:2">
      <c r="B380" s="58"/>
    </row>
    <row r="381" spans="2:2">
      <c r="B381" s="58"/>
    </row>
    <row r="382" spans="2:2">
      <c r="B382" s="58"/>
    </row>
    <row r="383" spans="2:2">
      <c r="B383" s="58"/>
    </row>
    <row r="384" spans="2:2">
      <c r="B384" s="58"/>
    </row>
    <row r="385" spans="2:2">
      <c r="B385" s="58"/>
    </row>
    <row r="386" spans="2:2">
      <c r="B386" s="58"/>
    </row>
    <row r="387" spans="2:2">
      <c r="B387" s="58"/>
    </row>
    <row r="388" spans="2:2">
      <c r="B388" s="58"/>
    </row>
    <row r="389" spans="2:2">
      <c r="B389" s="58"/>
    </row>
    <row r="390" spans="2:2">
      <c r="B390" s="58"/>
    </row>
    <row r="391" spans="2:2">
      <c r="B391" s="58"/>
    </row>
    <row r="392" spans="2:2">
      <c r="B392" s="58"/>
    </row>
    <row r="393" spans="2:2">
      <c r="B393" s="58"/>
    </row>
    <row r="394" spans="2:2">
      <c r="B394" s="58"/>
    </row>
    <row r="395" spans="2:2">
      <c r="B395" s="58"/>
    </row>
    <row r="396" spans="2:2">
      <c r="B396" s="58"/>
    </row>
    <row r="397" spans="2:2">
      <c r="B397" s="58"/>
    </row>
    <row r="398" spans="2:2">
      <c r="B398" s="58"/>
    </row>
    <row r="399" spans="2:2">
      <c r="B399" s="58"/>
    </row>
    <row r="400" spans="2:2">
      <c r="B400" s="58"/>
    </row>
    <row r="401" spans="2:2">
      <c r="B401" s="58"/>
    </row>
    <row r="402" spans="2:2">
      <c r="B402" s="58"/>
    </row>
    <row r="403" spans="2:2">
      <c r="B403" s="58"/>
    </row>
    <row r="404" spans="2:2">
      <c r="B404" s="58"/>
    </row>
    <row r="405" spans="2:2">
      <c r="B405" s="58"/>
    </row>
    <row r="406" spans="2:2">
      <c r="B406" s="58"/>
    </row>
    <row r="407" spans="2:2">
      <c r="B407" s="58"/>
    </row>
    <row r="408" spans="2:2">
      <c r="B408" s="58"/>
    </row>
    <row r="409" spans="2:2">
      <c r="B409" s="58"/>
    </row>
    <row r="410" spans="2:2">
      <c r="B410" s="58"/>
    </row>
    <row r="411" spans="2:2">
      <c r="B411" s="58"/>
    </row>
    <row r="412" spans="2:2">
      <c r="B412" s="58"/>
    </row>
    <row r="413" spans="2:2">
      <c r="B413" s="58"/>
    </row>
    <row r="414" spans="2:2">
      <c r="B414" s="58"/>
    </row>
    <row r="415" spans="2:2">
      <c r="B415" s="58"/>
    </row>
    <row r="416" spans="2:2">
      <c r="B416" s="58"/>
    </row>
    <row r="417" spans="2:2">
      <c r="B417" s="58"/>
    </row>
    <row r="418" spans="2:2">
      <c r="B418" s="58"/>
    </row>
    <row r="419" spans="2:2">
      <c r="B419" s="58"/>
    </row>
    <row r="420" spans="2:2">
      <c r="B420" s="58"/>
    </row>
    <row r="421" spans="2:2">
      <c r="B421" s="58"/>
    </row>
    <row r="422" spans="2:2">
      <c r="B422" s="58"/>
    </row>
    <row r="423" spans="2:2">
      <c r="B423" s="58"/>
    </row>
    <row r="424" spans="2:2">
      <c r="B424" s="58"/>
    </row>
    <row r="425" spans="2:2">
      <c r="B425" s="58"/>
    </row>
    <row r="426" spans="2:2">
      <c r="B426" s="58"/>
    </row>
    <row r="427" spans="2:2">
      <c r="B427" s="58"/>
    </row>
    <row r="428" spans="2:2">
      <c r="B428" s="58"/>
    </row>
    <row r="429" spans="2:2">
      <c r="B429" s="58"/>
    </row>
    <row r="430" spans="2:2">
      <c r="B430" s="58"/>
    </row>
    <row r="431" spans="2:2">
      <c r="B431" s="58"/>
    </row>
    <row r="432" spans="2:2">
      <c r="B432" s="58"/>
    </row>
    <row r="433" spans="2:2">
      <c r="B433" s="58"/>
    </row>
    <row r="434" spans="2:2">
      <c r="B434" s="58"/>
    </row>
    <row r="435" spans="2:2">
      <c r="B435" s="58"/>
    </row>
    <row r="436" spans="2:2">
      <c r="B436" s="58"/>
    </row>
    <row r="437" spans="2:2">
      <c r="B437" s="58"/>
    </row>
    <row r="438" spans="2:2">
      <c r="B438" s="58"/>
    </row>
    <row r="439" spans="2:2">
      <c r="B439" s="58"/>
    </row>
    <row r="440" spans="2:2">
      <c r="B440" s="58"/>
    </row>
    <row r="441" spans="2:2">
      <c r="B441" s="58"/>
    </row>
    <row r="442" spans="2:2">
      <c r="B442" s="58"/>
    </row>
    <row r="443" spans="2:2">
      <c r="B443" s="58"/>
    </row>
    <row r="444" spans="2:2">
      <c r="B444" s="58"/>
    </row>
    <row r="445" spans="2:2">
      <c r="B445" s="58"/>
    </row>
    <row r="446" spans="2:2">
      <c r="B446" s="58"/>
    </row>
    <row r="447" spans="2:2">
      <c r="B447" s="58"/>
    </row>
    <row r="448" spans="2:2">
      <c r="B448" s="58"/>
    </row>
    <row r="449" spans="2:2">
      <c r="B449" s="58"/>
    </row>
    <row r="450" spans="2:2">
      <c r="B450" s="58"/>
    </row>
    <row r="451" spans="2:2">
      <c r="B451" s="58"/>
    </row>
    <row r="452" spans="2:2">
      <c r="B452" s="58"/>
    </row>
    <row r="453" spans="2:2">
      <c r="B453" s="58"/>
    </row>
    <row r="454" spans="2:2">
      <c r="B454" s="58"/>
    </row>
    <row r="455" spans="2:2">
      <c r="B455" s="58"/>
    </row>
    <row r="456" spans="2:2">
      <c r="B456" s="58"/>
    </row>
    <row r="457" spans="2:2">
      <c r="B457" s="58"/>
    </row>
    <row r="458" spans="2:2">
      <c r="B458" s="58"/>
    </row>
    <row r="459" spans="2:2">
      <c r="B459" s="58"/>
    </row>
    <row r="460" spans="2:2">
      <c r="B460" s="58"/>
    </row>
    <row r="461" spans="2:2">
      <c r="B461" s="58"/>
    </row>
    <row r="462" spans="2:2">
      <c r="B462" s="58"/>
    </row>
    <row r="463" spans="2:2">
      <c r="B463" s="58"/>
    </row>
    <row r="464" spans="2:2">
      <c r="B464" s="58"/>
    </row>
    <row r="465" spans="2:2">
      <c r="B465" s="58"/>
    </row>
    <row r="466" spans="2:2">
      <c r="B466" s="58"/>
    </row>
    <row r="467" spans="2:2">
      <c r="B467" s="58"/>
    </row>
    <row r="468" spans="2:2">
      <c r="B468" s="58"/>
    </row>
    <row r="469" spans="2:2">
      <c r="B469" s="58"/>
    </row>
    <row r="470" spans="2:2">
      <c r="B470" s="58"/>
    </row>
    <row r="471" spans="2:2">
      <c r="B471" s="58"/>
    </row>
    <row r="472" spans="2:2">
      <c r="B472" s="58"/>
    </row>
    <row r="473" spans="2:2">
      <c r="B473" s="58"/>
    </row>
    <row r="474" spans="2:2">
      <c r="B474" s="58"/>
    </row>
    <row r="475" spans="2:2">
      <c r="B475" s="58"/>
    </row>
    <row r="476" spans="2:2">
      <c r="B476" s="58"/>
    </row>
    <row r="477" spans="2:2">
      <c r="B477" s="58"/>
    </row>
    <row r="478" spans="2:2">
      <c r="B478" s="58"/>
    </row>
    <row r="479" spans="2:2">
      <c r="B479" s="58"/>
    </row>
    <row r="480" spans="2:2">
      <c r="B480" s="58"/>
    </row>
    <row r="481" spans="2:2">
      <c r="B481" s="58"/>
    </row>
    <row r="482" spans="2:2">
      <c r="B482" s="58"/>
    </row>
    <row r="483" spans="2:2">
      <c r="B483" s="58"/>
    </row>
    <row r="484" spans="2:2">
      <c r="B484" s="58"/>
    </row>
    <row r="485" spans="2:2">
      <c r="B485" s="58"/>
    </row>
    <row r="486" spans="2:2">
      <c r="B486" s="58"/>
    </row>
    <row r="487" spans="2:2">
      <c r="B487" s="58"/>
    </row>
    <row r="488" spans="2:2">
      <c r="B488" s="58"/>
    </row>
    <row r="489" spans="2:2">
      <c r="B489" s="58"/>
    </row>
    <row r="490" spans="2:2">
      <c r="B490" s="58"/>
    </row>
    <row r="491" spans="2:2">
      <c r="B491" s="58"/>
    </row>
    <row r="492" spans="2:2">
      <c r="B492" s="58"/>
    </row>
    <row r="493" spans="2:2">
      <c r="B493" s="58"/>
    </row>
    <row r="494" spans="2:2">
      <c r="B494" s="58"/>
    </row>
    <row r="495" spans="2:2">
      <c r="B495" s="58"/>
    </row>
    <row r="496" spans="2:2">
      <c r="B496" s="58"/>
    </row>
    <row r="497" spans="2:2">
      <c r="B497" s="58"/>
    </row>
    <row r="498" spans="2:2">
      <c r="B498" s="58"/>
    </row>
    <row r="499" spans="2:2">
      <c r="B499" s="58"/>
    </row>
    <row r="500" spans="2:2">
      <c r="B500" s="58"/>
    </row>
    <row r="501" spans="2:2">
      <c r="B501" s="58"/>
    </row>
    <row r="502" spans="2:2">
      <c r="B502" s="58"/>
    </row>
    <row r="503" spans="2:2">
      <c r="B503" s="58"/>
    </row>
    <row r="504" spans="2:2">
      <c r="B504" s="58"/>
    </row>
    <row r="505" spans="2:2">
      <c r="B505" s="58"/>
    </row>
    <row r="506" spans="2:2">
      <c r="B506" s="58"/>
    </row>
    <row r="507" spans="2:2">
      <c r="B507" s="58"/>
    </row>
    <row r="508" spans="2:2">
      <c r="B508" s="58"/>
    </row>
    <row r="509" spans="2:2">
      <c r="B509" s="58"/>
    </row>
    <row r="510" spans="2:2">
      <c r="B510" s="58"/>
    </row>
    <row r="511" spans="2:2">
      <c r="B511" s="58"/>
    </row>
    <row r="512" spans="2:2">
      <c r="B512" s="58"/>
    </row>
    <row r="513" spans="2:2">
      <c r="B513" s="58"/>
    </row>
    <row r="514" spans="2:2">
      <c r="B514" s="58"/>
    </row>
    <row r="515" spans="2:2">
      <c r="B515" s="58"/>
    </row>
    <row r="516" spans="2:2">
      <c r="B516" s="58"/>
    </row>
    <row r="517" spans="2:2">
      <c r="B517" s="58"/>
    </row>
    <row r="518" spans="2:2">
      <c r="B518" s="58"/>
    </row>
    <row r="519" spans="2:2">
      <c r="B519" s="58"/>
    </row>
    <row r="520" spans="2:2">
      <c r="B520" s="58"/>
    </row>
    <row r="521" spans="2:2">
      <c r="B521" s="58"/>
    </row>
    <row r="522" spans="2:2">
      <c r="B522" s="58"/>
    </row>
    <row r="523" spans="2:2">
      <c r="B523" s="58"/>
    </row>
    <row r="524" spans="2:2">
      <c r="B524" s="58"/>
    </row>
    <row r="525" spans="2:2">
      <c r="B525" s="58"/>
    </row>
    <row r="526" spans="2:2">
      <c r="B526" s="58"/>
    </row>
    <row r="527" spans="2:2">
      <c r="B527" s="58"/>
    </row>
    <row r="528" spans="2:2">
      <c r="B528" s="58"/>
    </row>
    <row r="529" spans="2:2">
      <c r="B529" s="58"/>
    </row>
    <row r="530" spans="2:2">
      <c r="B530" s="58"/>
    </row>
    <row r="531" spans="2:2">
      <c r="B531" s="58"/>
    </row>
    <row r="532" spans="2:2">
      <c r="B532" s="58"/>
    </row>
    <row r="533" spans="2:2">
      <c r="B533" s="58"/>
    </row>
    <row r="534" spans="2:2">
      <c r="B534" s="58"/>
    </row>
    <row r="535" spans="2:2">
      <c r="B535" s="58"/>
    </row>
    <row r="536" spans="2:2">
      <c r="B536" s="58"/>
    </row>
    <row r="537" spans="2:2">
      <c r="B537" s="58"/>
    </row>
    <row r="538" spans="2:2">
      <c r="B538" s="58"/>
    </row>
    <row r="539" spans="2:2">
      <c r="B539" s="58"/>
    </row>
    <row r="540" spans="2:2">
      <c r="B540" s="58"/>
    </row>
    <row r="541" spans="2:2">
      <c r="B541" s="58"/>
    </row>
    <row r="542" spans="2:2">
      <c r="B542" s="58"/>
    </row>
    <row r="543" spans="2:2">
      <c r="B543" s="58"/>
    </row>
    <row r="544" spans="2:2">
      <c r="B544" s="58"/>
    </row>
    <row r="545" spans="2:2">
      <c r="B545" s="58"/>
    </row>
    <row r="546" spans="2:2">
      <c r="B546" s="58"/>
    </row>
    <row r="547" spans="2:2">
      <c r="B547" s="58"/>
    </row>
    <row r="548" spans="2:2">
      <c r="B548" s="58"/>
    </row>
    <row r="549" spans="2:2">
      <c r="B549" s="58"/>
    </row>
    <row r="550" spans="2:2">
      <c r="B550" s="58"/>
    </row>
    <row r="551" spans="2:2">
      <c r="B551" s="58"/>
    </row>
    <row r="552" spans="2:2">
      <c r="B552" s="58"/>
    </row>
    <row r="553" spans="2:2">
      <c r="B553" s="58"/>
    </row>
    <row r="554" spans="2:2">
      <c r="B554" s="58"/>
    </row>
    <row r="555" spans="2:2">
      <c r="B555" s="58"/>
    </row>
    <row r="556" spans="2:2">
      <c r="B556" s="58"/>
    </row>
    <row r="557" spans="2:2">
      <c r="B557" s="58"/>
    </row>
    <row r="558" spans="2:2">
      <c r="B558" s="58"/>
    </row>
    <row r="559" spans="2:2">
      <c r="B559" s="58"/>
    </row>
    <row r="560" spans="2:2">
      <c r="B560" s="58"/>
    </row>
    <row r="561" spans="2:2">
      <c r="B561" s="58"/>
    </row>
    <row r="562" spans="2:2">
      <c r="B562" s="58"/>
    </row>
    <row r="563" spans="2:2">
      <c r="B563" s="58"/>
    </row>
    <row r="564" spans="2:2">
      <c r="B564" s="58"/>
    </row>
    <row r="565" spans="2:2">
      <c r="B565" s="58"/>
    </row>
    <row r="566" spans="2:2">
      <c r="B566" s="58"/>
    </row>
    <row r="567" spans="2:2">
      <c r="B567" s="58"/>
    </row>
    <row r="568" spans="2:2">
      <c r="B568" s="58"/>
    </row>
    <row r="569" spans="2:2">
      <c r="B569" s="58"/>
    </row>
    <row r="570" spans="2:2">
      <c r="B570" s="58"/>
    </row>
    <row r="571" spans="2:2">
      <c r="B571" s="58"/>
    </row>
    <row r="572" spans="2:2">
      <c r="B572" s="58"/>
    </row>
    <row r="573" spans="2:2">
      <c r="B573" s="58"/>
    </row>
    <row r="574" spans="2:2">
      <c r="B574" s="58"/>
    </row>
    <row r="575" spans="2:2">
      <c r="B575" s="58"/>
    </row>
    <row r="576" spans="2:2">
      <c r="B576" s="58"/>
    </row>
    <row r="577" spans="2:2">
      <c r="B577" s="58"/>
    </row>
    <row r="578" spans="2:2">
      <c r="B578" s="58"/>
    </row>
    <row r="579" spans="2:2">
      <c r="B579" s="58"/>
    </row>
    <row r="580" spans="2:2">
      <c r="B580" s="58"/>
    </row>
    <row r="581" spans="2:2">
      <c r="B581" s="58"/>
    </row>
    <row r="582" spans="2:2">
      <c r="B582" s="58"/>
    </row>
    <row r="583" spans="2:2">
      <c r="B583" s="58"/>
    </row>
    <row r="584" spans="2:2">
      <c r="B584" s="58"/>
    </row>
    <row r="585" spans="2:2">
      <c r="B585" s="58"/>
    </row>
    <row r="586" spans="2:2">
      <c r="B586" s="58"/>
    </row>
    <row r="587" spans="2:2">
      <c r="B587" s="58"/>
    </row>
    <row r="588" spans="2:2">
      <c r="B588" s="58"/>
    </row>
    <row r="589" spans="2:2">
      <c r="B589" s="58"/>
    </row>
    <row r="590" spans="2:2">
      <c r="B590" s="58"/>
    </row>
    <row r="591" spans="2:2">
      <c r="B591" s="58"/>
    </row>
    <row r="592" spans="2:2">
      <c r="B592" s="58"/>
    </row>
    <row r="593" spans="2:2">
      <c r="B593" s="58"/>
    </row>
    <row r="594" spans="2:2">
      <c r="B594" s="58"/>
    </row>
    <row r="595" spans="2:2">
      <c r="B595" s="58"/>
    </row>
    <row r="596" spans="2:2">
      <c r="B596" s="58"/>
    </row>
    <row r="597" spans="2:2">
      <c r="B597" s="58"/>
    </row>
    <row r="598" spans="2:2">
      <c r="B598" s="58"/>
    </row>
    <row r="599" spans="2:2">
      <c r="B599" s="58"/>
    </row>
    <row r="600" spans="2:2">
      <c r="B600" s="58"/>
    </row>
    <row r="601" spans="2:2">
      <c r="B601" s="58"/>
    </row>
    <row r="602" spans="2:2">
      <c r="B602" s="58"/>
    </row>
    <row r="603" spans="2:2">
      <c r="B603" s="58"/>
    </row>
    <row r="604" spans="2:2">
      <c r="B604" s="58"/>
    </row>
    <row r="605" spans="2:2">
      <c r="B605" s="58"/>
    </row>
    <row r="606" spans="2:2">
      <c r="B606" s="58"/>
    </row>
    <row r="607" spans="2:2">
      <c r="B607" s="58"/>
    </row>
    <row r="608" spans="2:2">
      <c r="B608" s="58"/>
    </row>
    <row r="609" spans="2:2">
      <c r="B609" s="58"/>
    </row>
    <row r="610" spans="2:2">
      <c r="B610" s="58"/>
    </row>
    <row r="611" spans="2:2">
      <c r="B611" s="58"/>
    </row>
    <row r="612" spans="2:2">
      <c r="B612" s="58"/>
    </row>
    <row r="613" spans="2:2">
      <c r="B613" s="58"/>
    </row>
    <row r="614" spans="2:2">
      <c r="B614" s="58"/>
    </row>
    <row r="615" spans="2:2">
      <c r="B615" s="58"/>
    </row>
    <row r="616" spans="2:2">
      <c r="B616" s="58"/>
    </row>
    <row r="617" spans="2:2">
      <c r="B617" s="58"/>
    </row>
    <row r="618" spans="2:2">
      <c r="B618" s="58"/>
    </row>
    <row r="619" spans="2:2">
      <c r="B619" s="58"/>
    </row>
    <row r="620" spans="2:2">
      <c r="B620" s="58"/>
    </row>
    <row r="621" spans="2:2">
      <c r="B621" s="58"/>
    </row>
    <row r="622" spans="2:2">
      <c r="B622" s="58"/>
    </row>
    <row r="623" spans="2:2">
      <c r="B623" s="58"/>
    </row>
    <row r="624" spans="2:2">
      <c r="B624" s="58"/>
    </row>
    <row r="625" spans="2:2">
      <c r="B625" s="58"/>
    </row>
    <row r="626" spans="2:2">
      <c r="B626" s="58"/>
    </row>
    <row r="627" spans="2:2">
      <c r="B627" s="58"/>
    </row>
    <row r="628" spans="2:2">
      <c r="B628" s="58"/>
    </row>
    <row r="629" spans="2:2">
      <c r="B629" s="58"/>
    </row>
    <row r="630" spans="2:2">
      <c r="B630" s="58"/>
    </row>
    <row r="631" spans="2:2">
      <c r="B631" s="58"/>
    </row>
    <row r="632" spans="2:2">
      <c r="B632" s="58"/>
    </row>
    <row r="633" spans="2:2">
      <c r="B633" s="58"/>
    </row>
    <row r="634" spans="2:2">
      <c r="B634" s="58"/>
    </row>
    <row r="635" spans="2:2">
      <c r="B635" s="58"/>
    </row>
    <row r="636" spans="2:2">
      <c r="B636" s="58"/>
    </row>
    <row r="637" spans="2:2">
      <c r="B637" s="58"/>
    </row>
    <row r="638" spans="2:2">
      <c r="B638" s="58"/>
    </row>
    <row r="639" spans="2:2">
      <c r="B639" s="58"/>
    </row>
    <row r="640" spans="2:2">
      <c r="B640" s="58"/>
    </row>
    <row r="641" spans="2:2">
      <c r="B641" s="58"/>
    </row>
    <row r="642" spans="2:2">
      <c r="B642" s="58"/>
    </row>
    <row r="643" spans="2:2">
      <c r="B643" s="58"/>
    </row>
    <row r="644" spans="2:2">
      <c r="B644" s="58"/>
    </row>
    <row r="645" spans="2:2">
      <c r="B645" s="58"/>
    </row>
    <row r="646" spans="2:2">
      <c r="B646" s="58"/>
    </row>
    <row r="647" spans="2:2">
      <c r="B647" s="58"/>
    </row>
    <row r="648" spans="2:2">
      <c r="B648" s="58"/>
    </row>
    <row r="649" spans="2:2">
      <c r="B649" s="58"/>
    </row>
    <row r="650" spans="2:2">
      <c r="B650" s="58"/>
    </row>
    <row r="651" spans="2:2">
      <c r="B651" s="58"/>
    </row>
    <row r="652" spans="2:2">
      <c r="B652" s="58"/>
    </row>
    <row r="653" spans="2:2">
      <c r="B653" s="58"/>
    </row>
    <row r="654" spans="2:2">
      <c r="B654" s="58"/>
    </row>
    <row r="655" spans="2:2">
      <c r="B655" s="58"/>
    </row>
    <row r="656" spans="2:2">
      <c r="B656" s="58"/>
    </row>
    <row r="657" spans="2:2">
      <c r="B657" s="58"/>
    </row>
    <row r="658" spans="2:2">
      <c r="B658" s="58"/>
    </row>
    <row r="659" spans="2:2">
      <c r="B659" s="58"/>
    </row>
    <row r="660" spans="2:2">
      <c r="B660" s="58"/>
    </row>
    <row r="661" spans="2:2">
      <c r="B661" s="58"/>
    </row>
    <row r="662" spans="2:2">
      <c r="B662" s="58"/>
    </row>
    <row r="663" spans="2:2">
      <c r="B663" s="58"/>
    </row>
    <row r="664" spans="2:2">
      <c r="B664" s="58"/>
    </row>
    <row r="665" spans="2:2">
      <c r="B665" s="58"/>
    </row>
    <row r="666" spans="2:2">
      <c r="B666" s="58"/>
    </row>
    <row r="667" spans="2:2">
      <c r="B667" s="58"/>
    </row>
    <row r="668" spans="2:2">
      <c r="B668" s="58"/>
    </row>
    <row r="669" spans="2:2">
      <c r="B669" s="58"/>
    </row>
    <row r="670" spans="2:2">
      <c r="B670" s="58"/>
    </row>
    <row r="671" spans="2:2">
      <c r="B671" s="58"/>
    </row>
    <row r="672" spans="2:2">
      <c r="B672" s="58"/>
    </row>
    <row r="673" spans="2:2">
      <c r="B673" s="58"/>
    </row>
    <row r="674" spans="2:2">
      <c r="B674" s="58"/>
    </row>
    <row r="675" spans="2:2">
      <c r="B675" s="58"/>
    </row>
    <row r="676" spans="2:2">
      <c r="B676" s="58"/>
    </row>
    <row r="677" spans="2:2">
      <c r="B677" s="58"/>
    </row>
    <row r="678" spans="2:2">
      <c r="B678" s="58"/>
    </row>
    <row r="679" spans="2:2">
      <c r="B679" s="58"/>
    </row>
    <row r="680" spans="2:2">
      <c r="B680" s="58"/>
    </row>
    <row r="681" spans="2:2">
      <c r="B681" s="58"/>
    </row>
    <row r="682" spans="2:2">
      <c r="B682" s="58"/>
    </row>
    <row r="683" spans="2:2">
      <c r="B683" s="58"/>
    </row>
    <row r="684" spans="2:2">
      <c r="B684" s="58"/>
    </row>
    <row r="685" spans="2:2">
      <c r="B685" s="58"/>
    </row>
    <row r="686" spans="2:2">
      <c r="B686" s="58"/>
    </row>
    <row r="687" spans="2:2">
      <c r="B687" s="58"/>
    </row>
    <row r="688" spans="2:2">
      <c r="B688" s="58"/>
    </row>
    <row r="689" spans="2:2">
      <c r="B689" s="58"/>
    </row>
    <row r="690" spans="2:2">
      <c r="B690" s="58"/>
    </row>
    <row r="691" spans="2:2">
      <c r="B691" s="58"/>
    </row>
    <row r="692" spans="2:2">
      <c r="B692" s="58"/>
    </row>
    <row r="693" spans="2:2">
      <c r="B693" s="58"/>
    </row>
    <row r="694" spans="2:2">
      <c r="B694" s="58"/>
    </row>
    <row r="695" spans="2:2">
      <c r="B695" s="58"/>
    </row>
    <row r="696" spans="2:2">
      <c r="B696" s="58"/>
    </row>
    <row r="697" spans="2:2">
      <c r="B697" s="58"/>
    </row>
    <row r="698" spans="2:2">
      <c r="B698" s="58"/>
    </row>
    <row r="699" spans="2:2">
      <c r="B699" s="58"/>
    </row>
    <row r="700" spans="2:2">
      <c r="B700" s="58"/>
    </row>
    <row r="701" spans="2:2">
      <c r="B701" s="58"/>
    </row>
    <row r="702" spans="2:2">
      <c r="B702" s="58"/>
    </row>
    <row r="703" spans="2:2">
      <c r="B703" s="58"/>
    </row>
    <row r="704" spans="2:2">
      <c r="B704" s="58"/>
    </row>
    <row r="705" spans="2:2">
      <c r="B705" s="58"/>
    </row>
    <row r="706" spans="2:2">
      <c r="B706" s="58"/>
    </row>
    <row r="707" spans="2:2">
      <c r="B707" s="58"/>
    </row>
    <row r="708" spans="2:2">
      <c r="B708" s="58"/>
    </row>
    <row r="709" spans="2:2">
      <c r="B709" s="58"/>
    </row>
    <row r="710" spans="2:2">
      <c r="B710" s="58"/>
    </row>
    <row r="711" spans="2:2">
      <c r="B711" s="58"/>
    </row>
    <row r="712" spans="2:2">
      <c r="B712" s="58"/>
    </row>
    <row r="713" spans="2:2">
      <c r="B713" s="58"/>
    </row>
    <row r="714" spans="2:2">
      <c r="B714" s="58"/>
    </row>
    <row r="715" spans="2:2">
      <c r="B715" s="58"/>
    </row>
    <row r="716" spans="2:2">
      <c r="B716" s="58"/>
    </row>
    <row r="717" spans="2:2">
      <c r="B717" s="58"/>
    </row>
    <row r="718" spans="2:2">
      <c r="B718" s="58"/>
    </row>
    <row r="719" spans="2:2">
      <c r="B719" s="58"/>
    </row>
    <row r="720" spans="2:2">
      <c r="B720" s="58"/>
    </row>
    <row r="721" spans="2:2">
      <c r="B721" s="58"/>
    </row>
    <row r="722" spans="2:2">
      <c r="B722" s="58"/>
    </row>
    <row r="723" spans="2:2">
      <c r="B723" s="58"/>
    </row>
    <row r="724" spans="2:2">
      <c r="B724" s="58"/>
    </row>
    <row r="725" spans="2:2">
      <c r="B725" s="58"/>
    </row>
    <row r="726" spans="2:2">
      <c r="B726" s="58"/>
    </row>
    <row r="727" spans="2:2">
      <c r="B727" s="58"/>
    </row>
    <row r="728" spans="2:2">
      <c r="B728" s="58"/>
    </row>
    <row r="729" spans="2:2">
      <c r="B729" s="58"/>
    </row>
    <row r="730" spans="2:2">
      <c r="B730" s="58"/>
    </row>
    <row r="731" spans="2:2">
      <c r="B731" s="58"/>
    </row>
    <row r="732" spans="2:2">
      <c r="B732" s="58"/>
    </row>
    <row r="733" spans="2:2">
      <c r="B733" s="58"/>
    </row>
    <row r="734" spans="2:2">
      <c r="B734" s="58"/>
    </row>
    <row r="735" spans="2:2">
      <c r="B735" s="58"/>
    </row>
    <row r="736" spans="2:2">
      <c r="B736" s="58"/>
    </row>
    <row r="737" spans="2:2">
      <c r="B737" s="58"/>
    </row>
    <row r="738" spans="2:2">
      <c r="B738" s="58"/>
    </row>
    <row r="739" spans="2:2">
      <c r="B739" s="58"/>
    </row>
    <row r="740" spans="2:2">
      <c r="B740" s="58"/>
    </row>
    <row r="741" spans="2:2">
      <c r="B741" s="58"/>
    </row>
    <row r="742" spans="2:2">
      <c r="B742" s="58"/>
    </row>
    <row r="743" spans="2:2">
      <c r="B743" s="58"/>
    </row>
    <row r="744" spans="2:2">
      <c r="B744" s="58"/>
    </row>
    <row r="745" spans="2:2">
      <c r="B745" s="58"/>
    </row>
    <row r="746" spans="2:2">
      <c r="B746" s="58"/>
    </row>
    <row r="747" spans="2:2">
      <c r="B747" s="58"/>
    </row>
    <row r="748" spans="2:2">
      <c r="B748" s="58"/>
    </row>
    <row r="749" spans="2:2">
      <c r="B749" s="58"/>
    </row>
    <row r="750" spans="2:2">
      <c r="B750" s="58"/>
    </row>
    <row r="751" spans="2:2">
      <c r="B751" s="58"/>
    </row>
    <row r="752" spans="2:2">
      <c r="B752" s="58"/>
    </row>
    <row r="753" spans="2:2">
      <c r="B753" s="58"/>
    </row>
    <row r="754" spans="2:2">
      <c r="B754" s="58"/>
    </row>
    <row r="755" spans="2:2">
      <c r="B755" s="58"/>
    </row>
    <row r="756" spans="2:2">
      <c r="B756" s="58"/>
    </row>
    <row r="757" spans="2:2">
      <c r="B757" s="58"/>
    </row>
    <row r="758" spans="2:2">
      <c r="B758" s="58"/>
    </row>
    <row r="759" spans="2:2">
      <c r="B759" s="58"/>
    </row>
    <row r="760" spans="2:2">
      <c r="B760" s="58"/>
    </row>
    <row r="761" spans="2:2">
      <c r="B761" s="58"/>
    </row>
    <row r="762" spans="2:2">
      <c r="B762" s="58"/>
    </row>
    <row r="763" spans="2:2">
      <c r="B763" s="58"/>
    </row>
    <row r="764" spans="2:2">
      <c r="B764" s="58"/>
    </row>
    <row r="765" spans="2:2">
      <c r="B765" s="58"/>
    </row>
    <row r="766" spans="2:2">
      <c r="B766" s="58"/>
    </row>
    <row r="767" spans="2:2">
      <c r="B767" s="58"/>
    </row>
    <row r="768" spans="2:2">
      <c r="B768" s="58"/>
    </row>
    <row r="769" spans="2:2">
      <c r="B769" s="58"/>
    </row>
    <row r="770" spans="2:2">
      <c r="B770" s="58"/>
    </row>
    <row r="771" spans="2:2">
      <c r="B771" s="58"/>
    </row>
    <row r="772" spans="2:2">
      <c r="B772" s="58"/>
    </row>
    <row r="773" spans="2:2">
      <c r="B773" s="58"/>
    </row>
    <row r="774" spans="2:2">
      <c r="B774" s="58"/>
    </row>
    <row r="775" spans="2:2">
      <c r="B775" s="58"/>
    </row>
    <row r="776" spans="2:2">
      <c r="B776" s="58"/>
    </row>
    <row r="777" spans="2:2">
      <c r="B777" s="58"/>
    </row>
    <row r="778" spans="2:2">
      <c r="B778" s="58"/>
    </row>
    <row r="779" spans="2:2">
      <c r="B779" s="58"/>
    </row>
    <row r="780" spans="2:2">
      <c r="B780" s="58"/>
    </row>
    <row r="781" spans="2:2">
      <c r="B781" s="58"/>
    </row>
    <row r="782" spans="2:2">
      <c r="B782" s="58"/>
    </row>
    <row r="783" spans="2:2">
      <c r="B783" s="58"/>
    </row>
    <row r="784" spans="2:2">
      <c r="B784" s="58"/>
    </row>
    <row r="785" spans="2:2">
      <c r="B785" s="58"/>
    </row>
    <row r="786" spans="2:2">
      <c r="B786" s="58"/>
    </row>
    <row r="787" spans="2:2">
      <c r="B787" s="58"/>
    </row>
    <row r="788" spans="2:2">
      <c r="B788" s="58"/>
    </row>
    <row r="789" spans="2:2">
      <c r="B789" s="58"/>
    </row>
    <row r="790" spans="2:2">
      <c r="B790" s="58"/>
    </row>
    <row r="791" spans="2:2">
      <c r="B791" s="58"/>
    </row>
    <row r="792" spans="2:2">
      <c r="B792" s="58"/>
    </row>
    <row r="793" spans="2:2">
      <c r="B793" s="58"/>
    </row>
    <row r="794" spans="2:2">
      <c r="B794" s="58"/>
    </row>
    <row r="795" spans="2:2">
      <c r="B795" s="58"/>
    </row>
    <row r="796" spans="2:2">
      <c r="B796" s="58"/>
    </row>
    <row r="797" spans="2:2">
      <c r="B797" s="58"/>
    </row>
    <row r="798" spans="2:2">
      <c r="B798" s="58"/>
    </row>
    <row r="799" spans="2:2">
      <c r="B799" s="58"/>
    </row>
    <row r="800" spans="2:2">
      <c r="B800" s="58"/>
    </row>
    <row r="801" spans="2:2">
      <c r="B801" s="58"/>
    </row>
    <row r="802" spans="2:2">
      <c r="B802" s="58"/>
    </row>
    <row r="803" spans="2:2">
      <c r="B803" s="58"/>
    </row>
    <row r="804" spans="2:2">
      <c r="B804" s="58"/>
    </row>
    <row r="805" spans="2:2">
      <c r="B805" s="58"/>
    </row>
    <row r="806" spans="2:2">
      <c r="B806" s="58"/>
    </row>
    <row r="807" spans="2:2">
      <c r="B807" s="58"/>
    </row>
    <row r="808" spans="2:2">
      <c r="B808" s="58"/>
    </row>
    <row r="809" spans="2:2">
      <c r="B809" s="58"/>
    </row>
    <row r="810" spans="2:2">
      <c r="B810" s="58"/>
    </row>
    <row r="811" spans="2:2">
      <c r="B811" s="58"/>
    </row>
    <row r="812" spans="2:2">
      <c r="B812" s="58"/>
    </row>
    <row r="813" spans="2:2">
      <c r="B813" s="58"/>
    </row>
    <row r="814" spans="2:2">
      <c r="B814" s="58"/>
    </row>
    <row r="815" spans="2:2">
      <c r="B815" s="58"/>
    </row>
    <row r="816" spans="2:2">
      <c r="B816" s="58"/>
    </row>
    <row r="817" spans="2:2">
      <c r="B817" s="58"/>
    </row>
    <row r="818" spans="2:2">
      <c r="B818" s="58"/>
    </row>
    <row r="819" spans="2:2">
      <c r="B819" s="58"/>
    </row>
    <row r="820" spans="2:2">
      <c r="B820" s="58"/>
    </row>
    <row r="821" spans="2:2">
      <c r="B821" s="58"/>
    </row>
    <row r="822" spans="2:2">
      <c r="B822" s="58"/>
    </row>
    <row r="823" spans="2:2">
      <c r="B823" s="58"/>
    </row>
    <row r="824" spans="2:2">
      <c r="B824" s="58"/>
    </row>
    <row r="825" spans="2:2">
      <c r="B825" s="58"/>
    </row>
    <row r="826" spans="2:2">
      <c r="B826" s="58"/>
    </row>
    <row r="827" spans="2:2">
      <c r="B827" s="58"/>
    </row>
    <row r="828" spans="2:2">
      <c r="B828" s="58"/>
    </row>
    <row r="829" spans="2:2">
      <c r="B829" s="58"/>
    </row>
    <row r="830" spans="2:2">
      <c r="B830" s="58"/>
    </row>
    <row r="831" spans="2:2">
      <c r="B831" s="58"/>
    </row>
    <row r="832" spans="2:2">
      <c r="B832" s="58"/>
    </row>
    <row r="833" spans="2:2">
      <c r="B833" s="58"/>
    </row>
    <row r="834" spans="2:2">
      <c r="B834" s="58"/>
    </row>
    <row r="835" spans="2:2">
      <c r="B835" s="58"/>
    </row>
    <row r="836" spans="2:2">
      <c r="B836" s="58"/>
    </row>
    <row r="837" spans="2:2">
      <c r="B837" s="58"/>
    </row>
    <row r="838" spans="2:2">
      <c r="B838" s="58"/>
    </row>
    <row r="839" spans="2:2">
      <c r="B839" s="58"/>
    </row>
    <row r="840" spans="2:2">
      <c r="B840" s="58"/>
    </row>
    <row r="841" spans="2:2">
      <c r="B841" s="58"/>
    </row>
    <row r="842" spans="2:2">
      <c r="B842" s="58"/>
    </row>
    <row r="843" spans="2:2">
      <c r="B843" s="58"/>
    </row>
    <row r="844" spans="2:2">
      <c r="B844" s="58"/>
    </row>
    <row r="845" spans="2:2">
      <c r="B845" s="58"/>
    </row>
    <row r="846" spans="2:2">
      <c r="B846" s="58"/>
    </row>
    <row r="847" spans="2:2">
      <c r="B847" s="58"/>
    </row>
    <row r="848" spans="2:2">
      <c r="B848" s="58"/>
    </row>
    <row r="849" spans="2:2">
      <c r="B849" s="58"/>
    </row>
    <row r="850" spans="2:2">
      <c r="B850" s="58"/>
    </row>
    <row r="851" spans="2:2">
      <c r="B851" s="58"/>
    </row>
    <row r="852" spans="2:2">
      <c r="B852" s="58"/>
    </row>
    <row r="853" spans="2:2">
      <c r="B853" s="58"/>
    </row>
    <row r="854" spans="2:2">
      <c r="B854" s="58"/>
    </row>
    <row r="855" spans="2:2">
      <c r="B855" s="58"/>
    </row>
    <row r="856" spans="2:2">
      <c r="B856" s="58"/>
    </row>
    <row r="857" spans="2:2">
      <c r="B857" s="58"/>
    </row>
    <row r="858" spans="2:2">
      <c r="B858" s="58"/>
    </row>
    <row r="859" spans="2:2">
      <c r="B859" s="58"/>
    </row>
    <row r="860" spans="2:2">
      <c r="B860" s="58"/>
    </row>
    <row r="861" spans="2:2">
      <c r="B861" s="58"/>
    </row>
    <row r="862" spans="2:2">
      <c r="B862" s="58"/>
    </row>
    <row r="863" spans="2:2">
      <c r="B863" s="58"/>
    </row>
    <row r="864" spans="2:2">
      <c r="B864" s="58"/>
    </row>
    <row r="865" spans="2:2">
      <c r="B865" s="58"/>
    </row>
    <row r="866" spans="2:2">
      <c r="B866" s="58"/>
    </row>
    <row r="867" spans="2:2">
      <c r="B867" s="58"/>
    </row>
    <row r="868" spans="2:2">
      <c r="B868" s="58"/>
    </row>
    <row r="869" spans="2:2">
      <c r="B869" s="58"/>
    </row>
    <row r="870" spans="2:2">
      <c r="B870" s="58"/>
    </row>
    <row r="871" spans="2:2">
      <c r="B871" s="58"/>
    </row>
    <row r="872" spans="2:2">
      <c r="B872" s="58"/>
    </row>
    <row r="873" spans="2:2">
      <c r="B873" s="58"/>
    </row>
    <row r="874" spans="2:2">
      <c r="B874" s="58"/>
    </row>
    <row r="875" spans="2:2">
      <c r="B875" s="58"/>
    </row>
    <row r="876" spans="2:2">
      <c r="B876" s="58"/>
    </row>
    <row r="877" spans="2:2">
      <c r="B877" s="58"/>
    </row>
    <row r="878" spans="2:2">
      <c r="B878" s="58"/>
    </row>
    <row r="879" spans="2:2">
      <c r="B879" s="58"/>
    </row>
    <row r="880" spans="2:2">
      <c r="B880" s="58"/>
    </row>
    <row r="881" spans="2:2">
      <c r="B881" s="58"/>
    </row>
    <row r="882" spans="2:2">
      <c r="B882" s="58"/>
    </row>
    <row r="883" spans="2:2">
      <c r="B883" s="58"/>
    </row>
    <row r="884" spans="2:2">
      <c r="B884" s="58"/>
    </row>
    <row r="885" spans="2:2">
      <c r="B885" s="58"/>
    </row>
    <row r="886" spans="2:2">
      <c r="B886" s="58"/>
    </row>
    <row r="887" spans="2:2">
      <c r="B887" s="58"/>
    </row>
    <row r="888" spans="2:2">
      <c r="B888" s="58"/>
    </row>
    <row r="889" spans="2:2">
      <c r="B889" s="58"/>
    </row>
    <row r="890" spans="2:2">
      <c r="B890" s="58"/>
    </row>
    <row r="891" spans="2:2">
      <c r="B891" s="58"/>
    </row>
    <row r="892" spans="2:2">
      <c r="B892" s="58"/>
    </row>
    <row r="893" spans="2:2">
      <c r="B893" s="58"/>
    </row>
    <row r="894" spans="2:2">
      <c r="B894" s="58"/>
    </row>
    <row r="895" spans="2:2">
      <c r="B895" s="58"/>
    </row>
    <row r="896" spans="2:2">
      <c r="B896" s="58"/>
    </row>
    <row r="897" spans="2:2">
      <c r="B897" s="58"/>
    </row>
    <row r="898" spans="2:2">
      <c r="B898" s="58"/>
    </row>
    <row r="899" spans="2:2">
      <c r="B899" s="58"/>
    </row>
    <row r="900" spans="2:2">
      <c r="B900" s="58"/>
    </row>
    <row r="901" spans="2:2">
      <c r="B901" s="58"/>
    </row>
    <row r="902" spans="2:2">
      <c r="B902" s="58"/>
    </row>
    <row r="903" spans="2:2">
      <c r="B903" s="58"/>
    </row>
    <row r="904" spans="2:2">
      <c r="B904" s="58"/>
    </row>
    <row r="905" spans="2:2">
      <c r="B905" s="58"/>
    </row>
    <row r="906" spans="2:2">
      <c r="B906" s="58"/>
    </row>
    <row r="907" spans="2:2">
      <c r="B907" s="58"/>
    </row>
    <row r="908" spans="2:2">
      <c r="B908" s="58"/>
    </row>
    <row r="909" spans="2:2">
      <c r="B909" s="58"/>
    </row>
    <row r="910" spans="2:2">
      <c r="B910" s="58"/>
    </row>
    <row r="911" spans="2:2">
      <c r="B911" s="58"/>
    </row>
    <row r="912" spans="2:2">
      <c r="B912" s="58"/>
    </row>
    <row r="913" spans="2:2">
      <c r="B913" s="58"/>
    </row>
    <row r="914" spans="2:2">
      <c r="B914" s="58"/>
    </row>
    <row r="915" spans="2:2">
      <c r="B915" s="58"/>
    </row>
    <row r="916" spans="2:2">
      <c r="B916" s="58"/>
    </row>
    <row r="917" spans="2:2">
      <c r="B917" s="58"/>
    </row>
    <row r="918" spans="2:2">
      <c r="B918" s="58"/>
    </row>
    <row r="919" spans="2:2">
      <c r="B919" s="58"/>
    </row>
    <row r="920" spans="2:2">
      <c r="B920" s="58"/>
    </row>
    <row r="921" spans="2:2">
      <c r="B921" s="58"/>
    </row>
    <row r="922" spans="2:2">
      <c r="B922" s="58"/>
    </row>
    <row r="923" spans="2:2">
      <c r="B923" s="58"/>
    </row>
    <row r="924" spans="2:2">
      <c r="B924" s="58"/>
    </row>
    <row r="925" spans="2:2">
      <c r="B925" s="58"/>
    </row>
    <row r="926" spans="2:2">
      <c r="B926" s="58"/>
    </row>
    <row r="927" spans="2:2">
      <c r="B927" s="58"/>
    </row>
    <row r="928" spans="2:2">
      <c r="B928" s="58"/>
    </row>
    <row r="929" spans="2:2">
      <c r="B929" s="58"/>
    </row>
    <row r="930" spans="2:2">
      <c r="B930" s="58"/>
    </row>
    <row r="931" spans="2:2">
      <c r="B931" s="58"/>
    </row>
    <row r="932" spans="2:2">
      <c r="B932" s="58"/>
    </row>
    <row r="933" spans="2:2">
      <c r="B933" s="58"/>
    </row>
    <row r="934" spans="2:2">
      <c r="B934" s="58"/>
    </row>
    <row r="935" spans="2:2">
      <c r="B935" s="58"/>
    </row>
    <row r="936" spans="2:2">
      <c r="B936" s="58"/>
    </row>
    <row r="937" spans="2:2">
      <c r="B937" s="58"/>
    </row>
    <row r="938" spans="2:2">
      <c r="B938" s="58"/>
    </row>
    <row r="939" spans="2:2">
      <c r="B939" s="58"/>
    </row>
    <row r="940" spans="2:2">
      <c r="B940" s="58"/>
    </row>
    <row r="941" spans="2:2">
      <c r="B941" s="58"/>
    </row>
    <row r="942" spans="2:2">
      <c r="B942" s="58"/>
    </row>
    <row r="943" spans="2:2">
      <c r="B943" s="58"/>
    </row>
    <row r="944" spans="2:2">
      <c r="B944" s="58"/>
    </row>
    <row r="945" spans="2:2">
      <c r="B945" s="58"/>
    </row>
    <row r="946" spans="2:2">
      <c r="B946" s="58"/>
    </row>
    <row r="947" spans="2:2">
      <c r="B947" s="58"/>
    </row>
    <row r="948" spans="2:2">
      <c r="B948" s="58"/>
    </row>
    <row r="949" spans="2:2">
      <c r="B949" s="58"/>
    </row>
    <row r="950" spans="2:2">
      <c r="B950" s="58"/>
    </row>
    <row r="951" spans="2:2">
      <c r="B951" s="58"/>
    </row>
    <row r="952" spans="2:2">
      <c r="B952" s="58"/>
    </row>
    <row r="953" spans="2:2">
      <c r="B953" s="58"/>
    </row>
    <row r="954" spans="2:2">
      <c r="B954" s="58"/>
    </row>
    <row r="955" spans="2:2">
      <c r="B955" s="58"/>
    </row>
    <row r="956" spans="2:2">
      <c r="B956" s="58"/>
    </row>
    <row r="957" spans="2:2">
      <c r="B957" s="58"/>
    </row>
    <row r="958" spans="2:2">
      <c r="B958" s="58"/>
    </row>
    <row r="959" spans="2:2">
      <c r="B959" s="58"/>
    </row>
    <row r="960" spans="2:2">
      <c r="B960" s="58"/>
    </row>
    <row r="961" spans="2:2">
      <c r="B961" s="58"/>
    </row>
    <row r="962" spans="2:2">
      <c r="B962" s="58"/>
    </row>
    <row r="963" spans="2:2">
      <c r="B963" s="58"/>
    </row>
    <row r="964" spans="2:2">
      <c r="B964" s="58"/>
    </row>
    <row r="965" spans="2:2">
      <c r="B965" s="58"/>
    </row>
    <row r="966" spans="2:2">
      <c r="B966" s="58"/>
    </row>
    <row r="967" spans="2:2">
      <c r="B967" s="58"/>
    </row>
    <row r="968" spans="2:2">
      <c r="B968" s="58"/>
    </row>
    <row r="969" spans="2:2">
      <c r="B969" s="58"/>
    </row>
    <row r="970" spans="2:2">
      <c r="B970" s="58"/>
    </row>
    <row r="971" spans="2:2">
      <c r="B971" s="58"/>
    </row>
    <row r="972" spans="2:2">
      <c r="B972" s="58"/>
    </row>
    <row r="973" spans="2:2">
      <c r="B973" s="58"/>
    </row>
    <row r="974" spans="2:2">
      <c r="B974" s="58"/>
    </row>
    <row r="975" spans="2:2">
      <c r="B975" s="58"/>
    </row>
    <row r="976" spans="2:2">
      <c r="B976" s="58"/>
    </row>
    <row r="977" spans="2:2">
      <c r="B977" s="58"/>
    </row>
    <row r="978" spans="2:2">
      <c r="B978" s="58"/>
    </row>
    <row r="979" spans="2:2">
      <c r="B979" s="58"/>
    </row>
    <row r="980" spans="2:2">
      <c r="B980" s="58"/>
    </row>
    <row r="981" spans="2:2">
      <c r="B981" s="58"/>
    </row>
    <row r="982" spans="2:2">
      <c r="B982" s="58"/>
    </row>
    <row r="983" spans="2:2">
      <c r="B983" s="58"/>
    </row>
    <row r="984" spans="2:2">
      <c r="B984" s="58"/>
    </row>
    <row r="985" spans="2:2">
      <c r="B985" s="58"/>
    </row>
    <row r="986" spans="2:2">
      <c r="B986" s="58"/>
    </row>
    <row r="987" spans="2:2">
      <c r="B987" s="58"/>
    </row>
    <row r="988" spans="2:2">
      <c r="B988" s="58"/>
    </row>
    <row r="989" spans="2:2">
      <c r="B989" s="58"/>
    </row>
    <row r="990" spans="2:2">
      <c r="B990" s="58"/>
    </row>
    <row r="991" spans="2:2">
      <c r="B991" s="58"/>
    </row>
    <row r="992" spans="2:2">
      <c r="B992" s="58"/>
    </row>
    <row r="993" spans="2:2">
      <c r="B993" s="5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Weekend Div 1</vt:lpstr>
      <vt:lpstr>Weekend North</vt:lpstr>
      <vt:lpstr>Weekend South</vt:lpstr>
      <vt:lpstr>Weekday Div 1</vt:lpstr>
      <vt:lpstr>Weekday Div 3</vt:lpstr>
      <vt:lpstr>Weekday Div 4</vt:lpstr>
      <vt:lpstr>Weekday Div 5</vt:lpstr>
      <vt:lpstr>Sheet1</vt:lpstr>
      <vt:lpstr>'Weekday Div 1'!CompletedRounds</vt:lpstr>
      <vt:lpstr>'Weekday Div 3'!CompletedRounds</vt:lpstr>
      <vt:lpstr>'Weekday Div 4'!CompletedRounds</vt:lpstr>
      <vt:lpstr>'Weekday Div 5'!CompletedRounds</vt:lpstr>
      <vt:lpstr>'Weekend North'!CompletedRounds</vt:lpstr>
      <vt:lpstr>'Weekend South'!CompletedRounds</vt:lpstr>
      <vt:lpstr>CompletedRounds</vt:lpstr>
      <vt:lpstr>'Weekday Div 1'!Table</vt:lpstr>
      <vt:lpstr>'Weekday Div 3'!Table</vt:lpstr>
      <vt:lpstr>'Weekday Div 4'!Table</vt:lpstr>
      <vt:lpstr>'Weekday Div 5'!Table</vt:lpstr>
      <vt:lpstr>'Weekend North'!Table</vt:lpstr>
      <vt:lpstr>'Weekend South'!Table</vt:lpstr>
      <vt:lpstr>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Neal Maidment</cp:lastModifiedBy>
  <dcterms:modified xsi:type="dcterms:W3CDTF">2026-01-20T06:22:28Z</dcterms:modified>
</cp:coreProperties>
</file>