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alMaidment\Desktop\2025 Pennants Results\2025 Men_s Pennants\"/>
    </mc:Choice>
  </mc:AlternateContent>
  <xr:revisionPtr revIDLastSave="0" documentId="13_ncr:1_{E7C70E47-2EF6-4C1F-ABFB-20622ECE6E1B}" xr6:coauthVersionLast="47" xr6:coauthVersionMax="47" xr10:uidLastSave="{00000000-0000-0000-0000-000000000000}"/>
  <bookViews>
    <workbookView xWindow="-25125" yWindow="1620" windowWidth="25245" windowHeight="12135" xr2:uid="{00000000-000D-0000-FFFF-FFFF00000000}"/>
  </bookViews>
  <sheets>
    <sheet name="Div 1" sheetId="1" r:id="rId1"/>
    <sheet name="Div 2" sheetId="3" r:id="rId2"/>
    <sheet name="Div 3" sheetId="4" r:id="rId3"/>
    <sheet name="Div 4 North" sheetId="5" r:id="rId4"/>
    <sheet name="Div 4 South" sheetId="6" r:id="rId5"/>
    <sheet name="Div 5 North" sheetId="7" r:id="rId6"/>
    <sheet name="Div 5 South" sheetId="8" r:id="rId7"/>
    <sheet name="Div 6 North" sheetId="9" r:id="rId8"/>
    <sheet name="Div 6 South" sheetId="10" r:id="rId9"/>
    <sheet name="Div 6 Central" sheetId="11" r:id="rId10"/>
    <sheet name="Div 7 North" sheetId="12" r:id="rId11"/>
    <sheet name="Div 7 South" sheetId="13" r:id="rId12"/>
    <sheet name="Div 8 North" sheetId="14" r:id="rId13"/>
    <sheet name="Sheet1" sheetId="2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CompletedRounds" localSheetId="1">'Div 2'!$B$271:$K$311</definedName>
    <definedName name="CompletedRounds" localSheetId="2">'Div 3'!$B$98:$K$110</definedName>
    <definedName name="CompletedRounds" localSheetId="3">'Div 4 North'!$B$271:$K$311</definedName>
    <definedName name="CompletedRounds" localSheetId="4">'Div 4 South'!$B$271:$K$311</definedName>
    <definedName name="CompletedRounds" localSheetId="5">'Div 5 North'!$B$271:$K$311</definedName>
    <definedName name="CompletedRounds" localSheetId="6">'Div 5 South'!$B$271:$K$311</definedName>
    <definedName name="CompletedRounds" localSheetId="9">'Div 6 Central'!$B$271:$K$311</definedName>
    <definedName name="CompletedRounds" localSheetId="7">'Div 6 North'!$B$271:$K$311</definedName>
    <definedName name="CompletedRounds" localSheetId="8">'Div 6 South'!$B$271:$K$311</definedName>
    <definedName name="CompletedRounds" localSheetId="10">'Div 7 North'!$B$271:$K$311</definedName>
    <definedName name="CompletedRounds" localSheetId="11">'Div 7 South'!$B$271:$K$311</definedName>
    <definedName name="CompletedRounds" localSheetId="12">'Div 8 North'!$B$271:$K$311</definedName>
    <definedName name="CompletedRounds">'Div 1'!$B$271:$K$311</definedName>
    <definedName name="Table" localSheetId="1">'Div 2'!$B$2:$K$12</definedName>
    <definedName name="Table" localSheetId="2">'Div 3'!$B$2:$K$9</definedName>
    <definedName name="Table" localSheetId="3">'Div 4 North'!$B$2:$K$12</definedName>
    <definedName name="Table" localSheetId="4">'Div 4 South'!$B$2:$K$12</definedName>
    <definedName name="Table" localSheetId="5">'Div 5 North'!$B$2:$K$12</definedName>
    <definedName name="Table" localSheetId="6">'Div 5 South'!$B$2:$K$12</definedName>
    <definedName name="Table" localSheetId="9">'Div 6 Central'!$B$2:$K$12</definedName>
    <definedName name="Table" localSheetId="7">'Div 6 North'!$B$2:$K$12</definedName>
    <definedName name="Table" localSheetId="8">'Div 6 South'!$B$2:$K$12</definedName>
    <definedName name="Table" localSheetId="10">'Div 7 North'!$B$2:$K$12</definedName>
    <definedName name="Table" localSheetId="11">'Div 7 South'!$B$2:$K$12</definedName>
    <definedName name="Table" localSheetId="12">'Div 8 North'!$B$2:$K$12</definedName>
    <definedName name="Table">'Div 1'!$B$2:$K$12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4" l="1"/>
  <c r="N5" i="14"/>
  <c r="N6" i="14"/>
  <c r="N7" i="14"/>
  <c r="N8" i="14"/>
  <c r="N9" i="14"/>
  <c r="N10" i="14"/>
  <c r="N11" i="14"/>
  <c r="B14" i="14"/>
  <c r="D14" i="14"/>
  <c r="G14" i="14"/>
  <c r="C15" i="14"/>
  <c r="H15" i="14"/>
  <c r="G26" i="14" s="1"/>
  <c r="B26" i="14"/>
  <c r="F26" i="14"/>
  <c r="N26" i="14" s="1"/>
  <c r="K26" i="14"/>
  <c r="Q26" i="14"/>
  <c r="C29" i="14"/>
  <c r="H29" i="14"/>
  <c r="G40" i="14" s="1"/>
  <c r="B40" i="14"/>
  <c r="F40" i="14"/>
  <c r="N40" i="14" s="1"/>
  <c r="K40" i="14"/>
  <c r="Q40" i="14"/>
  <c r="C43" i="14"/>
  <c r="H43" i="14"/>
  <c r="G54" i="14" s="1"/>
  <c r="B54" i="14"/>
  <c r="F54" i="14"/>
  <c r="N54" i="14" s="1"/>
  <c r="K54" i="14"/>
  <c r="Q54" i="14"/>
  <c r="C57" i="14"/>
  <c r="H57" i="14"/>
  <c r="G68" i="14" s="1"/>
  <c r="B68" i="14"/>
  <c r="F68" i="14"/>
  <c r="N68" i="14" s="1"/>
  <c r="K68" i="14"/>
  <c r="Q68" i="14"/>
  <c r="B71" i="14"/>
  <c r="D71" i="14"/>
  <c r="G71" i="14"/>
  <c r="C72" i="14"/>
  <c r="B83" i="14" s="1"/>
  <c r="F83" i="14"/>
  <c r="N83" i="14" s="1"/>
  <c r="G83" i="14"/>
  <c r="K83" i="14"/>
  <c r="O83" i="14"/>
  <c r="Q83" i="14"/>
  <c r="G84" i="14"/>
  <c r="R83" i="14" s="1"/>
  <c r="B97" i="14"/>
  <c r="F97" i="14"/>
  <c r="N97" i="14" s="1"/>
  <c r="G97" i="14"/>
  <c r="K97" i="14"/>
  <c r="Q97" i="14"/>
  <c r="B111" i="14"/>
  <c r="F111" i="14"/>
  <c r="O111" i="14" s="1"/>
  <c r="G111" i="14"/>
  <c r="K111" i="14"/>
  <c r="Q111" i="14" s="1"/>
  <c r="B125" i="14"/>
  <c r="F125" i="14"/>
  <c r="G126" i="14" s="1"/>
  <c r="R125" i="14" s="1"/>
  <c r="G125" i="14"/>
  <c r="K125" i="14"/>
  <c r="Q125" i="14" s="1"/>
  <c r="N125" i="14"/>
  <c r="O125" i="14"/>
  <c r="B128" i="14"/>
  <c r="D128" i="14"/>
  <c r="G128" i="14"/>
  <c r="C129" i="14"/>
  <c r="H129" i="14"/>
  <c r="B140" i="14"/>
  <c r="F140" i="14"/>
  <c r="N140" i="14" s="1"/>
  <c r="G140" i="14"/>
  <c r="K140" i="14"/>
  <c r="Q140" i="14" s="1"/>
  <c r="C143" i="14"/>
  <c r="H143" i="14"/>
  <c r="B154" i="14"/>
  <c r="F154" i="14"/>
  <c r="N154" i="14" s="1"/>
  <c r="G154" i="14"/>
  <c r="K154" i="14"/>
  <c r="Q154" i="14" s="1"/>
  <c r="C157" i="14"/>
  <c r="H157" i="14"/>
  <c r="B168" i="14"/>
  <c r="F168" i="14"/>
  <c r="N168" i="14" s="1"/>
  <c r="G168" i="14"/>
  <c r="K168" i="14"/>
  <c r="Q168" i="14" s="1"/>
  <c r="C171" i="14"/>
  <c r="H171" i="14"/>
  <c r="B182" i="14"/>
  <c r="F182" i="14"/>
  <c r="N182" i="14" s="1"/>
  <c r="G182" i="14"/>
  <c r="K182" i="14"/>
  <c r="Q182" i="14" s="1"/>
  <c r="B185" i="14"/>
  <c r="D185" i="14"/>
  <c r="G185" i="14"/>
  <c r="C186" i="14"/>
  <c r="G198" i="14" s="1"/>
  <c r="R197" i="14" s="1"/>
  <c r="H186" i="14"/>
  <c r="G197" i="14" s="1"/>
  <c r="F197" i="14"/>
  <c r="N197" i="14" s="1"/>
  <c r="K197" i="14"/>
  <c r="O197" i="14"/>
  <c r="Q197" i="14"/>
  <c r="C200" i="14"/>
  <c r="B211" i="14" s="1"/>
  <c r="H200" i="14"/>
  <c r="G211" i="14" s="1"/>
  <c r="F211" i="14"/>
  <c r="N211" i="14" s="1"/>
  <c r="K211" i="14"/>
  <c r="Q211" i="14"/>
  <c r="C214" i="14"/>
  <c r="B225" i="14" s="1"/>
  <c r="H214" i="14"/>
  <c r="G225" i="14" s="1"/>
  <c r="F225" i="14"/>
  <c r="N225" i="14" s="1"/>
  <c r="K225" i="14"/>
  <c r="Q225" i="14"/>
  <c r="C228" i="14"/>
  <c r="G240" i="14" s="1"/>
  <c r="R239" i="14" s="1"/>
  <c r="H228" i="14"/>
  <c r="G239" i="14" s="1"/>
  <c r="F239" i="14"/>
  <c r="N239" i="14" s="1"/>
  <c r="K239" i="14"/>
  <c r="Q239" i="14"/>
  <c r="B242" i="14"/>
  <c r="D242" i="14"/>
  <c r="G242" i="14"/>
  <c r="C243" i="14"/>
  <c r="B254" i="14" s="1"/>
  <c r="H243" i="14"/>
  <c r="G254" i="14" s="1"/>
  <c r="F254" i="14"/>
  <c r="K254" i="14"/>
  <c r="O254" i="14"/>
  <c r="P254" i="14"/>
  <c r="Q254" i="14"/>
  <c r="R254" i="14"/>
  <c r="S254" i="14"/>
  <c r="T254" i="14"/>
  <c r="G255" i="14"/>
  <c r="C257" i="14"/>
  <c r="B268" i="14" s="1"/>
  <c r="H257" i="14"/>
  <c r="G268" i="14" s="1"/>
  <c r="F268" i="14"/>
  <c r="K268" i="14"/>
  <c r="O268" i="14"/>
  <c r="P268" i="14"/>
  <c r="Q268" i="14"/>
  <c r="R268" i="14"/>
  <c r="S268" i="14"/>
  <c r="T268" i="14"/>
  <c r="G269" i="14"/>
  <c r="C271" i="14"/>
  <c r="B282" i="14" s="1"/>
  <c r="H271" i="14"/>
  <c r="G282" i="14" s="1"/>
  <c r="F282" i="14"/>
  <c r="K282" i="14"/>
  <c r="O282" i="14"/>
  <c r="P282" i="14"/>
  <c r="Q282" i="14"/>
  <c r="R282" i="14"/>
  <c r="S282" i="14"/>
  <c r="T282" i="14"/>
  <c r="G283" i="14"/>
  <c r="C285" i="14"/>
  <c r="B296" i="14" s="1"/>
  <c r="H285" i="14"/>
  <c r="G296" i="14" s="1"/>
  <c r="F296" i="14"/>
  <c r="K296" i="14"/>
  <c r="O296" i="14"/>
  <c r="P296" i="14"/>
  <c r="Q296" i="14"/>
  <c r="R296" i="14"/>
  <c r="S296" i="14"/>
  <c r="T296" i="14"/>
  <c r="G297" i="14"/>
  <c r="B299" i="14"/>
  <c r="D299" i="14"/>
  <c r="G299" i="14"/>
  <c r="C300" i="14"/>
  <c r="H300" i="14"/>
  <c r="G311" i="14" s="1"/>
  <c r="B311" i="14"/>
  <c r="F311" i="14"/>
  <c r="G312" i="14" s="1"/>
  <c r="R311" i="14" s="1"/>
  <c r="K311" i="14"/>
  <c r="N311" i="14"/>
  <c r="O311" i="14"/>
  <c r="P311" i="14"/>
  <c r="Q311" i="14"/>
  <c r="C314" i="14"/>
  <c r="H314" i="14"/>
  <c r="G325" i="14" s="1"/>
  <c r="B325" i="14"/>
  <c r="F325" i="14"/>
  <c r="G326" i="14" s="1"/>
  <c r="R325" i="14" s="1"/>
  <c r="K325" i="14"/>
  <c r="N325" i="14"/>
  <c r="O325" i="14"/>
  <c r="P325" i="14"/>
  <c r="Q325" i="14"/>
  <c r="C328" i="14"/>
  <c r="H328" i="14"/>
  <c r="G339" i="14" s="1"/>
  <c r="B339" i="14"/>
  <c r="F339" i="14"/>
  <c r="G340" i="14" s="1"/>
  <c r="R339" i="14" s="1"/>
  <c r="K339" i="14"/>
  <c r="N339" i="14"/>
  <c r="O339" i="14"/>
  <c r="P339" i="14"/>
  <c r="Q339" i="14"/>
  <c r="C342" i="14"/>
  <c r="H342" i="14"/>
  <c r="G353" i="14" s="1"/>
  <c r="B353" i="14"/>
  <c r="F353" i="14"/>
  <c r="G354" i="14" s="1"/>
  <c r="R353" i="14" s="1"/>
  <c r="K353" i="14"/>
  <c r="N353" i="14"/>
  <c r="O353" i="14"/>
  <c r="P353" i="14"/>
  <c r="Q353" i="14"/>
  <c r="B356" i="14"/>
  <c r="D356" i="14"/>
  <c r="G356" i="14"/>
  <c r="C357" i="14"/>
  <c r="H357" i="14"/>
  <c r="B368" i="14"/>
  <c r="F368" i="14"/>
  <c r="P368" i="14" s="1"/>
  <c r="G368" i="14"/>
  <c r="K368" i="14"/>
  <c r="Q368" i="14" s="1"/>
  <c r="N368" i="14"/>
  <c r="C371" i="14"/>
  <c r="H371" i="14"/>
  <c r="B382" i="14"/>
  <c r="F382" i="14"/>
  <c r="P382" i="14" s="1"/>
  <c r="G382" i="14"/>
  <c r="K382" i="14"/>
  <c r="Q382" i="14" s="1"/>
  <c r="N382" i="14"/>
  <c r="C385" i="14"/>
  <c r="H385" i="14"/>
  <c r="B396" i="14"/>
  <c r="F396" i="14"/>
  <c r="P396" i="14" s="1"/>
  <c r="G396" i="14"/>
  <c r="K396" i="14"/>
  <c r="Q396" i="14" s="1"/>
  <c r="N396" i="14"/>
  <c r="C399" i="14"/>
  <c r="H399" i="14"/>
  <c r="B410" i="14"/>
  <c r="F410" i="14"/>
  <c r="P410" i="14" s="1"/>
  <c r="G410" i="14"/>
  <c r="K410" i="14"/>
  <c r="Q410" i="14" s="1"/>
  <c r="N410" i="14"/>
  <c r="N4" i="13"/>
  <c r="N5" i="13"/>
  <c r="N6" i="13"/>
  <c r="N7" i="13"/>
  <c r="N8" i="13"/>
  <c r="N9" i="13"/>
  <c r="N10" i="13"/>
  <c r="N11" i="13"/>
  <c r="B14" i="13"/>
  <c r="D14" i="13"/>
  <c r="G14" i="13"/>
  <c r="C15" i="13"/>
  <c r="H15" i="13"/>
  <c r="B26" i="13"/>
  <c r="F26" i="13"/>
  <c r="N26" i="13" s="1"/>
  <c r="G26" i="13"/>
  <c r="K26" i="13"/>
  <c r="Q26" i="13"/>
  <c r="C29" i="13"/>
  <c r="H29" i="13"/>
  <c r="B40" i="13"/>
  <c r="F40" i="13"/>
  <c r="N40" i="13" s="1"/>
  <c r="G40" i="13"/>
  <c r="K40" i="13"/>
  <c r="Q40" i="13"/>
  <c r="C43" i="13"/>
  <c r="H43" i="13"/>
  <c r="B54" i="13"/>
  <c r="F54" i="13"/>
  <c r="N54" i="13" s="1"/>
  <c r="G54" i="13"/>
  <c r="K54" i="13"/>
  <c r="Q54" i="13"/>
  <c r="C57" i="13"/>
  <c r="H57" i="13"/>
  <c r="B68" i="13"/>
  <c r="F68" i="13"/>
  <c r="N68" i="13" s="1"/>
  <c r="G68" i="13"/>
  <c r="K68" i="13"/>
  <c r="Q68" i="13"/>
  <c r="B71" i="13"/>
  <c r="D71" i="13"/>
  <c r="G71" i="13"/>
  <c r="C72" i="13"/>
  <c r="B83" i="13" s="1"/>
  <c r="H72" i="13"/>
  <c r="G83" i="13" s="1"/>
  <c r="F83" i="13"/>
  <c r="K83" i="13"/>
  <c r="N83" i="13" s="1"/>
  <c r="O83" i="13"/>
  <c r="Q83" i="13"/>
  <c r="C86" i="13"/>
  <c r="B97" i="13" s="1"/>
  <c r="H86" i="13"/>
  <c r="G97" i="13" s="1"/>
  <c r="F97" i="13"/>
  <c r="P97" i="13" s="1"/>
  <c r="K97" i="13"/>
  <c r="N97" i="13" s="1"/>
  <c r="O97" i="13"/>
  <c r="Q97" i="13"/>
  <c r="C100" i="13"/>
  <c r="B111" i="13" s="1"/>
  <c r="H100" i="13"/>
  <c r="G111" i="13" s="1"/>
  <c r="F111" i="13"/>
  <c r="P111" i="13" s="1"/>
  <c r="K111" i="13"/>
  <c r="N111" i="13" s="1"/>
  <c r="O111" i="13"/>
  <c r="Q111" i="13"/>
  <c r="C114" i="13"/>
  <c r="B125" i="13" s="1"/>
  <c r="H114" i="13"/>
  <c r="G125" i="13" s="1"/>
  <c r="F125" i="13"/>
  <c r="P125" i="13" s="1"/>
  <c r="K125" i="13"/>
  <c r="N125" i="13" s="1"/>
  <c r="O125" i="13"/>
  <c r="Q125" i="13"/>
  <c r="B128" i="13"/>
  <c r="D128" i="13"/>
  <c r="G128" i="13"/>
  <c r="C129" i="13"/>
  <c r="H129" i="13"/>
  <c r="B140" i="13"/>
  <c r="F140" i="13"/>
  <c r="G141" i="13" s="1"/>
  <c r="R140" i="13" s="1"/>
  <c r="G140" i="13"/>
  <c r="K140" i="13"/>
  <c r="N140" i="13"/>
  <c r="O140" i="13"/>
  <c r="Q140" i="13"/>
  <c r="C143" i="13"/>
  <c r="H143" i="13"/>
  <c r="B154" i="13"/>
  <c r="F154" i="13"/>
  <c r="G155" i="13" s="1"/>
  <c r="R154" i="13" s="1"/>
  <c r="G154" i="13"/>
  <c r="K154" i="13"/>
  <c r="N154" i="13"/>
  <c r="O154" i="13"/>
  <c r="Q154" i="13"/>
  <c r="C157" i="13"/>
  <c r="H157" i="13"/>
  <c r="B168" i="13"/>
  <c r="F168" i="13"/>
  <c r="G169" i="13" s="1"/>
  <c r="R168" i="13" s="1"/>
  <c r="G168" i="13"/>
  <c r="K168" i="13"/>
  <c r="N168" i="13"/>
  <c r="O168" i="13"/>
  <c r="Q168" i="13"/>
  <c r="C171" i="13"/>
  <c r="H171" i="13"/>
  <c r="B182" i="13"/>
  <c r="F182" i="13"/>
  <c r="G183" i="13" s="1"/>
  <c r="R182" i="13" s="1"/>
  <c r="G182" i="13"/>
  <c r="K182" i="13"/>
  <c r="N182" i="13"/>
  <c r="O182" i="13"/>
  <c r="Q182" i="13"/>
  <c r="B185" i="13"/>
  <c r="D185" i="13"/>
  <c r="G185" i="13"/>
  <c r="C186" i="13"/>
  <c r="B197" i="13" s="1"/>
  <c r="H186" i="13"/>
  <c r="F197" i="13"/>
  <c r="G198" i="13" s="1"/>
  <c r="R197" i="13" s="1"/>
  <c r="G197" i="13"/>
  <c r="K197" i="13"/>
  <c r="N197" i="13"/>
  <c r="O197" i="13"/>
  <c r="P197" i="13"/>
  <c r="Q197" i="13"/>
  <c r="C200" i="13"/>
  <c r="B211" i="13" s="1"/>
  <c r="H200" i="13"/>
  <c r="F211" i="13"/>
  <c r="G212" i="13" s="1"/>
  <c r="R211" i="13" s="1"/>
  <c r="G211" i="13"/>
  <c r="K211" i="13"/>
  <c r="N211" i="13"/>
  <c r="O211" i="13"/>
  <c r="P211" i="13"/>
  <c r="Q211" i="13"/>
  <c r="C214" i="13"/>
  <c r="B225" i="13" s="1"/>
  <c r="H214" i="13"/>
  <c r="F225" i="13"/>
  <c r="G226" i="13" s="1"/>
  <c r="R225" i="13" s="1"/>
  <c r="G225" i="13"/>
  <c r="K225" i="13"/>
  <c r="N225" i="13"/>
  <c r="O225" i="13"/>
  <c r="P225" i="13"/>
  <c r="Q225" i="13"/>
  <c r="C228" i="13"/>
  <c r="B239" i="13" s="1"/>
  <c r="H228" i="13"/>
  <c r="F239" i="13"/>
  <c r="G240" i="13" s="1"/>
  <c r="R239" i="13" s="1"/>
  <c r="G239" i="13"/>
  <c r="K239" i="13"/>
  <c r="N239" i="13"/>
  <c r="O239" i="13"/>
  <c r="P239" i="13"/>
  <c r="Q239" i="13"/>
  <c r="B242" i="13"/>
  <c r="D242" i="13"/>
  <c r="G242" i="13"/>
  <c r="C243" i="13"/>
  <c r="B254" i="13" s="1"/>
  <c r="H243" i="13"/>
  <c r="F254" i="13"/>
  <c r="O254" i="13" s="1"/>
  <c r="G254" i="13"/>
  <c r="K254" i="13"/>
  <c r="Q254" i="13" s="1"/>
  <c r="N254" i="13"/>
  <c r="C257" i="13"/>
  <c r="B268" i="13" s="1"/>
  <c r="H257" i="13"/>
  <c r="F268" i="13"/>
  <c r="O268" i="13" s="1"/>
  <c r="G268" i="13"/>
  <c r="K268" i="13"/>
  <c r="Q268" i="13" s="1"/>
  <c r="N268" i="13"/>
  <c r="C271" i="13"/>
  <c r="B282" i="13" s="1"/>
  <c r="H271" i="13"/>
  <c r="F282" i="13"/>
  <c r="O282" i="13" s="1"/>
  <c r="G282" i="13"/>
  <c r="K282" i="13"/>
  <c r="Q282" i="13" s="1"/>
  <c r="N282" i="13"/>
  <c r="C285" i="13"/>
  <c r="B296" i="13" s="1"/>
  <c r="H285" i="13"/>
  <c r="F296" i="13"/>
  <c r="O296" i="13" s="1"/>
  <c r="G296" i="13"/>
  <c r="K296" i="13"/>
  <c r="Q296" i="13" s="1"/>
  <c r="N296" i="13"/>
  <c r="B299" i="13"/>
  <c r="D299" i="13"/>
  <c r="G299" i="13"/>
  <c r="C300" i="13"/>
  <c r="H300" i="13"/>
  <c r="G311" i="13" s="1"/>
  <c r="B311" i="13"/>
  <c r="F311" i="13"/>
  <c r="N311" i="13" s="1"/>
  <c r="K311" i="13"/>
  <c r="Q311" i="13"/>
  <c r="C314" i="13"/>
  <c r="H314" i="13"/>
  <c r="G325" i="13" s="1"/>
  <c r="B325" i="13"/>
  <c r="F325" i="13"/>
  <c r="N325" i="13" s="1"/>
  <c r="K325" i="13"/>
  <c r="Q325" i="13"/>
  <c r="C328" i="13"/>
  <c r="H328" i="13"/>
  <c r="G339" i="13" s="1"/>
  <c r="B339" i="13"/>
  <c r="F339" i="13"/>
  <c r="N339" i="13" s="1"/>
  <c r="K339" i="13"/>
  <c r="Q339" i="13"/>
  <c r="C342" i="13"/>
  <c r="H342" i="13"/>
  <c r="G353" i="13" s="1"/>
  <c r="B353" i="13"/>
  <c r="F353" i="13"/>
  <c r="N353" i="13" s="1"/>
  <c r="K353" i="13"/>
  <c r="Q353" i="13"/>
  <c r="B358" i="13"/>
  <c r="D358" i="13"/>
  <c r="G358" i="13"/>
  <c r="C359" i="13"/>
  <c r="B370" i="13" s="1"/>
  <c r="H359" i="13"/>
  <c r="F370" i="13"/>
  <c r="G370" i="13"/>
  <c r="K370" i="13"/>
  <c r="N370" i="13" s="1"/>
  <c r="O370" i="13"/>
  <c r="P370" i="13"/>
  <c r="Q370" i="13"/>
  <c r="C373" i="13"/>
  <c r="B384" i="13" s="1"/>
  <c r="H373" i="13"/>
  <c r="F384" i="13"/>
  <c r="G384" i="13"/>
  <c r="K384" i="13"/>
  <c r="N384" i="13" s="1"/>
  <c r="O384" i="13"/>
  <c r="P384" i="13"/>
  <c r="Q384" i="13"/>
  <c r="C387" i="13"/>
  <c r="B398" i="13" s="1"/>
  <c r="H387" i="13"/>
  <c r="F398" i="13"/>
  <c r="G398" i="13"/>
  <c r="K398" i="13"/>
  <c r="N398" i="13" s="1"/>
  <c r="O398" i="13"/>
  <c r="P398" i="13"/>
  <c r="Q398" i="13"/>
  <c r="C401" i="13"/>
  <c r="B412" i="13" s="1"/>
  <c r="H401" i="13"/>
  <c r="F412" i="13"/>
  <c r="G412" i="13"/>
  <c r="K412" i="13"/>
  <c r="N412" i="13" s="1"/>
  <c r="O412" i="13"/>
  <c r="P412" i="13"/>
  <c r="Q412" i="13"/>
  <c r="N4" i="12"/>
  <c r="N5" i="12"/>
  <c r="N6" i="12"/>
  <c r="N7" i="12"/>
  <c r="N8" i="12"/>
  <c r="N9" i="12"/>
  <c r="N10" i="12"/>
  <c r="N11" i="12"/>
  <c r="B14" i="12"/>
  <c r="D14" i="12"/>
  <c r="G14" i="12"/>
  <c r="C15" i="12"/>
  <c r="B26" i="12" s="1"/>
  <c r="H15" i="12"/>
  <c r="G26" i="12" s="1"/>
  <c r="F26" i="12"/>
  <c r="K26" i="12"/>
  <c r="Q26" i="12"/>
  <c r="C29" i="12"/>
  <c r="B40" i="12" s="1"/>
  <c r="H29" i="12"/>
  <c r="F40" i="12"/>
  <c r="G40" i="12"/>
  <c r="K40" i="12"/>
  <c r="Q40" i="12"/>
  <c r="C43" i="12"/>
  <c r="B54" i="12" s="1"/>
  <c r="H43" i="12"/>
  <c r="F54" i="12"/>
  <c r="G54" i="12"/>
  <c r="K54" i="12"/>
  <c r="Q54" i="12"/>
  <c r="C57" i="12"/>
  <c r="B68" i="12" s="1"/>
  <c r="H57" i="12"/>
  <c r="G68" i="12" s="1"/>
  <c r="F68" i="12"/>
  <c r="K68" i="12"/>
  <c r="Q68" i="12"/>
  <c r="B71" i="12"/>
  <c r="D71" i="12"/>
  <c r="G71" i="12"/>
  <c r="C72" i="12"/>
  <c r="B83" i="12"/>
  <c r="F83" i="12"/>
  <c r="N83" i="12" s="1"/>
  <c r="G83" i="12"/>
  <c r="K83" i="12"/>
  <c r="Q83" i="12" s="1"/>
  <c r="O83" i="12"/>
  <c r="P83" i="12"/>
  <c r="G84" i="12"/>
  <c r="R83" i="12" s="1"/>
  <c r="B97" i="12"/>
  <c r="F97" i="12"/>
  <c r="G97" i="12"/>
  <c r="K97" i="12"/>
  <c r="Q97" i="12"/>
  <c r="B111" i="12"/>
  <c r="F111" i="12"/>
  <c r="N111" i="12" s="1"/>
  <c r="G111" i="12"/>
  <c r="K111" i="12"/>
  <c r="Q111" i="12" s="1"/>
  <c r="B125" i="12"/>
  <c r="F125" i="12"/>
  <c r="G125" i="12"/>
  <c r="K125" i="12"/>
  <c r="Q125" i="12" s="1"/>
  <c r="O125" i="12"/>
  <c r="B128" i="12"/>
  <c r="D128" i="12"/>
  <c r="G128" i="12"/>
  <c r="C129" i="12"/>
  <c r="H129" i="12"/>
  <c r="B140" i="12"/>
  <c r="F140" i="12"/>
  <c r="N140" i="12" s="1"/>
  <c r="G140" i="12"/>
  <c r="K140" i="12"/>
  <c r="Q140" i="12" s="1"/>
  <c r="C143" i="12"/>
  <c r="H143" i="12"/>
  <c r="B154" i="12"/>
  <c r="F154" i="12"/>
  <c r="G154" i="12"/>
  <c r="K154" i="12"/>
  <c r="Q154" i="12" s="1"/>
  <c r="C157" i="12"/>
  <c r="H157" i="12"/>
  <c r="B168" i="12"/>
  <c r="F168" i="12"/>
  <c r="G168" i="12"/>
  <c r="K168" i="12"/>
  <c r="Q168" i="12" s="1"/>
  <c r="C171" i="12"/>
  <c r="H171" i="12"/>
  <c r="B182" i="12"/>
  <c r="F182" i="12"/>
  <c r="N182" i="12" s="1"/>
  <c r="G182" i="12"/>
  <c r="K182" i="12"/>
  <c r="Q182" i="12" s="1"/>
  <c r="B185" i="12"/>
  <c r="D185" i="12"/>
  <c r="G185" i="12"/>
  <c r="C186" i="12"/>
  <c r="H186" i="12"/>
  <c r="G198" i="12" s="1"/>
  <c r="R197" i="12" s="1"/>
  <c r="B197" i="12"/>
  <c r="F197" i="12"/>
  <c r="N197" i="12" s="1"/>
  <c r="K197" i="12"/>
  <c r="Q197" i="12" s="1"/>
  <c r="O197" i="12"/>
  <c r="C200" i="12"/>
  <c r="H200" i="12"/>
  <c r="B211" i="12"/>
  <c r="F211" i="12"/>
  <c r="N211" i="12" s="1"/>
  <c r="K211" i="12"/>
  <c r="Q211" i="12" s="1"/>
  <c r="O211" i="12"/>
  <c r="G212" i="12"/>
  <c r="R211" i="12" s="1"/>
  <c r="C214" i="12"/>
  <c r="H214" i="12"/>
  <c r="B225" i="12"/>
  <c r="F225" i="12"/>
  <c r="N225" i="12" s="1"/>
  <c r="K225" i="12"/>
  <c r="Q225" i="12" s="1"/>
  <c r="O225" i="12"/>
  <c r="G226" i="12"/>
  <c r="R225" i="12" s="1"/>
  <c r="C228" i="12"/>
  <c r="H228" i="12"/>
  <c r="B239" i="12"/>
  <c r="F239" i="12"/>
  <c r="N239" i="12" s="1"/>
  <c r="K239" i="12"/>
  <c r="Q239" i="12" s="1"/>
  <c r="O239" i="12"/>
  <c r="B242" i="12"/>
  <c r="D242" i="12"/>
  <c r="G242" i="12"/>
  <c r="C243" i="12"/>
  <c r="H243" i="12"/>
  <c r="B254" i="12"/>
  <c r="F254" i="12"/>
  <c r="G254" i="12"/>
  <c r="K254" i="12"/>
  <c r="N254" i="12" s="1"/>
  <c r="O254" i="12"/>
  <c r="P254" i="12"/>
  <c r="Q254" i="12"/>
  <c r="G255" i="12"/>
  <c r="R254" i="12" s="1"/>
  <c r="C257" i="12"/>
  <c r="H257" i="12"/>
  <c r="B268" i="12"/>
  <c r="F268" i="12"/>
  <c r="G268" i="12"/>
  <c r="K268" i="12"/>
  <c r="N268" i="12" s="1"/>
  <c r="O268" i="12"/>
  <c r="P268" i="12"/>
  <c r="Q268" i="12"/>
  <c r="G269" i="12"/>
  <c r="R268" i="12" s="1"/>
  <c r="C271" i="12"/>
  <c r="H271" i="12"/>
  <c r="B282" i="12"/>
  <c r="F282" i="12"/>
  <c r="G282" i="12"/>
  <c r="K282" i="12"/>
  <c r="N282" i="12" s="1"/>
  <c r="O282" i="12"/>
  <c r="P282" i="12"/>
  <c r="Q282" i="12"/>
  <c r="R282" i="12"/>
  <c r="S282" i="12" s="1"/>
  <c r="T282" i="12"/>
  <c r="G283" i="12"/>
  <c r="C285" i="12"/>
  <c r="H285" i="12"/>
  <c r="B296" i="12"/>
  <c r="F296" i="12"/>
  <c r="G296" i="12"/>
  <c r="K296" i="12"/>
  <c r="N296" i="12" s="1"/>
  <c r="O296" i="12"/>
  <c r="P296" i="12"/>
  <c r="Q296" i="12"/>
  <c r="R296" i="12"/>
  <c r="S296" i="12" s="1"/>
  <c r="G297" i="12"/>
  <c r="B299" i="12"/>
  <c r="D299" i="12"/>
  <c r="G299" i="12"/>
  <c r="C300" i="12"/>
  <c r="H300" i="12"/>
  <c r="B311" i="12"/>
  <c r="F311" i="12"/>
  <c r="G311" i="12"/>
  <c r="K311" i="12"/>
  <c r="G312" i="12" s="1"/>
  <c r="R311" i="12" s="1"/>
  <c r="N311" i="12"/>
  <c r="O311" i="12"/>
  <c r="Q311" i="12"/>
  <c r="C314" i="12"/>
  <c r="H314" i="12"/>
  <c r="B325" i="12"/>
  <c r="F325" i="12"/>
  <c r="G325" i="12"/>
  <c r="K325" i="12"/>
  <c r="G326" i="12" s="1"/>
  <c r="N325" i="12"/>
  <c r="O325" i="12"/>
  <c r="Q325" i="12"/>
  <c r="R325" i="12"/>
  <c r="C328" i="12"/>
  <c r="H328" i="12"/>
  <c r="B339" i="12"/>
  <c r="F339" i="12"/>
  <c r="G339" i="12"/>
  <c r="K339" i="12"/>
  <c r="G340" i="12" s="1"/>
  <c r="R339" i="12" s="1"/>
  <c r="N339" i="12"/>
  <c r="O339" i="12"/>
  <c r="Q339" i="12"/>
  <c r="C342" i="12"/>
  <c r="H342" i="12"/>
  <c r="B353" i="12"/>
  <c r="F353" i="12"/>
  <c r="G353" i="12"/>
  <c r="K353" i="12"/>
  <c r="G354" i="12" s="1"/>
  <c r="N353" i="12"/>
  <c r="O353" i="12"/>
  <c r="Q353" i="12"/>
  <c r="R353" i="12"/>
  <c r="B356" i="12"/>
  <c r="D356" i="12"/>
  <c r="G356" i="12"/>
  <c r="C357" i="12"/>
  <c r="H357" i="12"/>
  <c r="B368" i="12"/>
  <c r="F368" i="12"/>
  <c r="P368" i="12" s="1"/>
  <c r="G368" i="12"/>
  <c r="K368" i="12"/>
  <c r="Q368" i="12" s="1"/>
  <c r="N368" i="12"/>
  <c r="O368" i="12"/>
  <c r="C371" i="12"/>
  <c r="H371" i="12"/>
  <c r="B382" i="12"/>
  <c r="F382" i="12"/>
  <c r="P382" i="12" s="1"/>
  <c r="G382" i="12"/>
  <c r="K382" i="12"/>
  <c r="Q382" i="12" s="1"/>
  <c r="N382" i="12"/>
  <c r="O382" i="12"/>
  <c r="C385" i="12"/>
  <c r="H385" i="12"/>
  <c r="B396" i="12"/>
  <c r="F396" i="12"/>
  <c r="P396" i="12" s="1"/>
  <c r="G396" i="12"/>
  <c r="K396" i="12"/>
  <c r="Q396" i="12" s="1"/>
  <c r="N396" i="12"/>
  <c r="O396" i="12"/>
  <c r="C399" i="12"/>
  <c r="H399" i="12"/>
  <c r="B410" i="12"/>
  <c r="F410" i="12"/>
  <c r="P410" i="12" s="1"/>
  <c r="G410" i="12"/>
  <c r="K410" i="12"/>
  <c r="Q410" i="12" s="1"/>
  <c r="N410" i="12"/>
  <c r="O410" i="12"/>
  <c r="N4" i="11"/>
  <c r="N5" i="11"/>
  <c r="N6" i="11"/>
  <c r="N7" i="11"/>
  <c r="N8" i="11"/>
  <c r="N9" i="11"/>
  <c r="N10" i="11"/>
  <c r="B14" i="11"/>
  <c r="D14" i="11"/>
  <c r="G14" i="11"/>
  <c r="C15" i="11"/>
  <c r="H15" i="11"/>
  <c r="B26" i="11"/>
  <c r="F26" i="11"/>
  <c r="N26" i="11" s="1"/>
  <c r="G26" i="11"/>
  <c r="K26" i="11"/>
  <c r="Q26" i="11" s="1"/>
  <c r="C29" i="11"/>
  <c r="H29" i="11"/>
  <c r="B40" i="11"/>
  <c r="F40" i="11"/>
  <c r="N40" i="11" s="1"/>
  <c r="G40" i="11"/>
  <c r="K40" i="11"/>
  <c r="Q40" i="11" s="1"/>
  <c r="C43" i="11"/>
  <c r="H43" i="11"/>
  <c r="B54" i="11"/>
  <c r="F54" i="11"/>
  <c r="N54" i="11" s="1"/>
  <c r="G54" i="11"/>
  <c r="K54" i="11"/>
  <c r="Q54" i="11" s="1"/>
  <c r="C57" i="11"/>
  <c r="H57" i="11"/>
  <c r="B68" i="11"/>
  <c r="F68" i="11"/>
  <c r="N68" i="11" s="1"/>
  <c r="G68" i="11"/>
  <c r="K68" i="11"/>
  <c r="Q68" i="11" s="1"/>
  <c r="B71" i="11"/>
  <c r="D71" i="11"/>
  <c r="G71" i="11"/>
  <c r="C72" i="11"/>
  <c r="G84" i="11" s="1"/>
  <c r="R83" i="11" s="1"/>
  <c r="H72" i="11"/>
  <c r="G83" i="11" s="1"/>
  <c r="B83" i="11"/>
  <c r="F83" i="11"/>
  <c r="N83" i="11" s="1"/>
  <c r="K83" i="11"/>
  <c r="Q83" i="11"/>
  <c r="C86" i="11"/>
  <c r="H86" i="11"/>
  <c r="G97" i="11" s="1"/>
  <c r="B97" i="11"/>
  <c r="F97" i="11"/>
  <c r="N97" i="11" s="1"/>
  <c r="K97" i="11"/>
  <c r="Q97" i="11"/>
  <c r="C100" i="11"/>
  <c r="H100" i="11"/>
  <c r="G111" i="11" s="1"/>
  <c r="B111" i="11"/>
  <c r="F111" i="11"/>
  <c r="N111" i="11" s="1"/>
  <c r="K111" i="11"/>
  <c r="Q111" i="11"/>
  <c r="C114" i="11"/>
  <c r="G126" i="11" s="1"/>
  <c r="R125" i="11" s="1"/>
  <c r="H114" i="11"/>
  <c r="G125" i="11" s="1"/>
  <c r="B125" i="11"/>
  <c r="F125" i="11"/>
  <c r="N125" i="11" s="1"/>
  <c r="K125" i="11"/>
  <c r="Q125" i="11"/>
  <c r="B128" i="11"/>
  <c r="D128" i="11"/>
  <c r="G128" i="11"/>
  <c r="C129" i="11"/>
  <c r="B140" i="11" s="1"/>
  <c r="H129" i="11"/>
  <c r="G140" i="11" s="1"/>
  <c r="F140" i="11"/>
  <c r="K140" i="11"/>
  <c r="N140" i="11"/>
  <c r="O140" i="11"/>
  <c r="P140" i="11"/>
  <c r="Q140" i="11"/>
  <c r="G141" i="11"/>
  <c r="R140" i="11" s="1"/>
  <c r="C143" i="11"/>
  <c r="B154" i="11" s="1"/>
  <c r="H143" i="11"/>
  <c r="G154" i="11" s="1"/>
  <c r="F154" i="11"/>
  <c r="K154" i="11"/>
  <c r="N154" i="11"/>
  <c r="O154" i="11"/>
  <c r="P154" i="11"/>
  <c r="Q154" i="11"/>
  <c r="G155" i="11"/>
  <c r="R154" i="11" s="1"/>
  <c r="C157" i="11"/>
  <c r="B168" i="11" s="1"/>
  <c r="H157" i="11"/>
  <c r="G168" i="11" s="1"/>
  <c r="F168" i="11"/>
  <c r="K168" i="11"/>
  <c r="N168" i="11"/>
  <c r="O168" i="11"/>
  <c r="P168" i="11"/>
  <c r="Q168" i="11"/>
  <c r="G169" i="11"/>
  <c r="R168" i="11" s="1"/>
  <c r="C171" i="11"/>
  <c r="B182" i="11" s="1"/>
  <c r="H171" i="11"/>
  <c r="G182" i="11" s="1"/>
  <c r="F182" i="11"/>
  <c r="K182" i="11"/>
  <c r="N182" i="11"/>
  <c r="O182" i="11"/>
  <c r="P182" i="11"/>
  <c r="Q182" i="11"/>
  <c r="G183" i="11"/>
  <c r="R182" i="11" s="1"/>
  <c r="B185" i="11"/>
  <c r="D185" i="11"/>
  <c r="G185" i="11"/>
  <c r="C186" i="11"/>
  <c r="H186" i="11"/>
  <c r="B197" i="11"/>
  <c r="F197" i="11"/>
  <c r="G198" i="11" s="1"/>
  <c r="R197" i="11" s="1"/>
  <c r="G197" i="11"/>
  <c r="K197" i="11"/>
  <c r="N197" i="11"/>
  <c r="O197" i="11"/>
  <c r="P197" i="11"/>
  <c r="Q197" i="11"/>
  <c r="C200" i="11"/>
  <c r="H200" i="11"/>
  <c r="B211" i="11"/>
  <c r="F211" i="11"/>
  <c r="G212" i="11" s="1"/>
  <c r="R211" i="11" s="1"/>
  <c r="G211" i="11"/>
  <c r="K211" i="11"/>
  <c r="N211" i="11"/>
  <c r="O211" i="11"/>
  <c r="P211" i="11"/>
  <c r="Q211" i="11"/>
  <c r="C214" i="11"/>
  <c r="H214" i="11"/>
  <c r="B225" i="11"/>
  <c r="F225" i="11"/>
  <c r="G226" i="11" s="1"/>
  <c r="R225" i="11" s="1"/>
  <c r="G225" i="11"/>
  <c r="K225" i="11"/>
  <c r="N225" i="11"/>
  <c r="O225" i="11"/>
  <c r="P225" i="11"/>
  <c r="Q225" i="11"/>
  <c r="C228" i="11"/>
  <c r="H228" i="11"/>
  <c r="B239" i="11"/>
  <c r="F239" i="11"/>
  <c r="G240" i="11" s="1"/>
  <c r="R239" i="11" s="1"/>
  <c r="G239" i="11"/>
  <c r="K239" i="11"/>
  <c r="N239" i="11"/>
  <c r="O239" i="11"/>
  <c r="P239" i="11"/>
  <c r="Q239" i="11"/>
  <c r="B242" i="11"/>
  <c r="D242" i="11"/>
  <c r="G242" i="11"/>
  <c r="C243" i="11"/>
  <c r="H243" i="11"/>
  <c r="B254" i="11"/>
  <c r="F254" i="11"/>
  <c r="P254" i="11" s="1"/>
  <c r="G254" i="11"/>
  <c r="K254" i="11"/>
  <c r="Q254" i="11" s="1"/>
  <c r="N254" i="11"/>
  <c r="O254" i="11"/>
  <c r="C257" i="11"/>
  <c r="H257" i="11"/>
  <c r="B268" i="11"/>
  <c r="F268" i="11"/>
  <c r="P268" i="11" s="1"/>
  <c r="G268" i="11"/>
  <c r="K268" i="11"/>
  <c r="Q268" i="11" s="1"/>
  <c r="N268" i="11"/>
  <c r="O268" i="11"/>
  <c r="C271" i="11"/>
  <c r="H271" i="11"/>
  <c r="B282" i="11"/>
  <c r="F282" i="11"/>
  <c r="P282" i="11" s="1"/>
  <c r="G282" i="11"/>
  <c r="K282" i="11"/>
  <c r="Q282" i="11" s="1"/>
  <c r="N282" i="11"/>
  <c r="O282" i="11"/>
  <c r="C285" i="11"/>
  <c r="H285" i="11"/>
  <c r="B296" i="11"/>
  <c r="F296" i="11"/>
  <c r="P296" i="11" s="1"/>
  <c r="G296" i="11"/>
  <c r="K296" i="11"/>
  <c r="Q296" i="11" s="1"/>
  <c r="N296" i="11"/>
  <c r="O296" i="11"/>
  <c r="B299" i="11"/>
  <c r="D299" i="11"/>
  <c r="G299" i="11"/>
  <c r="C300" i="11"/>
  <c r="H300" i="11"/>
  <c r="B311" i="11"/>
  <c r="F311" i="11"/>
  <c r="N311" i="11" s="1"/>
  <c r="G311" i="11"/>
  <c r="K311" i="11"/>
  <c r="Q311" i="11" s="1"/>
  <c r="C314" i="11"/>
  <c r="H314" i="11"/>
  <c r="B325" i="11"/>
  <c r="F325" i="11"/>
  <c r="N325" i="11" s="1"/>
  <c r="G325" i="11"/>
  <c r="K325" i="11"/>
  <c r="Q325" i="11" s="1"/>
  <c r="C328" i="11"/>
  <c r="H328" i="11"/>
  <c r="B339" i="11"/>
  <c r="F339" i="11"/>
  <c r="N339" i="11" s="1"/>
  <c r="G339" i="11"/>
  <c r="K339" i="11"/>
  <c r="Q339" i="11" s="1"/>
  <c r="C342" i="11"/>
  <c r="H342" i="11"/>
  <c r="B353" i="11"/>
  <c r="F353" i="11"/>
  <c r="N353" i="11" s="1"/>
  <c r="G353" i="11"/>
  <c r="K353" i="11"/>
  <c r="Q353" i="11" s="1"/>
  <c r="B356" i="11"/>
  <c r="D356" i="11"/>
  <c r="G356" i="11"/>
  <c r="C357" i="11"/>
  <c r="B368" i="11" s="1"/>
  <c r="H357" i="11"/>
  <c r="G368" i="11" s="1"/>
  <c r="F368" i="11"/>
  <c r="N368" i="11" s="1"/>
  <c r="K368" i="11"/>
  <c r="O368" i="11"/>
  <c r="Q368" i="11"/>
  <c r="C371" i="11"/>
  <c r="B382" i="11" s="1"/>
  <c r="H371" i="11"/>
  <c r="G382" i="11" s="1"/>
  <c r="F382" i="11"/>
  <c r="N382" i="11" s="1"/>
  <c r="K382" i="11"/>
  <c r="O382" i="11"/>
  <c r="Q382" i="11"/>
  <c r="G383" i="11"/>
  <c r="R382" i="11" s="1"/>
  <c r="C385" i="11"/>
  <c r="B396" i="11" s="1"/>
  <c r="H385" i="11"/>
  <c r="G397" i="11" s="1"/>
  <c r="R396" i="11" s="1"/>
  <c r="F396" i="11"/>
  <c r="N396" i="11" s="1"/>
  <c r="K396" i="11"/>
  <c r="O396" i="11"/>
  <c r="Q396" i="11"/>
  <c r="C399" i="11"/>
  <c r="G411" i="11" s="1"/>
  <c r="R410" i="11" s="1"/>
  <c r="B410" i="11"/>
  <c r="F410" i="11"/>
  <c r="N410" i="11" s="1"/>
  <c r="G410" i="11"/>
  <c r="K410" i="11"/>
  <c r="Q410" i="11"/>
  <c r="N4" i="10"/>
  <c r="N5" i="10"/>
  <c r="N6" i="10"/>
  <c r="N7" i="10"/>
  <c r="N8" i="10"/>
  <c r="N9" i="10"/>
  <c r="N10" i="10"/>
  <c r="N11" i="10"/>
  <c r="B14" i="10"/>
  <c r="D14" i="10"/>
  <c r="G14" i="10"/>
  <c r="C15" i="10"/>
  <c r="H15" i="10"/>
  <c r="B26" i="10"/>
  <c r="F26" i="10"/>
  <c r="N26" i="10" s="1"/>
  <c r="G26" i="10"/>
  <c r="K26" i="10"/>
  <c r="Q26" i="10"/>
  <c r="C29" i="10"/>
  <c r="H29" i="10"/>
  <c r="B40" i="10"/>
  <c r="F40" i="10"/>
  <c r="N40" i="10" s="1"/>
  <c r="G40" i="10"/>
  <c r="K40" i="10"/>
  <c r="Q40" i="10"/>
  <c r="C43" i="10"/>
  <c r="H43" i="10"/>
  <c r="B54" i="10"/>
  <c r="F54" i="10"/>
  <c r="N54" i="10" s="1"/>
  <c r="G54" i="10"/>
  <c r="K54" i="10"/>
  <c r="Q54" i="10"/>
  <c r="C57" i="10"/>
  <c r="H57" i="10"/>
  <c r="B68" i="10"/>
  <c r="F68" i="10"/>
  <c r="N68" i="10" s="1"/>
  <c r="G68" i="10"/>
  <c r="K68" i="10"/>
  <c r="Q68" i="10"/>
  <c r="B71" i="10"/>
  <c r="D71" i="10"/>
  <c r="G71" i="10"/>
  <c r="C72" i="10"/>
  <c r="B83" i="10" s="1"/>
  <c r="H72" i="10"/>
  <c r="G83" i="10" s="1"/>
  <c r="F83" i="10"/>
  <c r="K83" i="10"/>
  <c r="O83" i="10"/>
  <c r="Q83" i="10"/>
  <c r="C86" i="10"/>
  <c r="B97" i="10" s="1"/>
  <c r="H86" i="10"/>
  <c r="G97" i="10" s="1"/>
  <c r="F97" i="10"/>
  <c r="K97" i="10"/>
  <c r="O97" i="10"/>
  <c r="Q97" i="10"/>
  <c r="C100" i="10"/>
  <c r="B111" i="10" s="1"/>
  <c r="H100" i="10"/>
  <c r="G111" i="10" s="1"/>
  <c r="F111" i="10"/>
  <c r="K111" i="10"/>
  <c r="O111" i="10"/>
  <c r="Q111" i="10"/>
  <c r="C114" i="10"/>
  <c r="B125" i="10" s="1"/>
  <c r="H114" i="10"/>
  <c r="G125" i="10" s="1"/>
  <c r="F125" i="10"/>
  <c r="K125" i="10"/>
  <c r="O125" i="10"/>
  <c r="Q125" i="10"/>
  <c r="B128" i="10"/>
  <c r="D128" i="10"/>
  <c r="G128" i="10"/>
  <c r="C129" i="10"/>
  <c r="B140" i="10" s="1"/>
  <c r="H129" i="10"/>
  <c r="F140" i="10"/>
  <c r="G141" i="10" s="1"/>
  <c r="R140" i="10" s="1"/>
  <c r="G140" i="10"/>
  <c r="K140" i="10"/>
  <c r="N140" i="10"/>
  <c r="O140" i="10"/>
  <c r="P140" i="10"/>
  <c r="Q140" i="10"/>
  <c r="C143" i="10"/>
  <c r="B154" i="10" s="1"/>
  <c r="H143" i="10"/>
  <c r="F154" i="10"/>
  <c r="G155" i="10" s="1"/>
  <c r="R154" i="10" s="1"/>
  <c r="G154" i="10"/>
  <c r="K154" i="10"/>
  <c r="N154" i="10"/>
  <c r="O154" i="10"/>
  <c r="P154" i="10"/>
  <c r="Q154" i="10"/>
  <c r="C157" i="10"/>
  <c r="B168" i="10" s="1"/>
  <c r="H157" i="10"/>
  <c r="F168" i="10"/>
  <c r="G169" i="10" s="1"/>
  <c r="R168" i="10" s="1"/>
  <c r="G168" i="10"/>
  <c r="K168" i="10"/>
  <c r="N168" i="10"/>
  <c r="O168" i="10"/>
  <c r="P168" i="10"/>
  <c r="Q168" i="10"/>
  <c r="C171" i="10"/>
  <c r="B182" i="10" s="1"/>
  <c r="H171" i="10"/>
  <c r="F182" i="10"/>
  <c r="G183" i="10" s="1"/>
  <c r="R182" i="10" s="1"/>
  <c r="G182" i="10"/>
  <c r="K182" i="10"/>
  <c r="N182" i="10"/>
  <c r="O182" i="10"/>
  <c r="P182" i="10"/>
  <c r="Q182" i="10"/>
  <c r="B185" i="10"/>
  <c r="D185" i="10"/>
  <c r="G185" i="10"/>
  <c r="C186" i="10"/>
  <c r="B197" i="10" s="1"/>
  <c r="H186" i="10"/>
  <c r="F197" i="10"/>
  <c r="G198" i="10" s="1"/>
  <c r="R197" i="10" s="1"/>
  <c r="G197" i="10"/>
  <c r="K197" i="10"/>
  <c r="N197" i="10"/>
  <c r="O197" i="10"/>
  <c r="P197" i="10"/>
  <c r="Q197" i="10"/>
  <c r="C200" i="10"/>
  <c r="B211" i="10" s="1"/>
  <c r="H200" i="10"/>
  <c r="F211" i="10"/>
  <c r="G212" i="10" s="1"/>
  <c r="R211" i="10" s="1"/>
  <c r="G211" i="10"/>
  <c r="K211" i="10"/>
  <c r="N211" i="10"/>
  <c r="O211" i="10"/>
  <c r="P211" i="10"/>
  <c r="Q211" i="10"/>
  <c r="C214" i="10"/>
  <c r="B225" i="10" s="1"/>
  <c r="H214" i="10"/>
  <c r="F225" i="10"/>
  <c r="G226" i="10" s="1"/>
  <c r="R225" i="10" s="1"/>
  <c r="G225" i="10"/>
  <c r="K225" i="10"/>
  <c r="N225" i="10"/>
  <c r="O225" i="10"/>
  <c r="P225" i="10"/>
  <c r="Q225" i="10"/>
  <c r="C228" i="10"/>
  <c r="B239" i="10" s="1"/>
  <c r="H228" i="10"/>
  <c r="F239" i="10"/>
  <c r="G240" i="10" s="1"/>
  <c r="R239" i="10" s="1"/>
  <c r="G239" i="10"/>
  <c r="K239" i="10"/>
  <c r="N239" i="10"/>
  <c r="O239" i="10"/>
  <c r="P239" i="10"/>
  <c r="Q239" i="10"/>
  <c r="B242" i="10"/>
  <c r="D242" i="10"/>
  <c r="G242" i="10"/>
  <c r="C243" i="10"/>
  <c r="H243" i="10"/>
  <c r="B254" i="10"/>
  <c r="F254" i="10"/>
  <c r="O254" i="10" s="1"/>
  <c r="G254" i="10"/>
  <c r="K254" i="10"/>
  <c r="Q254" i="10" s="1"/>
  <c r="N254" i="10"/>
  <c r="C257" i="10"/>
  <c r="H257" i="10"/>
  <c r="B268" i="10"/>
  <c r="F268" i="10"/>
  <c r="O268" i="10" s="1"/>
  <c r="G268" i="10"/>
  <c r="K268" i="10"/>
  <c r="Q268" i="10" s="1"/>
  <c r="N268" i="10"/>
  <c r="C271" i="10"/>
  <c r="H271" i="10"/>
  <c r="B282" i="10"/>
  <c r="F282" i="10"/>
  <c r="O282" i="10" s="1"/>
  <c r="G282" i="10"/>
  <c r="K282" i="10"/>
  <c r="Q282" i="10" s="1"/>
  <c r="N282" i="10"/>
  <c r="C285" i="10"/>
  <c r="H285" i="10"/>
  <c r="B296" i="10"/>
  <c r="F296" i="10"/>
  <c r="O296" i="10" s="1"/>
  <c r="G296" i="10"/>
  <c r="K296" i="10"/>
  <c r="Q296" i="10" s="1"/>
  <c r="N296" i="10"/>
  <c r="B299" i="10"/>
  <c r="D299" i="10"/>
  <c r="G299" i="10"/>
  <c r="C300" i="10"/>
  <c r="H300" i="10"/>
  <c r="G311" i="10" s="1"/>
  <c r="B311" i="10"/>
  <c r="F311" i="10"/>
  <c r="N311" i="10" s="1"/>
  <c r="K311" i="10"/>
  <c r="Q311" i="10"/>
  <c r="C314" i="10"/>
  <c r="H314" i="10"/>
  <c r="G325" i="10" s="1"/>
  <c r="B325" i="10"/>
  <c r="F325" i="10"/>
  <c r="N325" i="10" s="1"/>
  <c r="K325" i="10"/>
  <c r="Q325" i="10"/>
  <c r="C328" i="10"/>
  <c r="H328" i="10"/>
  <c r="G339" i="10" s="1"/>
  <c r="B339" i="10"/>
  <c r="F339" i="10"/>
  <c r="G340" i="10" s="1"/>
  <c r="R339" i="10" s="1"/>
  <c r="K339" i="10"/>
  <c r="Q339" i="10"/>
  <c r="C342" i="10"/>
  <c r="H342" i="10"/>
  <c r="G353" i="10" s="1"/>
  <c r="B353" i="10"/>
  <c r="F353" i="10"/>
  <c r="N353" i="10" s="1"/>
  <c r="K353" i="10"/>
  <c r="Q353" i="10"/>
  <c r="B358" i="10"/>
  <c r="D358" i="10"/>
  <c r="G358" i="10"/>
  <c r="C359" i="10"/>
  <c r="B370" i="10" s="1"/>
  <c r="H359" i="10"/>
  <c r="G370" i="10" s="1"/>
  <c r="F370" i="10"/>
  <c r="K370" i="10"/>
  <c r="N370" i="10" s="1"/>
  <c r="O370" i="10"/>
  <c r="P370" i="10"/>
  <c r="Q370" i="10"/>
  <c r="G371" i="10"/>
  <c r="R370" i="10" s="1"/>
  <c r="C373" i="10"/>
  <c r="B384" i="10" s="1"/>
  <c r="H373" i="10"/>
  <c r="G384" i="10" s="1"/>
  <c r="F384" i="10"/>
  <c r="K384" i="10"/>
  <c r="N384" i="10" s="1"/>
  <c r="O384" i="10"/>
  <c r="P384" i="10"/>
  <c r="Q384" i="10"/>
  <c r="G385" i="10"/>
  <c r="R384" i="10" s="1"/>
  <c r="C387" i="10"/>
  <c r="B398" i="10" s="1"/>
  <c r="H387" i="10"/>
  <c r="G398" i="10" s="1"/>
  <c r="F398" i="10"/>
  <c r="K398" i="10"/>
  <c r="N398" i="10" s="1"/>
  <c r="O398" i="10"/>
  <c r="P398" i="10"/>
  <c r="Q398" i="10"/>
  <c r="C401" i="10"/>
  <c r="B412" i="10" s="1"/>
  <c r="H401" i="10"/>
  <c r="G412" i="10" s="1"/>
  <c r="F412" i="10"/>
  <c r="K412" i="10"/>
  <c r="N412" i="10" s="1"/>
  <c r="O412" i="10"/>
  <c r="P412" i="10"/>
  <c r="Q412" i="10"/>
  <c r="G413" i="10"/>
  <c r="R412" i="10" s="1"/>
  <c r="N4" i="9"/>
  <c r="N5" i="9"/>
  <c r="N6" i="9"/>
  <c r="N7" i="9"/>
  <c r="N8" i="9"/>
  <c r="N9" i="9"/>
  <c r="N10" i="9"/>
  <c r="N11" i="9"/>
  <c r="B14" i="9"/>
  <c r="D14" i="9"/>
  <c r="G14" i="9"/>
  <c r="C15" i="9"/>
  <c r="H15" i="9"/>
  <c r="B26" i="9"/>
  <c r="F26" i="9"/>
  <c r="N26" i="9" s="1"/>
  <c r="G26" i="9"/>
  <c r="K26" i="9"/>
  <c r="Q26" i="9"/>
  <c r="C29" i="9"/>
  <c r="H29" i="9"/>
  <c r="B40" i="9"/>
  <c r="F40" i="9"/>
  <c r="N40" i="9" s="1"/>
  <c r="G40" i="9"/>
  <c r="K40" i="9"/>
  <c r="Q40" i="9"/>
  <c r="C43" i="9"/>
  <c r="H43" i="9"/>
  <c r="B54" i="9"/>
  <c r="F54" i="9"/>
  <c r="N54" i="9" s="1"/>
  <c r="G54" i="9"/>
  <c r="K54" i="9"/>
  <c r="Q54" i="9"/>
  <c r="C57" i="9"/>
  <c r="H57" i="9"/>
  <c r="B68" i="9"/>
  <c r="F68" i="9"/>
  <c r="N68" i="9" s="1"/>
  <c r="G68" i="9"/>
  <c r="K68" i="9"/>
  <c r="Q68" i="9"/>
  <c r="B71" i="9"/>
  <c r="D71" i="9"/>
  <c r="G71" i="9"/>
  <c r="C72" i="9"/>
  <c r="B83" i="9"/>
  <c r="F83" i="9"/>
  <c r="N83" i="9" s="1"/>
  <c r="G83" i="9"/>
  <c r="K83" i="9"/>
  <c r="Q83" i="9" s="1"/>
  <c r="O83" i="9"/>
  <c r="P83" i="9"/>
  <c r="G84" i="9"/>
  <c r="R83" i="9" s="1"/>
  <c r="C86" i="9"/>
  <c r="B97" i="9"/>
  <c r="F97" i="9"/>
  <c r="N97" i="9" s="1"/>
  <c r="G97" i="9"/>
  <c r="K97" i="9"/>
  <c r="Q97" i="9" s="1"/>
  <c r="B111" i="9"/>
  <c r="F111" i="9"/>
  <c r="N111" i="9" s="1"/>
  <c r="G111" i="9"/>
  <c r="K111" i="9"/>
  <c r="Q111" i="9" s="1"/>
  <c r="H114" i="9"/>
  <c r="B125" i="9"/>
  <c r="F125" i="9"/>
  <c r="O125" i="9" s="1"/>
  <c r="G125" i="9"/>
  <c r="K125" i="9"/>
  <c r="Q125" i="9" s="1"/>
  <c r="N125" i="9"/>
  <c r="B128" i="9"/>
  <c r="D128" i="9"/>
  <c r="G128" i="9"/>
  <c r="C129" i="9"/>
  <c r="H129" i="9"/>
  <c r="G140" i="9" s="1"/>
  <c r="B140" i="9"/>
  <c r="F140" i="9"/>
  <c r="N140" i="9" s="1"/>
  <c r="K140" i="9"/>
  <c r="Q140" i="9" s="1"/>
  <c r="C143" i="9"/>
  <c r="H143" i="9"/>
  <c r="G154" i="9" s="1"/>
  <c r="B154" i="9"/>
  <c r="F154" i="9"/>
  <c r="N154" i="9" s="1"/>
  <c r="K154" i="9"/>
  <c r="Q154" i="9" s="1"/>
  <c r="C157" i="9"/>
  <c r="H157" i="9"/>
  <c r="G168" i="9" s="1"/>
  <c r="B168" i="9"/>
  <c r="F168" i="9"/>
  <c r="N168" i="9" s="1"/>
  <c r="K168" i="9"/>
  <c r="Q168" i="9" s="1"/>
  <c r="C171" i="9"/>
  <c r="H171" i="9"/>
  <c r="G182" i="9" s="1"/>
  <c r="B182" i="9"/>
  <c r="F182" i="9"/>
  <c r="N182" i="9" s="1"/>
  <c r="K182" i="9"/>
  <c r="Q182" i="9" s="1"/>
  <c r="B185" i="9"/>
  <c r="D185" i="9"/>
  <c r="G185" i="9"/>
  <c r="C186" i="9"/>
  <c r="B197" i="9" s="1"/>
  <c r="H186" i="9"/>
  <c r="G197" i="9" s="1"/>
  <c r="F197" i="9"/>
  <c r="O197" i="9" s="1"/>
  <c r="K197" i="9"/>
  <c r="N197" i="9" s="1"/>
  <c r="P197" i="9"/>
  <c r="Q197" i="9"/>
  <c r="G198" i="9"/>
  <c r="R197" i="9" s="1"/>
  <c r="C200" i="9"/>
  <c r="B211" i="9" s="1"/>
  <c r="H200" i="9"/>
  <c r="G211" i="9" s="1"/>
  <c r="F211" i="9"/>
  <c r="O211" i="9" s="1"/>
  <c r="K211" i="9"/>
  <c r="N211" i="9" s="1"/>
  <c r="Q211" i="9"/>
  <c r="C214" i="9"/>
  <c r="B225" i="9" s="1"/>
  <c r="H214" i="9"/>
  <c r="G225" i="9" s="1"/>
  <c r="F225" i="9"/>
  <c r="O225" i="9" s="1"/>
  <c r="K225" i="9"/>
  <c r="N225" i="9" s="1"/>
  <c r="Q225" i="9"/>
  <c r="G226" i="9"/>
  <c r="R225" i="9" s="1"/>
  <c r="C228" i="9"/>
  <c r="B239" i="9" s="1"/>
  <c r="H228" i="9"/>
  <c r="G239" i="9" s="1"/>
  <c r="F239" i="9"/>
  <c r="O239" i="9" s="1"/>
  <c r="K239" i="9"/>
  <c r="N239" i="9" s="1"/>
  <c r="Q239" i="9"/>
  <c r="B242" i="9"/>
  <c r="D242" i="9"/>
  <c r="G242" i="9"/>
  <c r="C243" i="9"/>
  <c r="H243" i="9"/>
  <c r="B254" i="9"/>
  <c r="F254" i="9"/>
  <c r="G255" i="9" s="1"/>
  <c r="R254" i="9" s="1"/>
  <c r="G254" i="9"/>
  <c r="K254" i="9"/>
  <c r="N254" i="9"/>
  <c r="O254" i="9"/>
  <c r="P254" i="9"/>
  <c r="Q254" i="9"/>
  <c r="C257" i="9"/>
  <c r="H257" i="9"/>
  <c r="B268" i="9"/>
  <c r="F268" i="9"/>
  <c r="G269" i="9" s="1"/>
  <c r="R268" i="9" s="1"/>
  <c r="G268" i="9"/>
  <c r="K268" i="9"/>
  <c r="N268" i="9"/>
  <c r="O268" i="9"/>
  <c r="P268" i="9"/>
  <c r="Q268" i="9"/>
  <c r="C271" i="9"/>
  <c r="H271" i="9"/>
  <c r="B282" i="9"/>
  <c r="F282" i="9"/>
  <c r="G283" i="9" s="1"/>
  <c r="R282" i="9" s="1"/>
  <c r="G282" i="9"/>
  <c r="K282" i="9"/>
  <c r="N282" i="9"/>
  <c r="O282" i="9"/>
  <c r="P282" i="9"/>
  <c r="Q282" i="9"/>
  <c r="C285" i="9"/>
  <c r="H285" i="9"/>
  <c r="B296" i="9"/>
  <c r="F296" i="9"/>
  <c r="G297" i="9" s="1"/>
  <c r="R296" i="9" s="1"/>
  <c r="G296" i="9"/>
  <c r="K296" i="9"/>
  <c r="N296" i="9"/>
  <c r="O296" i="9"/>
  <c r="P296" i="9"/>
  <c r="Q296" i="9"/>
  <c r="B299" i="9"/>
  <c r="D299" i="9"/>
  <c r="G299" i="9"/>
  <c r="C300" i="9"/>
  <c r="H300" i="9"/>
  <c r="B311" i="9"/>
  <c r="F311" i="9"/>
  <c r="G312" i="9" s="1"/>
  <c r="R311" i="9" s="1"/>
  <c r="G311" i="9"/>
  <c r="K311" i="9"/>
  <c r="Q311" i="9" s="1"/>
  <c r="N311" i="9"/>
  <c r="O311" i="9"/>
  <c r="P311" i="9"/>
  <c r="C314" i="9"/>
  <c r="B325" i="9" s="1"/>
  <c r="H314" i="9"/>
  <c r="F325" i="9"/>
  <c r="G326" i="9" s="1"/>
  <c r="R325" i="9" s="1"/>
  <c r="G325" i="9"/>
  <c r="K325" i="9"/>
  <c r="Q325" i="9" s="1"/>
  <c r="N325" i="9"/>
  <c r="O325" i="9"/>
  <c r="P325" i="9"/>
  <c r="C328" i="9"/>
  <c r="B339" i="9" s="1"/>
  <c r="H328" i="9"/>
  <c r="F339" i="9"/>
  <c r="G340" i="9" s="1"/>
  <c r="R339" i="9" s="1"/>
  <c r="G339" i="9"/>
  <c r="K339" i="9"/>
  <c r="Q339" i="9" s="1"/>
  <c r="N339" i="9"/>
  <c r="O339" i="9"/>
  <c r="P339" i="9"/>
  <c r="C342" i="9"/>
  <c r="H342" i="9"/>
  <c r="B353" i="9"/>
  <c r="F353" i="9"/>
  <c r="G354" i="9" s="1"/>
  <c r="R353" i="9" s="1"/>
  <c r="G353" i="9"/>
  <c r="K353" i="9"/>
  <c r="Q353" i="9" s="1"/>
  <c r="N353" i="9"/>
  <c r="O353" i="9"/>
  <c r="P353" i="9"/>
  <c r="B356" i="9"/>
  <c r="D356" i="9"/>
  <c r="G356" i="9"/>
  <c r="C357" i="9"/>
  <c r="H357" i="9"/>
  <c r="B368" i="9"/>
  <c r="F368" i="9"/>
  <c r="N368" i="9" s="1"/>
  <c r="G368" i="9"/>
  <c r="K368" i="9"/>
  <c r="Q368" i="9" s="1"/>
  <c r="C371" i="9"/>
  <c r="H371" i="9"/>
  <c r="B382" i="9"/>
  <c r="F382" i="9"/>
  <c r="G382" i="9"/>
  <c r="K382" i="9"/>
  <c r="Q382" i="9" s="1"/>
  <c r="C385" i="9"/>
  <c r="H385" i="9"/>
  <c r="B396" i="9"/>
  <c r="F396" i="9"/>
  <c r="G396" i="9"/>
  <c r="K396" i="9"/>
  <c r="Q396" i="9" s="1"/>
  <c r="C399" i="9"/>
  <c r="H399" i="9"/>
  <c r="B410" i="9"/>
  <c r="F410" i="9"/>
  <c r="G410" i="9"/>
  <c r="K410" i="9"/>
  <c r="Q410" i="9" s="1"/>
  <c r="N4" i="8"/>
  <c r="N5" i="8"/>
  <c r="N6" i="8"/>
  <c r="N7" i="8"/>
  <c r="N8" i="8"/>
  <c r="N9" i="8"/>
  <c r="N10" i="8"/>
  <c r="N11" i="8"/>
  <c r="B14" i="8"/>
  <c r="D14" i="8"/>
  <c r="G14" i="8"/>
  <c r="C15" i="8"/>
  <c r="B26" i="8" s="1"/>
  <c r="H15" i="8"/>
  <c r="F26" i="8"/>
  <c r="N26" i="8" s="1"/>
  <c r="G26" i="8"/>
  <c r="K26" i="8"/>
  <c r="Q26" i="8"/>
  <c r="C29" i="8"/>
  <c r="B40" i="8" s="1"/>
  <c r="H29" i="8"/>
  <c r="F40" i="8"/>
  <c r="N40" i="8" s="1"/>
  <c r="G40" i="8"/>
  <c r="K40" i="8"/>
  <c r="Q40" i="8"/>
  <c r="C43" i="8"/>
  <c r="B54" i="8" s="1"/>
  <c r="H43" i="8"/>
  <c r="F54" i="8"/>
  <c r="N54" i="8" s="1"/>
  <c r="G54" i="8"/>
  <c r="K54" i="8"/>
  <c r="Q54" i="8"/>
  <c r="C57" i="8"/>
  <c r="B68" i="8" s="1"/>
  <c r="H57" i="8"/>
  <c r="F68" i="8"/>
  <c r="N68" i="8" s="1"/>
  <c r="G68" i="8"/>
  <c r="K68" i="8"/>
  <c r="Q68" i="8"/>
  <c r="B71" i="8"/>
  <c r="D71" i="8"/>
  <c r="G71" i="8"/>
  <c r="C72" i="8"/>
  <c r="B83" i="8" s="1"/>
  <c r="H72" i="8"/>
  <c r="G83" i="8" s="1"/>
  <c r="F83" i="8"/>
  <c r="K83" i="8"/>
  <c r="O83" i="8"/>
  <c r="Q83" i="8"/>
  <c r="G84" i="8"/>
  <c r="R83" i="8" s="1"/>
  <c r="C86" i="8"/>
  <c r="B97" i="8" s="1"/>
  <c r="H86" i="8"/>
  <c r="G97" i="8" s="1"/>
  <c r="F97" i="8"/>
  <c r="K97" i="8"/>
  <c r="O97" i="8"/>
  <c r="Q97" i="8"/>
  <c r="C100" i="8"/>
  <c r="B111" i="8" s="1"/>
  <c r="H100" i="8"/>
  <c r="G111" i="8" s="1"/>
  <c r="F111" i="8"/>
  <c r="K111" i="8"/>
  <c r="O111" i="8"/>
  <c r="Q111" i="8"/>
  <c r="C114" i="8"/>
  <c r="B125" i="8" s="1"/>
  <c r="H114" i="8"/>
  <c r="G125" i="8" s="1"/>
  <c r="F125" i="8"/>
  <c r="K125" i="8"/>
  <c r="O125" i="8"/>
  <c r="Q125" i="8"/>
  <c r="B128" i="8"/>
  <c r="D128" i="8"/>
  <c r="G128" i="8"/>
  <c r="C129" i="8"/>
  <c r="B140" i="8" s="1"/>
  <c r="H129" i="8"/>
  <c r="F140" i="8"/>
  <c r="G141" i="8" s="1"/>
  <c r="R140" i="8" s="1"/>
  <c r="G140" i="8"/>
  <c r="K140" i="8"/>
  <c r="N140" i="8"/>
  <c r="O140" i="8"/>
  <c r="P140" i="8"/>
  <c r="Q140" i="8"/>
  <c r="C143" i="8"/>
  <c r="B154" i="8" s="1"/>
  <c r="H143" i="8"/>
  <c r="F154" i="8"/>
  <c r="G155" i="8" s="1"/>
  <c r="R154" i="8" s="1"/>
  <c r="S154" i="8" s="1"/>
  <c r="G154" i="8"/>
  <c r="K154" i="8"/>
  <c r="N154" i="8"/>
  <c r="O154" i="8"/>
  <c r="P154" i="8"/>
  <c r="Q154" i="8"/>
  <c r="C157" i="8"/>
  <c r="B168" i="8" s="1"/>
  <c r="H157" i="8"/>
  <c r="F168" i="8"/>
  <c r="G169" i="8" s="1"/>
  <c r="R168" i="8" s="1"/>
  <c r="S168" i="8" s="1"/>
  <c r="G168" i="8"/>
  <c r="K168" i="8"/>
  <c r="N168" i="8"/>
  <c r="O168" i="8"/>
  <c r="P168" i="8"/>
  <c r="Q168" i="8"/>
  <c r="C171" i="8"/>
  <c r="B182" i="8" s="1"/>
  <c r="H171" i="8"/>
  <c r="F182" i="8"/>
  <c r="G183" i="8" s="1"/>
  <c r="R182" i="8" s="1"/>
  <c r="S182" i="8" s="1"/>
  <c r="G182" i="8"/>
  <c r="K182" i="8"/>
  <c r="N182" i="8"/>
  <c r="O182" i="8"/>
  <c r="P182" i="8"/>
  <c r="Q182" i="8"/>
  <c r="T182" i="8"/>
  <c r="B185" i="8"/>
  <c r="D185" i="8"/>
  <c r="G185" i="8"/>
  <c r="C186" i="8"/>
  <c r="H186" i="8"/>
  <c r="B197" i="8"/>
  <c r="F197" i="8"/>
  <c r="G198" i="8" s="1"/>
  <c r="R197" i="8" s="1"/>
  <c r="G197" i="8"/>
  <c r="K197" i="8"/>
  <c r="O197" i="8"/>
  <c r="P197" i="8"/>
  <c r="Q197" i="8"/>
  <c r="C200" i="8"/>
  <c r="H200" i="8"/>
  <c r="B211" i="8"/>
  <c r="F211" i="8"/>
  <c r="G212" i="8" s="1"/>
  <c r="R211" i="8" s="1"/>
  <c r="G211" i="8"/>
  <c r="K211" i="8"/>
  <c r="O211" i="8"/>
  <c r="P211" i="8"/>
  <c r="Q211" i="8"/>
  <c r="C214" i="8"/>
  <c r="H214" i="8"/>
  <c r="B225" i="8"/>
  <c r="F225" i="8"/>
  <c r="G226" i="8" s="1"/>
  <c r="R225" i="8" s="1"/>
  <c r="G225" i="8"/>
  <c r="K225" i="8"/>
  <c r="O225" i="8"/>
  <c r="P225" i="8"/>
  <c r="Q225" i="8"/>
  <c r="C228" i="8"/>
  <c r="H228" i="8"/>
  <c r="B239" i="8"/>
  <c r="F239" i="8"/>
  <c r="G240" i="8" s="1"/>
  <c r="R239" i="8" s="1"/>
  <c r="G239" i="8"/>
  <c r="K239" i="8"/>
  <c r="O239" i="8"/>
  <c r="P239" i="8"/>
  <c r="Q239" i="8"/>
  <c r="B242" i="8"/>
  <c r="D242" i="8"/>
  <c r="G242" i="8"/>
  <c r="C243" i="8"/>
  <c r="H243" i="8"/>
  <c r="B254" i="8"/>
  <c r="F254" i="8"/>
  <c r="O254" i="8" s="1"/>
  <c r="G254" i="8"/>
  <c r="K254" i="8"/>
  <c r="Q254" i="8" s="1"/>
  <c r="N254" i="8"/>
  <c r="C257" i="8"/>
  <c r="H257" i="8"/>
  <c r="B268" i="8"/>
  <c r="F268" i="8"/>
  <c r="O268" i="8" s="1"/>
  <c r="G268" i="8"/>
  <c r="K268" i="8"/>
  <c r="Q268" i="8" s="1"/>
  <c r="N268" i="8"/>
  <c r="C271" i="8"/>
  <c r="H271" i="8"/>
  <c r="B282" i="8"/>
  <c r="F282" i="8"/>
  <c r="O282" i="8" s="1"/>
  <c r="G282" i="8"/>
  <c r="K282" i="8"/>
  <c r="Q282" i="8" s="1"/>
  <c r="N282" i="8"/>
  <c r="C285" i="8"/>
  <c r="H285" i="8"/>
  <c r="B296" i="8"/>
  <c r="F296" i="8"/>
  <c r="O296" i="8" s="1"/>
  <c r="G296" i="8"/>
  <c r="K296" i="8"/>
  <c r="Q296" i="8" s="1"/>
  <c r="N296" i="8"/>
  <c r="B299" i="8"/>
  <c r="D299" i="8"/>
  <c r="G299" i="8"/>
  <c r="C300" i="8"/>
  <c r="H300" i="8"/>
  <c r="G311" i="8" s="1"/>
  <c r="B311" i="8"/>
  <c r="F311" i="8"/>
  <c r="K311" i="8"/>
  <c r="Q311" i="8"/>
  <c r="C314" i="8"/>
  <c r="H314" i="8"/>
  <c r="G325" i="8" s="1"/>
  <c r="B325" i="8"/>
  <c r="F325" i="8"/>
  <c r="K325" i="8"/>
  <c r="Q325" i="8"/>
  <c r="C328" i="8"/>
  <c r="H328" i="8"/>
  <c r="G339" i="8" s="1"/>
  <c r="B339" i="8"/>
  <c r="F339" i="8"/>
  <c r="K339" i="8"/>
  <c r="Q339" i="8"/>
  <c r="C342" i="8"/>
  <c r="H342" i="8"/>
  <c r="G353" i="8" s="1"/>
  <c r="B353" i="8"/>
  <c r="F353" i="8"/>
  <c r="K353" i="8"/>
  <c r="Q353" i="8"/>
  <c r="B358" i="8"/>
  <c r="D358" i="8"/>
  <c r="G358" i="8"/>
  <c r="C359" i="8"/>
  <c r="H359" i="8"/>
  <c r="F370" i="8"/>
  <c r="G370" i="8"/>
  <c r="K370" i="8"/>
  <c r="O370" i="8"/>
  <c r="P370" i="8"/>
  <c r="Q370" i="8"/>
  <c r="G371" i="8"/>
  <c r="R370" i="8" s="1"/>
  <c r="C373" i="8"/>
  <c r="H373" i="8"/>
  <c r="F384" i="8"/>
  <c r="G384" i="8"/>
  <c r="K384" i="8"/>
  <c r="O384" i="8"/>
  <c r="P384" i="8"/>
  <c r="Q384" i="8"/>
  <c r="G385" i="8"/>
  <c r="R384" i="8" s="1"/>
  <c r="C387" i="8"/>
  <c r="H387" i="8"/>
  <c r="F398" i="8"/>
  <c r="G398" i="8"/>
  <c r="K398" i="8"/>
  <c r="O398" i="8"/>
  <c r="P398" i="8"/>
  <c r="Q398" i="8"/>
  <c r="G399" i="8"/>
  <c r="R398" i="8" s="1"/>
  <c r="C401" i="8"/>
  <c r="H401" i="8"/>
  <c r="F412" i="8"/>
  <c r="G412" i="8"/>
  <c r="K412" i="8"/>
  <c r="O412" i="8"/>
  <c r="P412" i="8"/>
  <c r="Q412" i="8"/>
  <c r="G413" i="8"/>
  <c r="R412" i="8" s="1"/>
  <c r="N4" i="7"/>
  <c r="N5" i="7"/>
  <c r="N6" i="7"/>
  <c r="N7" i="7"/>
  <c r="N8" i="7"/>
  <c r="N9" i="7"/>
  <c r="N10" i="7"/>
  <c r="N11" i="7"/>
  <c r="B14" i="7"/>
  <c r="D14" i="7"/>
  <c r="G14" i="7"/>
  <c r="C15" i="7"/>
  <c r="H15" i="7"/>
  <c r="B26" i="7"/>
  <c r="F26" i="7"/>
  <c r="N26" i="7" s="1"/>
  <c r="G26" i="7"/>
  <c r="K26" i="7"/>
  <c r="Q26" i="7" s="1"/>
  <c r="C29" i="7"/>
  <c r="H29" i="7"/>
  <c r="B40" i="7"/>
  <c r="F40" i="7"/>
  <c r="N40" i="7" s="1"/>
  <c r="G40" i="7"/>
  <c r="K40" i="7"/>
  <c r="Q40" i="7" s="1"/>
  <c r="C43" i="7"/>
  <c r="H43" i="7"/>
  <c r="B54" i="7"/>
  <c r="F54" i="7"/>
  <c r="N54" i="7" s="1"/>
  <c r="G54" i="7"/>
  <c r="K54" i="7"/>
  <c r="Q54" i="7" s="1"/>
  <c r="C57" i="7"/>
  <c r="H57" i="7"/>
  <c r="B68" i="7"/>
  <c r="F68" i="7"/>
  <c r="N68" i="7" s="1"/>
  <c r="G68" i="7"/>
  <c r="K68" i="7"/>
  <c r="Q68" i="7" s="1"/>
  <c r="B71" i="7"/>
  <c r="D71" i="7"/>
  <c r="G71" i="7"/>
  <c r="C72" i="7"/>
  <c r="B83" i="7" s="1"/>
  <c r="H72" i="7"/>
  <c r="G83" i="7" s="1"/>
  <c r="F83" i="7"/>
  <c r="P83" i="7" s="1"/>
  <c r="K83" i="7"/>
  <c r="Q83" i="7"/>
  <c r="G84" i="7"/>
  <c r="R83" i="7" s="1"/>
  <c r="C86" i="7"/>
  <c r="B97" i="7" s="1"/>
  <c r="H86" i="7"/>
  <c r="G97" i="7" s="1"/>
  <c r="F97" i="7"/>
  <c r="P97" i="7" s="1"/>
  <c r="K97" i="7"/>
  <c r="Q97" i="7"/>
  <c r="C100" i="7"/>
  <c r="B111" i="7" s="1"/>
  <c r="H100" i="7"/>
  <c r="G111" i="7" s="1"/>
  <c r="F111" i="7"/>
  <c r="P111" i="7" s="1"/>
  <c r="K111" i="7"/>
  <c r="Q111" i="7"/>
  <c r="G112" i="7"/>
  <c r="R111" i="7" s="1"/>
  <c r="C114" i="7"/>
  <c r="B125" i="7" s="1"/>
  <c r="H114" i="7"/>
  <c r="G125" i="7" s="1"/>
  <c r="F125" i="7"/>
  <c r="P125" i="7" s="1"/>
  <c r="K125" i="7"/>
  <c r="Q125" i="7"/>
  <c r="G126" i="7"/>
  <c r="R125" i="7" s="1"/>
  <c r="B128" i="7"/>
  <c r="D128" i="7"/>
  <c r="G128" i="7"/>
  <c r="C129" i="7"/>
  <c r="B140" i="7" s="1"/>
  <c r="H129" i="7"/>
  <c r="F140" i="7"/>
  <c r="O140" i="7" s="1"/>
  <c r="G140" i="7"/>
  <c r="K140" i="7"/>
  <c r="G141" i="7" s="1"/>
  <c r="R140" i="7" s="1"/>
  <c r="N140" i="7"/>
  <c r="Q140" i="7"/>
  <c r="C143" i="7"/>
  <c r="B154" i="7" s="1"/>
  <c r="H143" i="7"/>
  <c r="F154" i="7"/>
  <c r="O154" i="7" s="1"/>
  <c r="G154" i="7"/>
  <c r="K154" i="7"/>
  <c r="G155" i="7" s="1"/>
  <c r="R154" i="7" s="1"/>
  <c r="N154" i="7"/>
  <c r="Q154" i="7"/>
  <c r="C157" i="7"/>
  <c r="B168" i="7" s="1"/>
  <c r="H157" i="7"/>
  <c r="F168" i="7"/>
  <c r="O168" i="7" s="1"/>
  <c r="G168" i="7"/>
  <c r="K168" i="7"/>
  <c r="G169" i="7" s="1"/>
  <c r="R168" i="7" s="1"/>
  <c r="N168" i="7"/>
  <c r="Q168" i="7"/>
  <c r="C171" i="7"/>
  <c r="B182" i="7" s="1"/>
  <c r="H171" i="7"/>
  <c r="F182" i="7"/>
  <c r="O182" i="7" s="1"/>
  <c r="G182" i="7"/>
  <c r="K182" i="7"/>
  <c r="G183" i="7" s="1"/>
  <c r="R182" i="7" s="1"/>
  <c r="N182" i="7"/>
  <c r="Q182" i="7"/>
  <c r="B185" i="7"/>
  <c r="D185" i="7"/>
  <c r="G185" i="7"/>
  <c r="C186" i="7"/>
  <c r="H186" i="7"/>
  <c r="G197" i="7" s="1"/>
  <c r="B197" i="7"/>
  <c r="F197" i="7"/>
  <c r="G198" i="7" s="1"/>
  <c r="R197" i="7" s="1"/>
  <c r="K197" i="7"/>
  <c r="O197" i="7"/>
  <c r="P197" i="7"/>
  <c r="Q197" i="7"/>
  <c r="C200" i="7"/>
  <c r="H200" i="7"/>
  <c r="G211" i="7" s="1"/>
  <c r="B211" i="7"/>
  <c r="F211" i="7"/>
  <c r="G212" i="7" s="1"/>
  <c r="R211" i="7" s="1"/>
  <c r="K211" i="7"/>
  <c r="O211" i="7"/>
  <c r="P211" i="7"/>
  <c r="Q211" i="7"/>
  <c r="C214" i="7"/>
  <c r="H214" i="7"/>
  <c r="G225" i="7" s="1"/>
  <c r="B225" i="7"/>
  <c r="F225" i="7"/>
  <c r="G226" i="7" s="1"/>
  <c r="R225" i="7" s="1"/>
  <c r="K225" i="7"/>
  <c r="O225" i="7"/>
  <c r="P225" i="7"/>
  <c r="Q225" i="7"/>
  <c r="C228" i="7"/>
  <c r="H228" i="7"/>
  <c r="G239" i="7" s="1"/>
  <c r="B239" i="7"/>
  <c r="F239" i="7"/>
  <c r="G240" i="7" s="1"/>
  <c r="R239" i="7" s="1"/>
  <c r="K239" i="7"/>
  <c r="O239" i="7"/>
  <c r="P239" i="7"/>
  <c r="Q239" i="7"/>
  <c r="B242" i="7"/>
  <c r="D242" i="7"/>
  <c r="G242" i="7"/>
  <c r="C243" i="7"/>
  <c r="B254" i="7" s="1"/>
  <c r="H243" i="7"/>
  <c r="F254" i="7"/>
  <c r="O254" i="7" s="1"/>
  <c r="G254" i="7"/>
  <c r="K254" i="7"/>
  <c r="Q254" i="7" s="1"/>
  <c r="C257" i="7"/>
  <c r="B268" i="7" s="1"/>
  <c r="H257" i="7"/>
  <c r="F268" i="7"/>
  <c r="O268" i="7" s="1"/>
  <c r="G268" i="7"/>
  <c r="K268" i="7"/>
  <c r="Q268" i="7" s="1"/>
  <c r="C271" i="7"/>
  <c r="B282" i="7" s="1"/>
  <c r="H271" i="7"/>
  <c r="F282" i="7"/>
  <c r="O282" i="7" s="1"/>
  <c r="G282" i="7"/>
  <c r="K282" i="7"/>
  <c r="Q282" i="7" s="1"/>
  <c r="C285" i="7"/>
  <c r="B296" i="7" s="1"/>
  <c r="H285" i="7"/>
  <c r="F296" i="7"/>
  <c r="O296" i="7" s="1"/>
  <c r="G296" i="7"/>
  <c r="K296" i="7"/>
  <c r="Q296" i="7" s="1"/>
  <c r="B299" i="7"/>
  <c r="D299" i="7"/>
  <c r="G299" i="7"/>
  <c r="C300" i="7"/>
  <c r="H300" i="7"/>
  <c r="G311" i="7" s="1"/>
  <c r="B311" i="7"/>
  <c r="F311" i="7"/>
  <c r="N311" i="7" s="1"/>
  <c r="K311" i="7"/>
  <c r="Q311" i="7" s="1"/>
  <c r="C314" i="7"/>
  <c r="H314" i="7"/>
  <c r="G325" i="7" s="1"/>
  <c r="B325" i="7"/>
  <c r="F325" i="7"/>
  <c r="N325" i="7" s="1"/>
  <c r="K325" i="7"/>
  <c r="Q325" i="7" s="1"/>
  <c r="C328" i="7"/>
  <c r="H328" i="7"/>
  <c r="G339" i="7" s="1"/>
  <c r="B339" i="7"/>
  <c r="F339" i="7"/>
  <c r="N339" i="7" s="1"/>
  <c r="K339" i="7"/>
  <c r="Q339" i="7" s="1"/>
  <c r="C342" i="7"/>
  <c r="H342" i="7"/>
  <c r="G353" i="7" s="1"/>
  <c r="B353" i="7"/>
  <c r="F353" i="7"/>
  <c r="N353" i="7" s="1"/>
  <c r="K353" i="7"/>
  <c r="Q353" i="7" s="1"/>
  <c r="B356" i="7"/>
  <c r="D356" i="7"/>
  <c r="G356" i="7"/>
  <c r="C357" i="7"/>
  <c r="B368" i="7" s="1"/>
  <c r="H357" i="7"/>
  <c r="G368" i="7" s="1"/>
  <c r="F368" i="7"/>
  <c r="K368" i="7"/>
  <c r="N368" i="7" s="1"/>
  <c r="O368" i="7"/>
  <c r="P368" i="7"/>
  <c r="G369" i="7"/>
  <c r="R368" i="7" s="1"/>
  <c r="C371" i="7"/>
  <c r="B382" i="7" s="1"/>
  <c r="H371" i="7"/>
  <c r="G382" i="7" s="1"/>
  <c r="F382" i="7"/>
  <c r="K382" i="7"/>
  <c r="N382" i="7" s="1"/>
  <c r="O382" i="7"/>
  <c r="P382" i="7"/>
  <c r="G383" i="7"/>
  <c r="R382" i="7" s="1"/>
  <c r="C385" i="7"/>
  <c r="B396" i="7" s="1"/>
  <c r="H385" i="7"/>
  <c r="G396" i="7" s="1"/>
  <c r="F396" i="7"/>
  <c r="K396" i="7"/>
  <c r="N396" i="7" s="1"/>
  <c r="O396" i="7"/>
  <c r="P396" i="7"/>
  <c r="G397" i="7"/>
  <c r="R396" i="7" s="1"/>
  <c r="C399" i="7"/>
  <c r="B410" i="7" s="1"/>
  <c r="H399" i="7"/>
  <c r="G410" i="7" s="1"/>
  <c r="F410" i="7"/>
  <c r="K410" i="7"/>
  <c r="N410" i="7" s="1"/>
  <c r="O410" i="7"/>
  <c r="P410" i="7"/>
  <c r="G411" i="7"/>
  <c r="R410" i="7" s="1"/>
  <c r="N4" i="6"/>
  <c r="N5" i="6"/>
  <c r="N6" i="6"/>
  <c r="N7" i="6"/>
  <c r="N8" i="6"/>
  <c r="N9" i="6"/>
  <c r="N10" i="6"/>
  <c r="N11" i="6"/>
  <c r="B14" i="6"/>
  <c r="D14" i="6"/>
  <c r="G14" i="6"/>
  <c r="C15" i="6"/>
  <c r="H15" i="6"/>
  <c r="G26" i="6" s="1"/>
  <c r="B26" i="6"/>
  <c r="F26" i="6"/>
  <c r="K26" i="6"/>
  <c r="Q26" i="6"/>
  <c r="C29" i="6"/>
  <c r="H29" i="6"/>
  <c r="B40" i="6"/>
  <c r="F40" i="6"/>
  <c r="G40" i="6"/>
  <c r="K40" i="6"/>
  <c r="Q40" i="6"/>
  <c r="C43" i="6"/>
  <c r="H43" i="6"/>
  <c r="G54" i="6" s="1"/>
  <c r="B54" i="6"/>
  <c r="F54" i="6"/>
  <c r="K54" i="6"/>
  <c r="Q54" i="6"/>
  <c r="C57" i="6"/>
  <c r="H57" i="6"/>
  <c r="B68" i="6"/>
  <c r="F68" i="6"/>
  <c r="G68" i="6"/>
  <c r="K68" i="6"/>
  <c r="Q68" i="6"/>
  <c r="B71" i="6"/>
  <c r="D71" i="6"/>
  <c r="G71" i="6"/>
  <c r="C72" i="6"/>
  <c r="B83" i="6" s="1"/>
  <c r="H72" i="6"/>
  <c r="G83" i="6" s="1"/>
  <c r="E76" i="6"/>
  <c r="F83" i="6"/>
  <c r="K83" i="6"/>
  <c r="P83" i="6" s="1"/>
  <c r="O83" i="6"/>
  <c r="G84" i="6"/>
  <c r="R83" i="6" s="1"/>
  <c r="T83" i="6" s="1"/>
  <c r="C86" i="6"/>
  <c r="B97" i="6" s="1"/>
  <c r="H86" i="6"/>
  <c r="F97" i="6"/>
  <c r="N97" i="6" s="1"/>
  <c r="G97" i="6"/>
  <c r="K97" i="6"/>
  <c r="Q97" i="6" s="1"/>
  <c r="O97" i="6"/>
  <c r="G98" i="6"/>
  <c r="R97" i="6" s="1"/>
  <c r="S97" i="6" s="1"/>
  <c r="C100" i="6"/>
  <c r="B111" i="6" s="1"/>
  <c r="H100" i="6"/>
  <c r="F111" i="6"/>
  <c r="N111" i="6" s="1"/>
  <c r="G111" i="6"/>
  <c r="K111" i="6"/>
  <c r="P111" i="6" s="1"/>
  <c r="O111" i="6"/>
  <c r="S111" i="6"/>
  <c r="T111" i="6"/>
  <c r="G112" i="6"/>
  <c r="R111" i="6" s="1"/>
  <c r="C114" i="6"/>
  <c r="B125" i="6" s="1"/>
  <c r="H114" i="6"/>
  <c r="F125" i="6"/>
  <c r="G125" i="6"/>
  <c r="K125" i="6"/>
  <c r="P125" i="6" s="1"/>
  <c r="O125" i="6"/>
  <c r="G126" i="6"/>
  <c r="R125" i="6" s="1"/>
  <c r="S125" i="6" s="1"/>
  <c r="B128" i="6"/>
  <c r="D128" i="6"/>
  <c r="G128" i="6"/>
  <c r="C129" i="6"/>
  <c r="H129" i="6"/>
  <c r="G140" i="6" s="1"/>
  <c r="B140" i="6"/>
  <c r="F140" i="6"/>
  <c r="G141" i="6" s="1"/>
  <c r="K140" i="6"/>
  <c r="N140" i="6"/>
  <c r="O140" i="6"/>
  <c r="P140" i="6"/>
  <c r="Q140" i="6"/>
  <c r="R140" i="6"/>
  <c r="T140" i="6" s="1"/>
  <c r="S140" i="6"/>
  <c r="C143" i="6"/>
  <c r="H143" i="6"/>
  <c r="G154" i="6" s="1"/>
  <c r="B154" i="6"/>
  <c r="F154" i="6"/>
  <c r="G155" i="6" s="1"/>
  <c r="R154" i="6" s="1"/>
  <c r="K154" i="6"/>
  <c r="N154" i="6"/>
  <c r="O154" i="6"/>
  <c r="P154" i="6"/>
  <c r="Q154" i="6"/>
  <c r="C157" i="6"/>
  <c r="H157" i="6"/>
  <c r="G168" i="6" s="1"/>
  <c r="B168" i="6"/>
  <c r="F168" i="6"/>
  <c r="G169" i="6" s="1"/>
  <c r="R168" i="6" s="1"/>
  <c r="K168" i="6"/>
  <c r="N168" i="6"/>
  <c r="O168" i="6"/>
  <c r="P168" i="6"/>
  <c r="Q168" i="6"/>
  <c r="C171" i="6"/>
  <c r="H171" i="6"/>
  <c r="G182" i="6" s="1"/>
  <c r="B182" i="6"/>
  <c r="F182" i="6"/>
  <c r="G183" i="6" s="1"/>
  <c r="K182" i="6"/>
  <c r="N182" i="6"/>
  <c r="O182" i="6"/>
  <c r="P182" i="6"/>
  <c r="Q182" i="6"/>
  <c r="R182" i="6"/>
  <c r="T182" i="6" s="1"/>
  <c r="B185" i="6"/>
  <c r="D185" i="6"/>
  <c r="G185" i="6"/>
  <c r="C186" i="6"/>
  <c r="H186" i="6"/>
  <c r="B197" i="6"/>
  <c r="F197" i="6"/>
  <c r="G197" i="6"/>
  <c r="K197" i="6"/>
  <c r="N197" i="6"/>
  <c r="O197" i="6"/>
  <c r="P197" i="6"/>
  <c r="C200" i="6"/>
  <c r="H200" i="6"/>
  <c r="B211" i="6"/>
  <c r="F211" i="6"/>
  <c r="G211" i="6"/>
  <c r="K211" i="6"/>
  <c r="N211" i="6"/>
  <c r="O211" i="6"/>
  <c r="P211" i="6"/>
  <c r="C214" i="6"/>
  <c r="H214" i="6"/>
  <c r="B225" i="6"/>
  <c r="F225" i="6"/>
  <c r="G225" i="6"/>
  <c r="K225" i="6"/>
  <c r="O225" i="6"/>
  <c r="C228" i="6"/>
  <c r="H228" i="6"/>
  <c r="B239" i="6"/>
  <c r="F239" i="6"/>
  <c r="G239" i="6"/>
  <c r="K239" i="6"/>
  <c r="N239" i="6"/>
  <c r="O239" i="6"/>
  <c r="P239" i="6"/>
  <c r="B242" i="6"/>
  <c r="D242" i="6"/>
  <c r="G242" i="6"/>
  <c r="C243" i="6"/>
  <c r="H243" i="6"/>
  <c r="B254" i="6"/>
  <c r="F254" i="6"/>
  <c r="G254" i="6"/>
  <c r="K254" i="6"/>
  <c r="Q254" i="6" s="1"/>
  <c r="C257" i="6"/>
  <c r="H257" i="6"/>
  <c r="B268" i="6"/>
  <c r="F268" i="6"/>
  <c r="G268" i="6"/>
  <c r="K268" i="6"/>
  <c r="Q268" i="6" s="1"/>
  <c r="C271" i="6"/>
  <c r="H271" i="6"/>
  <c r="B282" i="6"/>
  <c r="F282" i="6"/>
  <c r="G282" i="6"/>
  <c r="K282" i="6"/>
  <c r="Q282" i="6" s="1"/>
  <c r="C285" i="6"/>
  <c r="H285" i="6"/>
  <c r="B296" i="6"/>
  <c r="F296" i="6"/>
  <c r="G296" i="6"/>
  <c r="K296" i="6"/>
  <c r="Q296" i="6" s="1"/>
  <c r="B299" i="6"/>
  <c r="D299" i="6"/>
  <c r="G299" i="6"/>
  <c r="C300" i="6"/>
  <c r="N311" i="6" s="1"/>
  <c r="H300" i="6"/>
  <c r="G311" i="6" s="1"/>
  <c r="B311" i="6"/>
  <c r="F311" i="6"/>
  <c r="K311" i="6"/>
  <c r="Q311" i="6" s="1"/>
  <c r="O311" i="6"/>
  <c r="G312" i="6"/>
  <c r="R311" i="6" s="1"/>
  <c r="C314" i="6"/>
  <c r="N325" i="6" s="1"/>
  <c r="H314" i="6"/>
  <c r="G325" i="6" s="1"/>
  <c r="B325" i="6"/>
  <c r="F325" i="6"/>
  <c r="P325" i="6" s="1"/>
  <c r="K325" i="6"/>
  <c r="Q325" i="6" s="1"/>
  <c r="O325" i="6"/>
  <c r="G326" i="6"/>
  <c r="R325" i="6" s="1"/>
  <c r="C328" i="6"/>
  <c r="N339" i="6" s="1"/>
  <c r="H328" i="6"/>
  <c r="G339" i="6" s="1"/>
  <c r="B339" i="6"/>
  <c r="F339" i="6"/>
  <c r="K339" i="6"/>
  <c r="Q339" i="6" s="1"/>
  <c r="O339" i="6"/>
  <c r="C342" i="6"/>
  <c r="N353" i="6" s="1"/>
  <c r="H342" i="6"/>
  <c r="G353" i="6" s="1"/>
  <c r="B353" i="6"/>
  <c r="F353" i="6"/>
  <c r="P353" i="6" s="1"/>
  <c r="K353" i="6"/>
  <c r="Q353" i="6" s="1"/>
  <c r="O353" i="6"/>
  <c r="G354" i="6"/>
  <c r="R353" i="6" s="1"/>
  <c r="B358" i="6"/>
  <c r="D358" i="6"/>
  <c r="G358" i="6"/>
  <c r="C359" i="6"/>
  <c r="B370" i="6" s="1"/>
  <c r="H359" i="6"/>
  <c r="F370" i="6"/>
  <c r="N370" i="6" s="1"/>
  <c r="G370" i="6"/>
  <c r="K370" i="6"/>
  <c r="P370" i="6"/>
  <c r="Q370" i="6"/>
  <c r="G371" i="6"/>
  <c r="R370" i="6" s="1"/>
  <c r="C373" i="6"/>
  <c r="B384" i="6" s="1"/>
  <c r="H373" i="6"/>
  <c r="F384" i="6"/>
  <c r="N384" i="6" s="1"/>
  <c r="G384" i="6"/>
  <c r="K384" i="6"/>
  <c r="P384" i="6"/>
  <c r="Q384" i="6"/>
  <c r="G385" i="6"/>
  <c r="R384" i="6" s="1"/>
  <c r="C387" i="6"/>
  <c r="B398" i="6" s="1"/>
  <c r="H387" i="6"/>
  <c r="F398" i="6"/>
  <c r="N398" i="6" s="1"/>
  <c r="G398" i="6"/>
  <c r="K398" i="6"/>
  <c r="P398" i="6"/>
  <c r="Q398" i="6"/>
  <c r="G399" i="6"/>
  <c r="R398" i="6" s="1"/>
  <c r="C401" i="6"/>
  <c r="B412" i="6" s="1"/>
  <c r="H401" i="6"/>
  <c r="F412" i="6"/>
  <c r="O412" i="6" s="1"/>
  <c r="G412" i="6"/>
  <c r="K412" i="6"/>
  <c r="P412" i="6"/>
  <c r="Q412" i="6"/>
  <c r="R412" i="6"/>
  <c r="S412" i="6" s="1"/>
  <c r="G413" i="6"/>
  <c r="N4" i="5"/>
  <c r="N5" i="5"/>
  <c r="N6" i="5"/>
  <c r="N7" i="5"/>
  <c r="N8" i="5"/>
  <c r="N9" i="5"/>
  <c r="N10" i="5"/>
  <c r="N11" i="5"/>
  <c r="B14" i="5"/>
  <c r="D14" i="5"/>
  <c r="G14" i="5"/>
  <c r="C15" i="5"/>
  <c r="H15" i="5"/>
  <c r="B26" i="5"/>
  <c r="F26" i="5"/>
  <c r="N26" i="5" s="1"/>
  <c r="G26" i="5"/>
  <c r="K26" i="5"/>
  <c r="Q26" i="5"/>
  <c r="C29" i="5"/>
  <c r="H29" i="5"/>
  <c r="B40" i="5"/>
  <c r="F40" i="5"/>
  <c r="G41" i="5" s="1"/>
  <c r="R40" i="5" s="1"/>
  <c r="G40" i="5"/>
  <c r="K40" i="5"/>
  <c r="Q40" i="5"/>
  <c r="C43" i="5"/>
  <c r="H43" i="5"/>
  <c r="B54" i="5"/>
  <c r="F54" i="5"/>
  <c r="N54" i="5" s="1"/>
  <c r="G54" i="5"/>
  <c r="K54" i="5"/>
  <c r="Q54" i="5"/>
  <c r="C57" i="5"/>
  <c r="H57" i="5"/>
  <c r="B68" i="5"/>
  <c r="F68" i="5"/>
  <c r="N68" i="5" s="1"/>
  <c r="G68" i="5"/>
  <c r="K68" i="5"/>
  <c r="Q68" i="5"/>
  <c r="B71" i="5"/>
  <c r="D71" i="5"/>
  <c r="G71" i="5"/>
  <c r="C72" i="5"/>
  <c r="G84" i="5" s="1"/>
  <c r="R83" i="5" s="1"/>
  <c r="B83" i="5"/>
  <c r="F83" i="5"/>
  <c r="N83" i="5" s="1"/>
  <c r="G83" i="5"/>
  <c r="K83" i="5"/>
  <c r="O83" i="5"/>
  <c r="Q83" i="5"/>
  <c r="C86" i="5"/>
  <c r="B97" i="5"/>
  <c r="F97" i="5"/>
  <c r="P97" i="5" s="1"/>
  <c r="G97" i="5"/>
  <c r="K97" i="5"/>
  <c r="Q97" i="5" s="1"/>
  <c r="B111" i="5"/>
  <c r="F111" i="5"/>
  <c r="N111" i="5" s="1"/>
  <c r="G111" i="5"/>
  <c r="K111" i="5"/>
  <c r="Q111" i="5" s="1"/>
  <c r="H114" i="5"/>
  <c r="B125" i="5"/>
  <c r="F125" i="5"/>
  <c r="O125" i="5" s="1"/>
  <c r="G125" i="5"/>
  <c r="K125" i="5"/>
  <c r="Q125" i="5" s="1"/>
  <c r="N125" i="5"/>
  <c r="B128" i="5"/>
  <c r="D128" i="5"/>
  <c r="G128" i="5"/>
  <c r="C129" i="5"/>
  <c r="H129" i="5"/>
  <c r="G140" i="5" s="1"/>
  <c r="B140" i="5"/>
  <c r="F140" i="5"/>
  <c r="N140" i="5" s="1"/>
  <c r="K140" i="5"/>
  <c r="Q140" i="5" s="1"/>
  <c r="C143" i="5"/>
  <c r="H143" i="5"/>
  <c r="G154" i="5" s="1"/>
  <c r="B154" i="5"/>
  <c r="F154" i="5"/>
  <c r="P154" i="5" s="1"/>
  <c r="K154" i="5"/>
  <c r="Q154" i="5" s="1"/>
  <c r="C157" i="5"/>
  <c r="H157" i="5"/>
  <c r="G168" i="5" s="1"/>
  <c r="B168" i="5"/>
  <c r="F168" i="5"/>
  <c r="N168" i="5" s="1"/>
  <c r="K168" i="5"/>
  <c r="Q168" i="5" s="1"/>
  <c r="C171" i="5"/>
  <c r="H171" i="5"/>
  <c r="G182" i="5" s="1"/>
  <c r="B182" i="5"/>
  <c r="F182" i="5"/>
  <c r="P182" i="5" s="1"/>
  <c r="K182" i="5"/>
  <c r="Q182" i="5" s="1"/>
  <c r="B185" i="5"/>
  <c r="D185" i="5"/>
  <c r="G185" i="5"/>
  <c r="C186" i="5"/>
  <c r="B197" i="5" s="1"/>
  <c r="H186" i="5"/>
  <c r="G197" i="5" s="1"/>
  <c r="F197" i="5"/>
  <c r="N197" i="5" s="1"/>
  <c r="K197" i="5"/>
  <c r="O197" i="5"/>
  <c r="P197" i="5"/>
  <c r="Q197" i="5"/>
  <c r="G198" i="5"/>
  <c r="R197" i="5" s="1"/>
  <c r="C200" i="5"/>
  <c r="B211" i="5" s="1"/>
  <c r="H200" i="5"/>
  <c r="G211" i="5" s="1"/>
  <c r="F211" i="5"/>
  <c r="N211" i="5" s="1"/>
  <c r="K211" i="5"/>
  <c r="O211" i="5"/>
  <c r="P211" i="5"/>
  <c r="Q211" i="5"/>
  <c r="C214" i="5"/>
  <c r="B225" i="5" s="1"/>
  <c r="H214" i="5"/>
  <c r="G225" i="5" s="1"/>
  <c r="F225" i="5"/>
  <c r="N225" i="5" s="1"/>
  <c r="K225" i="5"/>
  <c r="O225" i="5"/>
  <c r="P225" i="5"/>
  <c r="Q225" i="5"/>
  <c r="G226" i="5"/>
  <c r="R225" i="5" s="1"/>
  <c r="C228" i="5"/>
  <c r="B239" i="5" s="1"/>
  <c r="H228" i="5"/>
  <c r="G239" i="5" s="1"/>
  <c r="F239" i="5"/>
  <c r="N239" i="5" s="1"/>
  <c r="K239" i="5"/>
  <c r="O239" i="5"/>
  <c r="P239" i="5"/>
  <c r="Q239" i="5"/>
  <c r="G240" i="5"/>
  <c r="R239" i="5" s="1"/>
  <c r="B242" i="5"/>
  <c r="D242" i="5"/>
  <c r="G242" i="5"/>
  <c r="C243" i="5"/>
  <c r="H243" i="5"/>
  <c r="B254" i="5"/>
  <c r="F254" i="5"/>
  <c r="G254" i="5"/>
  <c r="K254" i="5"/>
  <c r="G255" i="5" s="1"/>
  <c r="R254" i="5" s="1"/>
  <c r="N254" i="5"/>
  <c r="O254" i="5"/>
  <c r="P254" i="5"/>
  <c r="Q254" i="5"/>
  <c r="C257" i="5"/>
  <c r="H257" i="5"/>
  <c r="B268" i="5"/>
  <c r="F268" i="5"/>
  <c r="G268" i="5"/>
  <c r="K268" i="5"/>
  <c r="G269" i="5" s="1"/>
  <c r="R268" i="5" s="1"/>
  <c r="N268" i="5"/>
  <c r="O268" i="5"/>
  <c r="P268" i="5"/>
  <c r="Q268" i="5"/>
  <c r="C271" i="5"/>
  <c r="H271" i="5"/>
  <c r="B282" i="5"/>
  <c r="F282" i="5"/>
  <c r="G282" i="5"/>
  <c r="K282" i="5"/>
  <c r="G283" i="5" s="1"/>
  <c r="R282" i="5" s="1"/>
  <c r="N282" i="5"/>
  <c r="O282" i="5"/>
  <c r="P282" i="5"/>
  <c r="Q282" i="5"/>
  <c r="C285" i="5"/>
  <c r="H285" i="5"/>
  <c r="B296" i="5"/>
  <c r="F296" i="5"/>
  <c r="G296" i="5"/>
  <c r="K296" i="5"/>
  <c r="G297" i="5" s="1"/>
  <c r="R296" i="5" s="1"/>
  <c r="N296" i="5"/>
  <c r="O296" i="5"/>
  <c r="P296" i="5"/>
  <c r="Q296" i="5"/>
  <c r="B299" i="5"/>
  <c r="D299" i="5"/>
  <c r="G299" i="5"/>
  <c r="C300" i="5"/>
  <c r="H300" i="5"/>
  <c r="B311" i="5"/>
  <c r="F311" i="5"/>
  <c r="G312" i="5" s="1"/>
  <c r="R311" i="5" s="1"/>
  <c r="G311" i="5"/>
  <c r="K311" i="5"/>
  <c r="Q311" i="5" s="1"/>
  <c r="N311" i="5"/>
  <c r="O311" i="5"/>
  <c r="P311" i="5"/>
  <c r="C314" i="5"/>
  <c r="H314" i="5"/>
  <c r="B325" i="5"/>
  <c r="F325" i="5"/>
  <c r="G326" i="5" s="1"/>
  <c r="R325" i="5" s="1"/>
  <c r="G325" i="5"/>
  <c r="K325" i="5"/>
  <c r="Q325" i="5" s="1"/>
  <c r="N325" i="5"/>
  <c r="O325" i="5"/>
  <c r="P325" i="5"/>
  <c r="C328" i="5"/>
  <c r="H328" i="5"/>
  <c r="B339" i="5"/>
  <c r="F339" i="5"/>
  <c r="G340" i="5" s="1"/>
  <c r="R339" i="5" s="1"/>
  <c r="G339" i="5"/>
  <c r="K339" i="5"/>
  <c r="Q339" i="5" s="1"/>
  <c r="N339" i="5"/>
  <c r="O339" i="5"/>
  <c r="P339" i="5"/>
  <c r="C342" i="5"/>
  <c r="H342" i="5"/>
  <c r="B353" i="5"/>
  <c r="F353" i="5"/>
  <c r="G354" i="5" s="1"/>
  <c r="R353" i="5" s="1"/>
  <c r="G353" i="5"/>
  <c r="K353" i="5"/>
  <c r="Q353" i="5" s="1"/>
  <c r="N353" i="5"/>
  <c r="O353" i="5"/>
  <c r="P353" i="5"/>
  <c r="B356" i="5"/>
  <c r="D356" i="5"/>
  <c r="G356" i="5"/>
  <c r="C357" i="5"/>
  <c r="H357" i="5"/>
  <c r="B368" i="5"/>
  <c r="F368" i="5"/>
  <c r="N368" i="5" s="1"/>
  <c r="G368" i="5"/>
  <c r="K368" i="5"/>
  <c r="Q368" i="5" s="1"/>
  <c r="C371" i="5"/>
  <c r="H371" i="5"/>
  <c r="B382" i="5"/>
  <c r="F382" i="5"/>
  <c r="N382" i="5" s="1"/>
  <c r="G382" i="5"/>
  <c r="K382" i="5"/>
  <c r="Q382" i="5" s="1"/>
  <c r="C385" i="5"/>
  <c r="H385" i="5"/>
  <c r="B396" i="5"/>
  <c r="F396" i="5"/>
  <c r="N396" i="5" s="1"/>
  <c r="G396" i="5"/>
  <c r="K396" i="5"/>
  <c r="Q396" i="5" s="1"/>
  <c r="C399" i="5"/>
  <c r="H399" i="5"/>
  <c r="B410" i="5"/>
  <c r="F410" i="5"/>
  <c r="N410" i="5" s="1"/>
  <c r="G410" i="5"/>
  <c r="K410" i="5"/>
  <c r="Q410" i="5" s="1"/>
  <c r="N4" i="4"/>
  <c r="N6" i="4"/>
  <c r="B11" i="4"/>
  <c r="D11" i="4"/>
  <c r="G11" i="4"/>
  <c r="C12" i="4"/>
  <c r="H12" i="4"/>
  <c r="N5" i="4" s="1"/>
  <c r="B23" i="4"/>
  <c r="F23" i="4"/>
  <c r="G24" i="4" s="1"/>
  <c r="R23" i="4" s="1"/>
  <c r="G23" i="4"/>
  <c r="K23" i="4"/>
  <c r="Q23" i="4" s="1"/>
  <c r="N23" i="4"/>
  <c r="O23" i="4"/>
  <c r="C26" i="4"/>
  <c r="H26" i="4"/>
  <c r="N7" i="4" s="1"/>
  <c r="B37" i="4"/>
  <c r="F37" i="4"/>
  <c r="G38" i="4" s="1"/>
  <c r="R37" i="4" s="1"/>
  <c r="G37" i="4"/>
  <c r="K37" i="4"/>
  <c r="Q37" i="4" s="1"/>
  <c r="N37" i="4"/>
  <c r="O37" i="4"/>
  <c r="B40" i="4"/>
  <c r="D40" i="4"/>
  <c r="G40" i="4"/>
  <c r="C41" i="4"/>
  <c r="H41" i="4"/>
  <c r="B52" i="4"/>
  <c r="F52" i="4"/>
  <c r="N52" i="4" s="1"/>
  <c r="G52" i="4"/>
  <c r="K52" i="4"/>
  <c r="Q52" i="4" s="1"/>
  <c r="C55" i="4"/>
  <c r="N8" i="4" s="1"/>
  <c r="H55" i="4"/>
  <c r="B66" i="4"/>
  <c r="F66" i="4"/>
  <c r="N66" i="4" s="1"/>
  <c r="G66" i="4"/>
  <c r="K66" i="4"/>
  <c r="Q66" i="4" s="1"/>
  <c r="B69" i="4"/>
  <c r="D69" i="4"/>
  <c r="G69" i="4"/>
  <c r="C70" i="4"/>
  <c r="B81" i="4" s="1"/>
  <c r="H70" i="4"/>
  <c r="G81" i="4" s="1"/>
  <c r="F81" i="4"/>
  <c r="N81" i="4" s="1"/>
  <c r="K81" i="4"/>
  <c r="Q81" i="4"/>
  <c r="G82" i="4"/>
  <c r="R81" i="4" s="1"/>
  <c r="C84" i="4"/>
  <c r="B95" i="4" s="1"/>
  <c r="H84" i="4"/>
  <c r="G95" i="4" s="1"/>
  <c r="F95" i="4"/>
  <c r="N95" i="4" s="1"/>
  <c r="K95" i="4"/>
  <c r="Q95" i="4"/>
  <c r="B98" i="4"/>
  <c r="D98" i="4"/>
  <c r="G98" i="4"/>
  <c r="C99" i="4"/>
  <c r="B110" i="4" s="1"/>
  <c r="H99" i="4"/>
  <c r="F110" i="4"/>
  <c r="G110" i="4"/>
  <c r="K110" i="4"/>
  <c r="G111" i="4" s="1"/>
  <c r="R110" i="4" s="1"/>
  <c r="N110" i="4"/>
  <c r="O110" i="4"/>
  <c r="P110" i="4"/>
  <c r="Q110" i="4"/>
  <c r="C113" i="4"/>
  <c r="B124" i="4" s="1"/>
  <c r="H113" i="4"/>
  <c r="F124" i="4"/>
  <c r="G124" i="4"/>
  <c r="K124" i="4"/>
  <c r="G125" i="4" s="1"/>
  <c r="R124" i="4" s="1"/>
  <c r="N124" i="4"/>
  <c r="O124" i="4"/>
  <c r="P124" i="4"/>
  <c r="Q124" i="4"/>
  <c r="B127" i="4"/>
  <c r="D127" i="4"/>
  <c r="G127" i="4"/>
  <c r="C128" i="4"/>
  <c r="H128" i="4"/>
  <c r="B139" i="4"/>
  <c r="F139" i="4"/>
  <c r="G140" i="4" s="1"/>
  <c r="R139" i="4" s="1"/>
  <c r="G139" i="4"/>
  <c r="K139" i="4"/>
  <c r="N139" i="4"/>
  <c r="O139" i="4"/>
  <c r="P139" i="4"/>
  <c r="Q139" i="4"/>
  <c r="C142" i="4"/>
  <c r="H142" i="4"/>
  <c r="B153" i="4"/>
  <c r="F153" i="4"/>
  <c r="G154" i="4" s="1"/>
  <c r="R153" i="4" s="1"/>
  <c r="G153" i="4"/>
  <c r="K153" i="4"/>
  <c r="N153" i="4"/>
  <c r="O153" i="4"/>
  <c r="P153" i="4"/>
  <c r="Q153" i="4"/>
  <c r="N6" i="3"/>
  <c r="N7" i="3"/>
  <c r="N8" i="3"/>
  <c r="N9" i="3"/>
  <c r="N10" i="3"/>
  <c r="B14" i="3"/>
  <c r="D14" i="3"/>
  <c r="G14" i="3"/>
  <c r="C15" i="3"/>
  <c r="N4" i="3" s="1"/>
  <c r="H15" i="3"/>
  <c r="N5" i="3" s="1"/>
  <c r="B26" i="3"/>
  <c r="F26" i="3"/>
  <c r="N26" i="3" s="1"/>
  <c r="G26" i="3"/>
  <c r="K26" i="3"/>
  <c r="Q26" i="3"/>
  <c r="C29" i="3"/>
  <c r="H29" i="3"/>
  <c r="B40" i="3"/>
  <c r="F40" i="3"/>
  <c r="N40" i="3" s="1"/>
  <c r="G40" i="3"/>
  <c r="K40" i="3"/>
  <c r="Q40" i="3"/>
  <c r="C43" i="3"/>
  <c r="H43" i="3"/>
  <c r="B54" i="3"/>
  <c r="F54" i="3"/>
  <c r="N54" i="3" s="1"/>
  <c r="G54" i="3"/>
  <c r="K54" i="3"/>
  <c r="Q54" i="3"/>
  <c r="C57" i="3"/>
  <c r="H57" i="3"/>
  <c r="N11" i="3" s="1"/>
  <c r="B68" i="3"/>
  <c r="F68" i="3"/>
  <c r="N68" i="3" s="1"/>
  <c r="G68" i="3"/>
  <c r="K68" i="3"/>
  <c r="Q68" i="3"/>
  <c r="B71" i="3"/>
  <c r="D71" i="3"/>
  <c r="G71" i="3"/>
  <c r="C72" i="3"/>
  <c r="B83" i="3" s="1"/>
  <c r="H72" i="3"/>
  <c r="G83" i="3" s="1"/>
  <c r="F83" i="3"/>
  <c r="P83" i="3" s="1"/>
  <c r="K83" i="3"/>
  <c r="Q83" i="3" s="1"/>
  <c r="O83" i="3"/>
  <c r="C86" i="3"/>
  <c r="B97" i="3" s="1"/>
  <c r="H86" i="3"/>
  <c r="G97" i="3" s="1"/>
  <c r="F97" i="3"/>
  <c r="P97" i="3" s="1"/>
  <c r="K97" i="3"/>
  <c r="Q97" i="3" s="1"/>
  <c r="O97" i="3"/>
  <c r="G98" i="3"/>
  <c r="R97" i="3" s="1"/>
  <c r="C100" i="3"/>
  <c r="B111" i="3" s="1"/>
  <c r="H100" i="3"/>
  <c r="G111" i="3" s="1"/>
  <c r="F111" i="3"/>
  <c r="P111" i="3" s="1"/>
  <c r="K111" i="3"/>
  <c r="Q111" i="3" s="1"/>
  <c r="O111" i="3"/>
  <c r="C114" i="3"/>
  <c r="B125" i="3" s="1"/>
  <c r="H114" i="3"/>
  <c r="G125" i="3" s="1"/>
  <c r="F125" i="3"/>
  <c r="P125" i="3" s="1"/>
  <c r="K125" i="3"/>
  <c r="Q125" i="3" s="1"/>
  <c r="O125" i="3"/>
  <c r="B128" i="3"/>
  <c r="D128" i="3"/>
  <c r="G128" i="3"/>
  <c r="C129" i="3"/>
  <c r="H129" i="3"/>
  <c r="B140" i="3"/>
  <c r="F140" i="3"/>
  <c r="G141" i="3" s="1"/>
  <c r="R140" i="3" s="1"/>
  <c r="G140" i="3"/>
  <c r="K140" i="3"/>
  <c r="O140" i="3"/>
  <c r="Q140" i="3"/>
  <c r="C143" i="3"/>
  <c r="H143" i="3"/>
  <c r="B154" i="3"/>
  <c r="F154" i="3"/>
  <c r="G155" i="3" s="1"/>
  <c r="R154" i="3" s="1"/>
  <c r="G154" i="3"/>
  <c r="K154" i="3"/>
  <c r="O154" i="3"/>
  <c r="Q154" i="3"/>
  <c r="C157" i="3"/>
  <c r="H157" i="3"/>
  <c r="B168" i="3"/>
  <c r="F168" i="3"/>
  <c r="G169" i="3" s="1"/>
  <c r="R168" i="3" s="1"/>
  <c r="G168" i="3"/>
  <c r="K168" i="3"/>
  <c r="O168" i="3"/>
  <c r="Q168" i="3"/>
  <c r="C171" i="3"/>
  <c r="H171" i="3"/>
  <c r="B182" i="3"/>
  <c r="F182" i="3"/>
  <c r="G183" i="3" s="1"/>
  <c r="R182" i="3" s="1"/>
  <c r="G182" i="3"/>
  <c r="K182" i="3"/>
  <c r="O182" i="3"/>
  <c r="Q182" i="3"/>
  <c r="B185" i="3"/>
  <c r="D185" i="3"/>
  <c r="G185" i="3"/>
  <c r="C186" i="3"/>
  <c r="B197" i="3" s="1"/>
  <c r="H186" i="3"/>
  <c r="G198" i="3" s="1"/>
  <c r="R197" i="3" s="1"/>
  <c r="F197" i="3"/>
  <c r="K197" i="3"/>
  <c r="N197" i="3"/>
  <c r="O197" i="3"/>
  <c r="P197" i="3"/>
  <c r="Q197" i="3"/>
  <c r="C200" i="3"/>
  <c r="G212" i="3" s="1"/>
  <c r="R211" i="3" s="1"/>
  <c r="H200" i="3"/>
  <c r="G211" i="3" s="1"/>
  <c r="F211" i="3"/>
  <c r="K211" i="3"/>
  <c r="N211" i="3"/>
  <c r="O211" i="3"/>
  <c r="P211" i="3"/>
  <c r="Q211" i="3"/>
  <c r="C214" i="3"/>
  <c r="B225" i="3" s="1"/>
  <c r="H214" i="3"/>
  <c r="G226" i="3" s="1"/>
  <c r="R225" i="3" s="1"/>
  <c r="F225" i="3"/>
  <c r="G225" i="3"/>
  <c r="K225" i="3"/>
  <c r="N225" i="3"/>
  <c r="O225" i="3"/>
  <c r="P225" i="3"/>
  <c r="Q225" i="3"/>
  <c r="C228" i="3"/>
  <c r="B239" i="3" s="1"/>
  <c r="H228" i="3"/>
  <c r="G239" i="3" s="1"/>
  <c r="F239" i="3"/>
  <c r="K239" i="3"/>
  <c r="N239" i="3"/>
  <c r="O239" i="3"/>
  <c r="P239" i="3"/>
  <c r="Q239" i="3"/>
  <c r="G240" i="3"/>
  <c r="R239" i="3" s="1"/>
  <c r="B242" i="3"/>
  <c r="D242" i="3"/>
  <c r="G242" i="3"/>
  <c r="C243" i="3"/>
  <c r="B254" i="3" s="1"/>
  <c r="H243" i="3"/>
  <c r="F254" i="3"/>
  <c r="O254" i="3" s="1"/>
  <c r="G254" i="3"/>
  <c r="K254" i="3"/>
  <c r="Q254" i="3" s="1"/>
  <c r="N254" i="3"/>
  <c r="C257" i="3"/>
  <c r="B268" i="3" s="1"/>
  <c r="H257" i="3"/>
  <c r="F268" i="3"/>
  <c r="O268" i="3" s="1"/>
  <c r="G268" i="3"/>
  <c r="K268" i="3"/>
  <c r="Q268" i="3" s="1"/>
  <c r="N268" i="3"/>
  <c r="C271" i="3"/>
  <c r="B282" i="3" s="1"/>
  <c r="H271" i="3"/>
  <c r="F282" i="3"/>
  <c r="O282" i="3" s="1"/>
  <c r="G282" i="3"/>
  <c r="K282" i="3"/>
  <c r="Q282" i="3" s="1"/>
  <c r="N282" i="3"/>
  <c r="C285" i="3"/>
  <c r="B296" i="3" s="1"/>
  <c r="H285" i="3"/>
  <c r="F296" i="3"/>
  <c r="O296" i="3" s="1"/>
  <c r="G296" i="3"/>
  <c r="K296" i="3"/>
  <c r="Q296" i="3" s="1"/>
  <c r="N296" i="3"/>
  <c r="B299" i="3"/>
  <c r="D299" i="3"/>
  <c r="G299" i="3"/>
  <c r="C300" i="3"/>
  <c r="H300" i="3"/>
  <c r="G311" i="3" s="1"/>
  <c r="B311" i="3"/>
  <c r="F311" i="3"/>
  <c r="O311" i="3" s="1"/>
  <c r="K311" i="3"/>
  <c r="Q311" i="3"/>
  <c r="C314" i="3"/>
  <c r="H314" i="3"/>
  <c r="G325" i="3" s="1"/>
  <c r="B325" i="3"/>
  <c r="F325" i="3"/>
  <c r="O325" i="3" s="1"/>
  <c r="K325" i="3"/>
  <c r="Q325" i="3"/>
  <c r="C328" i="3"/>
  <c r="H328" i="3"/>
  <c r="G339" i="3" s="1"/>
  <c r="B339" i="3"/>
  <c r="F339" i="3"/>
  <c r="N339" i="3" s="1"/>
  <c r="K339" i="3"/>
  <c r="Q339" i="3"/>
  <c r="C342" i="3"/>
  <c r="H342" i="3"/>
  <c r="G353" i="3" s="1"/>
  <c r="B353" i="3"/>
  <c r="F353" i="3"/>
  <c r="O353" i="3" s="1"/>
  <c r="K353" i="3"/>
  <c r="Q353" i="3"/>
  <c r="B356" i="3"/>
  <c r="D356" i="3"/>
  <c r="G356" i="3"/>
  <c r="C357" i="3"/>
  <c r="B368" i="3" s="1"/>
  <c r="H357" i="3"/>
  <c r="F368" i="3"/>
  <c r="O368" i="3" s="1"/>
  <c r="G368" i="3"/>
  <c r="K368" i="3"/>
  <c r="P368" i="3" s="1"/>
  <c r="Q368" i="3"/>
  <c r="C371" i="3"/>
  <c r="B382" i="3" s="1"/>
  <c r="H371" i="3"/>
  <c r="F382" i="3"/>
  <c r="O382" i="3" s="1"/>
  <c r="G382" i="3"/>
  <c r="K382" i="3"/>
  <c r="P382" i="3" s="1"/>
  <c r="Q382" i="3"/>
  <c r="C385" i="3"/>
  <c r="B396" i="3" s="1"/>
  <c r="H385" i="3"/>
  <c r="F396" i="3"/>
  <c r="O396" i="3" s="1"/>
  <c r="G396" i="3"/>
  <c r="K396" i="3"/>
  <c r="P396" i="3" s="1"/>
  <c r="Q396" i="3"/>
  <c r="C399" i="3"/>
  <c r="B410" i="3" s="1"/>
  <c r="H399" i="3"/>
  <c r="F410" i="3"/>
  <c r="O410" i="3" s="1"/>
  <c r="G410" i="3"/>
  <c r="K410" i="3"/>
  <c r="P410" i="3" s="1"/>
  <c r="Q410" i="3"/>
  <c r="G411" i="3"/>
  <c r="R410" i="3" s="1"/>
  <c r="N410" i="1"/>
  <c r="K410" i="1"/>
  <c r="Q410" i="1" s="1"/>
  <c r="F410" i="1"/>
  <c r="G411" i="1" s="1"/>
  <c r="R410" i="1" s="1"/>
  <c r="B410" i="1"/>
  <c r="H399" i="1"/>
  <c r="G410" i="1" s="1"/>
  <c r="C399" i="1"/>
  <c r="N396" i="1"/>
  <c r="K396" i="1"/>
  <c r="Q396" i="1" s="1"/>
  <c r="F396" i="1"/>
  <c r="G397" i="1" s="1"/>
  <c r="R396" i="1" s="1"/>
  <c r="B396" i="1"/>
  <c r="H385" i="1"/>
  <c r="G396" i="1" s="1"/>
  <c r="C385" i="1"/>
  <c r="N382" i="1"/>
  <c r="K382" i="1"/>
  <c r="Q382" i="1" s="1"/>
  <c r="F382" i="1"/>
  <c r="G383" i="1" s="1"/>
  <c r="R382" i="1" s="1"/>
  <c r="B382" i="1"/>
  <c r="H371" i="1"/>
  <c r="G382" i="1" s="1"/>
  <c r="C371" i="1"/>
  <c r="N368" i="1"/>
  <c r="K368" i="1"/>
  <c r="Q368" i="1" s="1"/>
  <c r="F368" i="1"/>
  <c r="G369" i="1" s="1"/>
  <c r="R368" i="1" s="1"/>
  <c r="B368" i="1"/>
  <c r="H357" i="1"/>
  <c r="G368" i="1" s="1"/>
  <c r="C357" i="1"/>
  <c r="G356" i="1"/>
  <c r="D356" i="1"/>
  <c r="B356" i="1"/>
  <c r="K353" i="1"/>
  <c r="Q353" i="1" s="1"/>
  <c r="G353" i="1"/>
  <c r="F353" i="1"/>
  <c r="G354" i="1" s="1"/>
  <c r="R353" i="1" s="1"/>
  <c r="H342" i="1"/>
  <c r="C342" i="1"/>
  <c r="B353" i="1" s="1"/>
  <c r="K339" i="1"/>
  <c r="Q339" i="1" s="1"/>
  <c r="G339" i="1"/>
  <c r="F339" i="1"/>
  <c r="G340" i="1" s="1"/>
  <c r="R339" i="1" s="1"/>
  <c r="H328" i="1"/>
  <c r="C328" i="1"/>
  <c r="B339" i="1" s="1"/>
  <c r="K325" i="1"/>
  <c r="Q325" i="1" s="1"/>
  <c r="G325" i="1"/>
  <c r="F325" i="1"/>
  <c r="G326" i="1" s="1"/>
  <c r="R325" i="1" s="1"/>
  <c r="H314" i="1"/>
  <c r="C314" i="1"/>
  <c r="B325" i="1" s="1"/>
  <c r="K311" i="1"/>
  <c r="Q311" i="1" s="1"/>
  <c r="G311" i="1"/>
  <c r="F311" i="1"/>
  <c r="G312" i="1" s="1"/>
  <c r="R311" i="1" s="1"/>
  <c r="H300" i="1"/>
  <c r="C300" i="1"/>
  <c r="B311" i="1" s="1"/>
  <c r="G299" i="1"/>
  <c r="D299" i="1"/>
  <c r="B299" i="1"/>
  <c r="G297" i="1"/>
  <c r="R296" i="1" s="1"/>
  <c r="Q296" i="1"/>
  <c r="P296" i="1"/>
  <c r="O296" i="1"/>
  <c r="N296" i="1"/>
  <c r="K296" i="1"/>
  <c r="G296" i="1"/>
  <c r="F296" i="1"/>
  <c r="H285" i="1"/>
  <c r="C285" i="1"/>
  <c r="B296" i="1" s="1"/>
  <c r="G283" i="1"/>
  <c r="R282" i="1" s="1"/>
  <c r="Q282" i="1"/>
  <c r="P282" i="1"/>
  <c r="O282" i="1"/>
  <c r="N282" i="1"/>
  <c r="K282" i="1"/>
  <c r="G282" i="1"/>
  <c r="F282" i="1"/>
  <c r="H271" i="1"/>
  <c r="C271" i="1"/>
  <c r="B282" i="1" s="1"/>
  <c r="G269" i="1"/>
  <c r="R268" i="1" s="1"/>
  <c r="Q268" i="1"/>
  <c r="P268" i="1"/>
  <c r="O268" i="1"/>
  <c r="N268" i="1"/>
  <c r="K268" i="1"/>
  <c r="G268" i="1"/>
  <c r="F268" i="1"/>
  <c r="H257" i="1"/>
  <c r="C257" i="1"/>
  <c r="B268" i="1" s="1"/>
  <c r="G255" i="1"/>
  <c r="R254" i="1" s="1"/>
  <c r="Q254" i="1"/>
  <c r="P254" i="1"/>
  <c r="O254" i="1"/>
  <c r="N254" i="1"/>
  <c r="K254" i="1"/>
  <c r="G254" i="1"/>
  <c r="F254" i="1"/>
  <c r="H243" i="1"/>
  <c r="C243" i="1"/>
  <c r="B254" i="1" s="1"/>
  <c r="G242" i="1"/>
  <c r="D242" i="1"/>
  <c r="B242" i="1"/>
  <c r="Q239" i="1"/>
  <c r="K239" i="1"/>
  <c r="F239" i="1"/>
  <c r="O239" i="1" s="1"/>
  <c r="B239" i="1"/>
  <c r="H228" i="1"/>
  <c r="P239" i="1" s="1"/>
  <c r="C228" i="1"/>
  <c r="N239" i="1" s="1"/>
  <c r="Q225" i="1"/>
  <c r="K225" i="1"/>
  <c r="F225" i="1"/>
  <c r="O225" i="1" s="1"/>
  <c r="B225" i="1"/>
  <c r="H214" i="1"/>
  <c r="P225" i="1" s="1"/>
  <c r="C214" i="1"/>
  <c r="N225" i="1" s="1"/>
  <c r="Q211" i="1"/>
  <c r="K211" i="1"/>
  <c r="F211" i="1"/>
  <c r="O211" i="1" s="1"/>
  <c r="B211" i="1"/>
  <c r="H200" i="1"/>
  <c r="P211" i="1" s="1"/>
  <c r="C200" i="1"/>
  <c r="N211" i="1" s="1"/>
  <c r="Q197" i="1"/>
  <c r="K197" i="1"/>
  <c r="F197" i="1"/>
  <c r="P197" i="1" s="1"/>
  <c r="B197" i="1"/>
  <c r="H186" i="1"/>
  <c r="G197" i="1" s="1"/>
  <c r="C186" i="1"/>
  <c r="G185" i="1"/>
  <c r="D185" i="1"/>
  <c r="B185" i="1"/>
  <c r="G183" i="1"/>
  <c r="R182" i="1" s="1"/>
  <c r="K182" i="1"/>
  <c r="Q182" i="1" s="1"/>
  <c r="G182" i="1"/>
  <c r="F182" i="1"/>
  <c r="P182" i="1" s="1"/>
  <c r="H171" i="1"/>
  <c r="C171" i="1"/>
  <c r="B182" i="1" s="1"/>
  <c r="G169" i="1"/>
  <c r="R168" i="1" s="1"/>
  <c r="K168" i="1"/>
  <c r="Q168" i="1" s="1"/>
  <c r="G168" i="1"/>
  <c r="F168" i="1"/>
  <c r="P168" i="1" s="1"/>
  <c r="H157" i="1"/>
  <c r="C157" i="1"/>
  <c r="B168" i="1" s="1"/>
  <c r="G155" i="1"/>
  <c r="R154" i="1" s="1"/>
  <c r="K154" i="1"/>
  <c r="Q154" i="1" s="1"/>
  <c r="G154" i="1"/>
  <c r="F154" i="1"/>
  <c r="P154" i="1" s="1"/>
  <c r="H143" i="1"/>
  <c r="C143" i="1"/>
  <c r="B154" i="1" s="1"/>
  <c r="G141" i="1"/>
  <c r="R140" i="1" s="1"/>
  <c r="K140" i="1"/>
  <c r="Q140" i="1" s="1"/>
  <c r="G140" i="1"/>
  <c r="F140" i="1"/>
  <c r="P140" i="1" s="1"/>
  <c r="H129" i="1"/>
  <c r="C129" i="1"/>
  <c r="B140" i="1" s="1"/>
  <c r="G128" i="1"/>
  <c r="D128" i="1"/>
  <c r="B128" i="1"/>
  <c r="Q125" i="1"/>
  <c r="K125" i="1"/>
  <c r="G125" i="1"/>
  <c r="F125" i="1"/>
  <c r="O125" i="1" s="1"/>
  <c r="B125" i="1"/>
  <c r="H114" i="1"/>
  <c r="C114" i="1"/>
  <c r="Q111" i="1"/>
  <c r="K111" i="1"/>
  <c r="G111" i="1"/>
  <c r="F111" i="1"/>
  <c r="G112" i="1" s="1"/>
  <c r="R111" i="1" s="1"/>
  <c r="B111" i="1"/>
  <c r="H100" i="1"/>
  <c r="C100" i="1"/>
  <c r="Q97" i="1"/>
  <c r="K97" i="1"/>
  <c r="F97" i="1"/>
  <c r="O97" i="1" s="1"/>
  <c r="B97" i="1"/>
  <c r="H86" i="1"/>
  <c r="C86" i="1"/>
  <c r="K83" i="1"/>
  <c r="Q83" i="1" s="1"/>
  <c r="F83" i="1"/>
  <c r="G84" i="1" s="1"/>
  <c r="R83" i="1" s="1"/>
  <c r="B83" i="1"/>
  <c r="H72" i="1"/>
  <c r="G83" i="1" s="1"/>
  <c r="C72" i="1"/>
  <c r="G71" i="1"/>
  <c r="D71" i="1"/>
  <c r="B71" i="1"/>
  <c r="K68" i="1"/>
  <c r="Q68" i="1" s="1"/>
  <c r="G68" i="1"/>
  <c r="F68" i="1"/>
  <c r="G69" i="1" s="1"/>
  <c r="R68" i="1" s="1"/>
  <c r="B68" i="1"/>
  <c r="H57" i="1"/>
  <c r="C57" i="1"/>
  <c r="K54" i="1"/>
  <c r="Q54" i="1" s="1"/>
  <c r="G54" i="1"/>
  <c r="F54" i="1"/>
  <c r="G55" i="1" s="1"/>
  <c r="R54" i="1" s="1"/>
  <c r="B54" i="1"/>
  <c r="H43" i="1"/>
  <c r="C43" i="1"/>
  <c r="K40" i="1"/>
  <c r="Q40" i="1" s="1"/>
  <c r="G40" i="1"/>
  <c r="F40" i="1"/>
  <c r="G41" i="1" s="1"/>
  <c r="R40" i="1" s="1"/>
  <c r="B40" i="1"/>
  <c r="H29" i="1"/>
  <c r="C29" i="1"/>
  <c r="K26" i="1"/>
  <c r="Q26" i="1" s="1"/>
  <c r="G26" i="1"/>
  <c r="F26" i="1"/>
  <c r="G27" i="1" s="1"/>
  <c r="R26" i="1" s="1"/>
  <c r="B26" i="1"/>
  <c r="H15" i="1"/>
  <c r="C15" i="1"/>
  <c r="G14" i="1"/>
  <c r="D14" i="1"/>
  <c r="B14" i="1"/>
  <c r="N11" i="1"/>
  <c r="N10" i="1"/>
  <c r="N9" i="1"/>
  <c r="N8" i="1"/>
  <c r="N7" i="1"/>
  <c r="N6" i="1"/>
  <c r="N5" i="1"/>
  <c r="N4" i="1"/>
  <c r="S125" i="14" l="1"/>
  <c r="T125" i="14"/>
  <c r="S353" i="14"/>
  <c r="T353" i="14"/>
  <c r="T197" i="14"/>
  <c r="S197" i="14"/>
  <c r="S325" i="14"/>
  <c r="T325" i="14"/>
  <c r="T239" i="14"/>
  <c r="S239" i="14"/>
  <c r="O7" i="14"/>
  <c r="S83" i="14"/>
  <c r="T83" i="14"/>
  <c r="S311" i="14"/>
  <c r="T311" i="14"/>
  <c r="S339" i="14"/>
  <c r="T339" i="14"/>
  <c r="O410" i="14"/>
  <c r="O396" i="14"/>
  <c r="O382" i="14"/>
  <c r="O368" i="14"/>
  <c r="B239" i="14"/>
  <c r="B197" i="14"/>
  <c r="P125" i="14"/>
  <c r="N111" i="14"/>
  <c r="S4" i="14" s="1"/>
  <c r="G98" i="14"/>
  <c r="R97" i="14" s="1"/>
  <c r="G69" i="14"/>
  <c r="R68" i="14" s="1"/>
  <c r="P9" i="14" s="1"/>
  <c r="G55" i="14"/>
  <c r="R54" i="14" s="1"/>
  <c r="G41" i="14"/>
  <c r="R40" i="14" s="1"/>
  <c r="G27" i="14"/>
  <c r="R26" i="14" s="1"/>
  <c r="P5" i="14" s="1"/>
  <c r="G212" i="14"/>
  <c r="R211" i="14" s="1"/>
  <c r="G183" i="14"/>
  <c r="R182" i="14" s="1"/>
  <c r="G169" i="14"/>
  <c r="R168" i="14" s="1"/>
  <c r="G155" i="14"/>
  <c r="R154" i="14" s="1"/>
  <c r="G141" i="14"/>
  <c r="R140" i="14" s="1"/>
  <c r="G226" i="14"/>
  <c r="R225" i="14" s="1"/>
  <c r="N296" i="14"/>
  <c r="N282" i="14"/>
  <c r="N268" i="14"/>
  <c r="N254" i="14"/>
  <c r="S6" i="14" s="1"/>
  <c r="G112" i="14"/>
  <c r="R111" i="14" s="1"/>
  <c r="G411" i="14"/>
  <c r="R410" i="14" s="1"/>
  <c r="G397" i="14"/>
  <c r="R396" i="14" s="1"/>
  <c r="G383" i="14"/>
  <c r="R382" i="14" s="1"/>
  <c r="G369" i="14"/>
  <c r="R368" i="14" s="1"/>
  <c r="P239" i="14"/>
  <c r="P225" i="14"/>
  <c r="P211" i="14"/>
  <c r="P197" i="14"/>
  <c r="P83" i="14"/>
  <c r="O239" i="14"/>
  <c r="O225" i="14"/>
  <c r="O211" i="14"/>
  <c r="S7" i="14"/>
  <c r="P97" i="14"/>
  <c r="P68" i="14"/>
  <c r="P54" i="14"/>
  <c r="P40" i="14"/>
  <c r="P26" i="14"/>
  <c r="O6" i="14" s="1"/>
  <c r="P182" i="14"/>
  <c r="P168" i="14"/>
  <c r="P154" i="14"/>
  <c r="P140" i="14"/>
  <c r="O97" i="14"/>
  <c r="O68" i="14"/>
  <c r="S8" i="14" s="1"/>
  <c r="O54" i="14"/>
  <c r="S10" i="14" s="1"/>
  <c r="O40" i="14"/>
  <c r="O11" i="14" s="1"/>
  <c r="O26" i="14"/>
  <c r="O182" i="14"/>
  <c r="O168" i="14"/>
  <c r="O154" i="14"/>
  <c r="O140" i="14"/>
  <c r="P111" i="14"/>
  <c r="S239" i="13"/>
  <c r="T239" i="13"/>
  <c r="S211" i="13"/>
  <c r="T211" i="13"/>
  <c r="T168" i="13"/>
  <c r="S168" i="13"/>
  <c r="S197" i="13"/>
  <c r="T197" i="13"/>
  <c r="S154" i="13"/>
  <c r="T154" i="13"/>
  <c r="S225" i="13"/>
  <c r="T225" i="13"/>
  <c r="S140" i="13"/>
  <c r="T140" i="13"/>
  <c r="S182" i="13"/>
  <c r="T182" i="13"/>
  <c r="O9" i="13"/>
  <c r="G354" i="13"/>
  <c r="R353" i="13" s="1"/>
  <c r="G340" i="13"/>
  <c r="R339" i="13" s="1"/>
  <c r="G326" i="13"/>
  <c r="R325" i="13" s="1"/>
  <c r="G312" i="13"/>
  <c r="R311" i="13" s="1"/>
  <c r="P182" i="13"/>
  <c r="P168" i="13"/>
  <c r="P154" i="13"/>
  <c r="P140" i="13"/>
  <c r="S4" i="13" s="1"/>
  <c r="G385" i="13"/>
  <c r="R384" i="13" s="1"/>
  <c r="G69" i="13"/>
  <c r="R68" i="13" s="1"/>
  <c r="G27" i="13"/>
  <c r="R26" i="13" s="1"/>
  <c r="G297" i="13"/>
  <c r="R296" i="13" s="1"/>
  <c r="G283" i="13"/>
  <c r="R282" i="13" s="1"/>
  <c r="G269" i="13"/>
  <c r="R268" i="13" s="1"/>
  <c r="G255" i="13"/>
  <c r="R254" i="13" s="1"/>
  <c r="P83" i="13"/>
  <c r="G399" i="13"/>
  <c r="R398" i="13" s="1"/>
  <c r="G126" i="13"/>
  <c r="R125" i="13" s="1"/>
  <c r="G98" i="13"/>
  <c r="R97" i="13" s="1"/>
  <c r="G413" i="13"/>
  <c r="R412" i="13" s="1"/>
  <c r="G371" i="13"/>
  <c r="R370" i="13" s="1"/>
  <c r="G112" i="13"/>
  <c r="R111" i="13" s="1"/>
  <c r="G84" i="13"/>
  <c r="R83" i="13" s="1"/>
  <c r="G55" i="13"/>
  <c r="R54" i="13" s="1"/>
  <c r="G41" i="13"/>
  <c r="R40" i="13" s="1"/>
  <c r="P353" i="13"/>
  <c r="P339" i="13"/>
  <c r="P325" i="13"/>
  <c r="P311" i="13"/>
  <c r="O353" i="13"/>
  <c r="O339" i="13"/>
  <c r="O325" i="13"/>
  <c r="S8" i="13" s="1"/>
  <c r="O311" i="13"/>
  <c r="S9" i="13" s="1"/>
  <c r="P68" i="13"/>
  <c r="P54" i="13"/>
  <c r="S7" i="13" s="1"/>
  <c r="P40" i="13"/>
  <c r="P26" i="13"/>
  <c r="O68" i="13"/>
  <c r="O54" i="13"/>
  <c r="S11" i="13" s="1"/>
  <c r="O40" i="13"/>
  <c r="O26" i="13"/>
  <c r="O4" i="13" s="1"/>
  <c r="P296" i="13"/>
  <c r="P282" i="13"/>
  <c r="P268" i="13"/>
  <c r="P254" i="13"/>
  <c r="S268" i="12"/>
  <c r="T268" i="12"/>
  <c r="S339" i="12"/>
  <c r="T339" i="12"/>
  <c r="S197" i="12"/>
  <c r="T197" i="12"/>
  <c r="S311" i="12"/>
  <c r="T311" i="12"/>
  <c r="S254" i="12"/>
  <c r="T254" i="12"/>
  <c r="S83" i="12"/>
  <c r="T83" i="12"/>
  <c r="N68" i="12"/>
  <c r="O68" i="12"/>
  <c r="P68" i="12"/>
  <c r="G69" i="12"/>
  <c r="R68" i="12" s="1"/>
  <c r="G239" i="12"/>
  <c r="P239" i="12"/>
  <c r="G211" i="12"/>
  <c r="P211" i="12"/>
  <c r="T296" i="12"/>
  <c r="G126" i="12"/>
  <c r="R125" i="12" s="1"/>
  <c r="S353" i="12"/>
  <c r="T353" i="12"/>
  <c r="S225" i="12"/>
  <c r="T225" i="12"/>
  <c r="N26" i="12"/>
  <c r="O26" i="12"/>
  <c r="P26" i="12"/>
  <c r="G27" i="12"/>
  <c r="R26" i="12" s="1"/>
  <c r="N168" i="12"/>
  <c r="O111" i="12"/>
  <c r="P111" i="12"/>
  <c r="G112" i="12"/>
  <c r="R111" i="12" s="1"/>
  <c r="S325" i="12"/>
  <c r="T325" i="12"/>
  <c r="N54" i="12"/>
  <c r="O54" i="12"/>
  <c r="P54" i="12"/>
  <c r="G55" i="12"/>
  <c r="R54" i="12" s="1"/>
  <c r="P5" i="12"/>
  <c r="G240" i="12"/>
  <c r="R239" i="12" s="1"/>
  <c r="G225" i="12"/>
  <c r="P225" i="12"/>
  <c r="G197" i="12"/>
  <c r="P197" i="12"/>
  <c r="P125" i="12"/>
  <c r="N97" i="12"/>
  <c r="O97" i="12"/>
  <c r="P97" i="12"/>
  <c r="G98" i="12"/>
  <c r="R97" i="12" s="1"/>
  <c r="G41" i="12"/>
  <c r="R40" i="12" s="1"/>
  <c r="N40" i="12"/>
  <c r="O40" i="12"/>
  <c r="P40" i="12"/>
  <c r="S211" i="12"/>
  <c r="T211" i="12"/>
  <c r="N154" i="12"/>
  <c r="P353" i="12"/>
  <c r="P339" i="12"/>
  <c r="P325" i="12"/>
  <c r="P311" i="12"/>
  <c r="N125" i="12"/>
  <c r="G183" i="12"/>
  <c r="R182" i="12" s="1"/>
  <c r="G169" i="12"/>
  <c r="R168" i="12" s="1"/>
  <c r="G155" i="12"/>
  <c r="R154" i="12" s="1"/>
  <c r="G141" i="12"/>
  <c r="R140" i="12" s="1"/>
  <c r="G369" i="12"/>
  <c r="R368" i="12" s="1"/>
  <c r="G411" i="12"/>
  <c r="R410" i="12" s="1"/>
  <c r="G397" i="12"/>
  <c r="R396" i="12" s="1"/>
  <c r="P182" i="12"/>
  <c r="P168" i="12"/>
  <c r="P154" i="12"/>
  <c r="P140" i="12"/>
  <c r="G383" i="12"/>
  <c r="R382" i="12" s="1"/>
  <c r="O182" i="12"/>
  <c r="O168" i="12"/>
  <c r="O154" i="12"/>
  <c r="O140" i="12"/>
  <c r="S182" i="11"/>
  <c r="T182" i="11"/>
  <c r="T125" i="11"/>
  <c r="S125" i="11"/>
  <c r="O8" i="11"/>
  <c r="O9" i="11"/>
  <c r="T396" i="11"/>
  <c r="S396" i="11"/>
  <c r="S154" i="11"/>
  <c r="T154" i="11"/>
  <c r="S382" i="11"/>
  <c r="T382" i="11"/>
  <c r="S239" i="11"/>
  <c r="T239" i="11"/>
  <c r="T83" i="11"/>
  <c r="S83" i="11"/>
  <c r="S140" i="11"/>
  <c r="T140" i="11"/>
  <c r="S197" i="11"/>
  <c r="T197" i="11"/>
  <c r="S168" i="11"/>
  <c r="T168" i="11"/>
  <c r="S211" i="11"/>
  <c r="T211" i="11"/>
  <c r="T410" i="11"/>
  <c r="S410" i="11"/>
  <c r="O7" i="11"/>
  <c r="S225" i="11"/>
  <c r="T225" i="11"/>
  <c r="S4" i="11"/>
  <c r="G354" i="11"/>
  <c r="R353" i="11" s="1"/>
  <c r="G69" i="11"/>
  <c r="R68" i="11" s="1"/>
  <c r="G55" i="11"/>
  <c r="R54" i="11" s="1"/>
  <c r="G41" i="11"/>
  <c r="R40" i="11" s="1"/>
  <c r="G27" i="11"/>
  <c r="R26" i="11" s="1"/>
  <c r="G112" i="11"/>
  <c r="R111" i="11" s="1"/>
  <c r="G98" i="11"/>
  <c r="R97" i="11" s="1"/>
  <c r="P5" i="11" s="1"/>
  <c r="P368" i="11"/>
  <c r="G369" i="11"/>
  <c r="R368" i="11" s="1"/>
  <c r="G312" i="11"/>
  <c r="R311" i="11" s="1"/>
  <c r="P410" i="11"/>
  <c r="G297" i="11"/>
  <c r="R296" i="11" s="1"/>
  <c r="G283" i="11"/>
  <c r="R282" i="11" s="1"/>
  <c r="G269" i="11"/>
  <c r="R268" i="11" s="1"/>
  <c r="G255" i="11"/>
  <c r="R254" i="11" s="1"/>
  <c r="P125" i="11"/>
  <c r="P111" i="11"/>
  <c r="P97" i="11"/>
  <c r="P83" i="11"/>
  <c r="P382" i="11"/>
  <c r="O410" i="11"/>
  <c r="O125" i="11"/>
  <c r="O111" i="11"/>
  <c r="S7" i="11" s="1"/>
  <c r="O97" i="11"/>
  <c r="O83" i="11"/>
  <c r="S6" i="11" s="1"/>
  <c r="G340" i="11"/>
  <c r="R339" i="11" s="1"/>
  <c r="P353" i="11"/>
  <c r="P339" i="11"/>
  <c r="P325" i="11"/>
  <c r="P311" i="11"/>
  <c r="P396" i="11"/>
  <c r="G396" i="11"/>
  <c r="O353" i="11"/>
  <c r="S8" i="11" s="1"/>
  <c r="O339" i="11"/>
  <c r="O325" i="11"/>
  <c r="O311" i="11"/>
  <c r="P68" i="11"/>
  <c r="P54" i="11"/>
  <c r="P40" i="11"/>
  <c r="S5" i="11" s="1"/>
  <c r="P26" i="11"/>
  <c r="G326" i="11"/>
  <c r="R325" i="11" s="1"/>
  <c r="O68" i="11"/>
  <c r="S9" i="11" s="1"/>
  <c r="O54" i="11"/>
  <c r="O40" i="11"/>
  <c r="O26" i="11"/>
  <c r="O10" i="11" s="1"/>
  <c r="P7" i="11"/>
  <c r="S339" i="10"/>
  <c r="T339" i="10"/>
  <c r="T412" i="10"/>
  <c r="S412" i="10"/>
  <c r="S168" i="10"/>
  <c r="T168" i="10"/>
  <c r="S197" i="10"/>
  <c r="T197" i="10"/>
  <c r="S239" i="10"/>
  <c r="T239" i="10"/>
  <c r="S384" i="10"/>
  <c r="T384" i="10"/>
  <c r="S154" i="10"/>
  <c r="T154" i="10"/>
  <c r="S211" i="10"/>
  <c r="T211" i="10"/>
  <c r="T370" i="10"/>
  <c r="S370" i="10"/>
  <c r="S225" i="10"/>
  <c r="T225" i="10"/>
  <c r="S140" i="10"/>
  <c r="T140" i="10"/>
  <c r="S182" i="10"/>
  <c r="T182" i="10"/>
  <c r="O4" i="10"/>
  <c r="G69" i="10"/>
  <c r="R68" i="10" s="1"/>
  <c r="G55" i="10"/>
  <c r="R54" i="10" s="1"/>
  <c r="G41" i="10"/>
  <c r="R40" i="10" s="1"/>
  <c r="P5" i="10" s="1"/>
  <c r="G27" i="10"/>
  <c r="R26" i="10" s="1"/>
  <c r="G126" i="10"/>
  <c r="R125" i="10" s="1"/>
  <c r="G112" i="10"/>
  <c r="R111" i="10" s="1"/>
  <c r="G84" i="10"/>
  <c r="R83" i="10" s="1"/>
  <c r="G326" i="10"/>
  <c r="R325" i="10" s="1"/>
  <c r="G297" i="10"/>
  <c r="R296" i="10" s="1"/>
  <c r="G283" i="10"/>
  <c r="R282" i="10" s="1"/>
  <c r="G269" i="10"/>
  <c r="R268" i="10" s="1"/>
  <c r="G255" i="10"/>
  <c r="R254" i="10" s="1"/>
  <c r="P125" i="10"/>
  <c r="P111" i="10"/>
  <c r="P97" i="10"/>
  <c r="P83" i="10"/>
  <c r="G399" i="10"/>
  <c r="R398" i="10" s="1"/>
  <c r="G98" i="10"/>
  <c r="R97" i="10" s="1"/>
  <c r="G354" i="10"/>
  <c r="R353" i="10" s="1"/>
  <c r="G312" i="10"/>
  <c r="R311" i="10" s="1"/>
  <c r="P353" i="10"/>
  <c r="P339" i="10"/>
  <c r="P325" i="10"/>
  <c r="P311" i="10"/>
  <c r="N125" i="10"/>
  <c r="N111" i="10"/>
  <c r="N97" i="10"/>
  <c r="N83" i="10"/>
  <c r="S8" i="10" s="1"/>
  <c r="S7" i="10"/>
  <c r="O353" i="10"/>
  <c r="O339" i="10"/>
  <c r="O325" i="10"/>
  <c r="O311" i="10"/>
  <c r="P68" i="10"/>
  <c r="P54" i="10"/>
  <c r="P40" i="10"/>
  <c r="P26" i="10"/>
  <c r="N339" i="10"/>
  <c r="O68" i="10"/>
  <c r="S6" i="10" s="1"/>
  <c r="O54" i="10"/>
  <c r="O40" i="10"/>
  <c r="S5" i="10" s="1"/>
  <c r="O26" i="10"/>
  <c r="O10" i="10" s="1"/>
  <c r="S9" i="10"/>
  <c r="P296" i="10"/>
  <c r="P282" i="10"/>
  <c r="P268" i="10"/>
  <c r="P254" i="10"/>
  <c r="N382" i="9"/>
  <c r="T296" i="9"/>
  <c r="S296" i="9"/>
  <c r="S225" i="9"/>
  <c r="T225" i="9"/>
  <c r="S311" i="9"/>
  <c r="T311" i="9"/>
  <c r="N410" i="9"/>
  <c r="S83" i="9"/>
  <c r="T83" i="9"/>
  <c r="T254" i="9"/>
  <c r="S254" i="9"/>
  <c r="S353" i="9"/>
  <c r="T353" i="9"/>
  <c r="T197" i="9"/>
  <c r="S197" i="9"/>
  <c r="T268" i="9"/>
  <c r="S268" i="9"/>
  <c r="S325" i="9"/>
  <c r="T325" i="9"/>
  <c r="S339" i="9"/>
  <c r="T339" i="9"/>
  <c r="O5" i="9"/>
  <c r="N396" i="9"/>
  <c r="T282" i="9"/>
  <c r="S282" i="9"/>
  <c r="G183" i="9"/>
  <c r="R182" i="9" s="1"/>
  <c r="G169" i="9"/>
  <c r="R168" i="9" s="1"/>
  <c r="G155" i="9"/>
  <c r="R154" i="9" s="1"/>
  <c r="G141" i="9"/>
  <c r="R140" i="9" s="1"/>
  <c r="G98" i="9"/>
  <c r="R97" i="9" s="1"/>
  <c r="G212" i="9"/>
  <c r="R211" i="9" s="1"/>
  <c r="G411" i="9"/>
  <c r="R410" i="9" s="1"/>
  <c r="G397" i="9"/>
  <c r="R396" i="9" s="1"/>
  <c r="G383" i="9"/>
  <c r="R382" i="9" s="1"/>
  <c r="G369" i="9"/>
  <c r="R368" i="9" s="1"/>
  <c r="P239" i="9"/>
  <c r="P225" i="9"/>
  <c r="P211" i="9"/>
  <c r="G112" i="9"/>
  <c r="R111" i="9" s="1"/>
  <c r="P7" i="9" s="1"/>
  <c r="G126" i="9"/>
  <c r="R125" i="9" s="1"/>
  <c r="S5" i="9"/>
  <c r="G69" i="9"/>
  <c r="R68" i="9" s="1"/>
  <c r="G55" i="9"/>
  <c r="R54" i="9" s="1"/>
  <c r="G41" i="9"/>
  <c r="R40" i="9" s="1"/>
  <c r="O182" i="9"/>
  <c r="O168" i="9"/>
  <c r="O154" i="9"/>
  <c r="O140" i="9"/>
  <c r="O97" i="9"/>
  <c r="S8" i="9" s="1"/>
  <c r="P68" i="9"/>
  <c r="P54" i="9"/>
  <c r="P40" i="9"/>
  <c r="P26" i="9"/>
  <c r="O10" i="9" s="1"/>
  <c r="G240" i="9"/>
  <c r="R239" i="9" s="1"/>
  <c r="G27" i="9"/>
  <c r="R26" i="9" s="1"/>
  <c r="P182" i="9"/>
  <c r="P168" i="9"/>
  <c r="P154" i="9"/>
  <c r="P140" i="9"/>
  <c r="P97" i="9"/>
  <c r="P410" i="9"/>
  <c r="P396" i="9"/>
  <c r="P382" i="9"/>
  <c r="P368" i="9"/>
  <c r="P111" i="9"/>
  <c r="O68" i="9"/>
  <c r="S6" i="9" s="1"/>
  <c r="O54" i="9"/>
  <c r="O40" i="9"/>
  <c r="O26" i="9"/>
  <c r="O410" i="9"/>
  <c r="S10" i="9" s="1"/>
  <c r="O382" i="9"/>
  <c r="O396" i="9"/>
  <c r="O368" i="9"/>
  <c r="P125" i="9"/>
  <c r="O111" i="9"/>
  <c r="S7" i="9" s="1"/>
  <c r="G326" i="8"/>
  <c r="R325" i="8" s="1"/>
  <c r="N325" i="8"/>
  <c r="O325" i="8"/>
  <c r="P325" i="8"/>
  <c r="B384" i="8"/>
  <c r="N384" i="8"/>
  <c r="B370" i="8"/>
  <c r="N370" i="8"/>
  <c r="S370" i="8"/>
  <c r="T370" i="8"/>
  <c r="N353" i="8"/>
  <c r="O353" i="8"/>
  <c r="P353" i="8"/>
  <c r="G354" i="8"/>
  <c r="R353" i="8" s="1"/>
  <c r="S225" i="8"/>
  <c r="T225" i="8"/>
  <c r="S412" i="8"/>
  <c r="T412" i="8"/>
  <c r="S83" i="8"/>
  <c r="T83" i="8"/>
  <c r="T154" i="8"/>
  <c r="S211" i="8"/>
  <c r="T211" i="8"/>
  <c r="B398" i="8"/>
  <c r="N398" i="8"/>
  <c r="B412" i="8"/>
  <c r="N412" i="8"/>
  <c r="S398" i="8"/>
  <c r="T398" i="8"/>
  <c r="N311" i="8"/>
  <c r="O311" i="8"/>
  <c r="P311" i="8"/>
  <c r="G312" i="8"/>
  <c r="R311" i="8" s="1"/>
  <c r="O10" i="8"/>
  <c r="S384" i="8"/>
  <c r="T384" i="8"/>
  <c r="S239" i="8"/>
  <c r="T239" i="8"/>
  <c r="T140" i="8"/>
  <c r="S140" i="8"/>
  <c r="N339" i="8"/>
  <c r="O339" i="8"/>
  <c r="P339" i="8"/>
  <c r="G340" i="8"/>
  <c r="R339" i="8" s="1"/>
  <c r="S197" i="8"/>
  <c r="T197" i="8"/>
  <c r="T168" i="8"/>
  <c r="S4" i="8"/>
  <c r="G126" i="8"/>
  <c r="R125" i="8" s="1"/>
  <c r="G112" i="8"/>
  <c r="R111" i="8" s="1"/>
  <c r="G98" i="8"/>
  <c r="R97" i="8" s="1"/>
  <c r="N239" i="8"/>
  <c r="N225" i="8"/>
  <c r="N211" i="8"/>
  <c r="N197" i="8"/>
  <c r="G297" i="8"/>
  <c r="R296" i="8" s="1"/>
  <c r="G283" i="8"/>
  <c r="R282" i="8" s="1"/>
  <c r="G269" i="8"/>
  <c r="R268" i="8" s="1"/>
  <c r="G255" i="8"/>
  <c r="R254" i="8" s="1"/>
  <c r="P125" i="8"/>
  <c r="P111" i="8"/>
  <c r="P97" i="8"/>
  <c r="P83" i="8"/>
  <c r="G69" i="8"/>
  <c r="R68" i="8" s="1"/>
  <c r="G55" i="8"/>
  <c r="R54" i="8" s="1"/>
  <c r="G41" i="8"/>
  <c r="R40" i="8" s="1"/>
  <c r="G27" i="8"/>
  <c r="R26" i="8" s="1"/>
  <c r="N125" i="8"/>
  <c r="N111" i="8"/>
  <c r="N97" i="8"/>
  <c r="N83" i="8"/>
  <c r="S10" i="8" s="1"/>
  <c r="P68" i="8"/>
  <c r="P54" i="8"/>
  <c r="P40" i="8"/>
  <c r="P26" i="8"/>
  <c r="O11" i="8" s="1"/>
  <c r="O68" i="8"/>
  <c r="S6" i="8" s="1"/>
  <c r="O54" i="8"/>
  <c r="O4" i="8" s="1"/>
  <c r="O40" i="8"/>
  <c r="O26" i="8"/>
  <c r="O6" i="8" s="1"/>
  <c r="P296" i="8"/>
  <c r="P282" i="8"/>
  <c r="P268" i="8"/>
  <c r="P254" i="8"/>
  <c r="S140" i="7"/>
  <c r="T140" i="7"/>
  <c r="S168" i="7"/>
  <c r="T168" i="7"/>
  <c r="S211" i="7"/>
  <c r="T211" i="7"/>
  <c r="S239" i="7"/>
  <c r="T239" i="7"/>
  <c r="S410" i="7"/>
  <c r="T410" i="7"/>
  <c r="S11" i="7"/>
  <c r="S111" i="7"/>
  <c r="T111" i="7"/>
  <c r="S382" i="7"/>
  <c r="T382" i="7"/>
  <c r="S182" i="7"/>
  <c r="T182" i="7"/>
  <c r="S154" i="7"/>
  <c r="T154" i="7"/>
  <c r="S125" i="7"/>
  <c r="T125" i="7"/>
  <c r="S225" i="7"/>
  <c r="T225" i="7"/>
  <c r="S83" i="7"/>
  <c r="T83" i="7"/>
  <c r="S396" i="7"/>
  <c r="T396" i="7"/>
  <c r="S368" i="7"/>
  <c r="T368" i="7"/>
  <c r="S197" i="7"/>
  <c r="T197" i="7"/>
  <c r="S5" i="7"/>
  <c r="O8" i="7"/>
  <c r="S8" i="7"/>
  <c r="O11" i="7"/>
  <c r="N296" i="7"/>
  <c r="N282" i="7"/>
  <c r="N268" i="7"/>
  <c r="N254" i="7"/>
  <c r="N239" i="7"/>
  <c r="N225" i="7"/>
  <c r="N211" i="7"/>
  <c r="N197" i="7"/>
  <c r="S7" i="7" s="1"/>
  <c r="G354" i="7"/>
  <c r="R353" i="7" s="1"/>
  <c r="G340" i="7"/>
  <c r="R339" i="7" s="1"/>
  <c r="G326" i="7"/>
  <c r="R325" i="7" s="1"/>
  <c r="G312" i="7"/>
  <c r="R311" i="7" s="1"/>
  <c r="P182" i="7"/>
  <c r="P168" i="7"/>
  <c r="P154" i="7"/>
  <c r="P140" i="7"/>
  <c r="Q410" i="7"/>
  <c r="Q396" i="7"/>
  <c r="Q382" i="7"/>
  <c r="Q368" i="7"/>
  <c r="G69" i="7"/>
  <c r="R68" i="7" s="1"/>
  <c r="G55" i="7"/>
  <c r="R54" i="7" s="1"/>
  <c r="P6" i="7" s="1"/>
  <c r="G41" i="7"/>
  <c r="R40" i="7" s="1"/>
  <c r="G27" i="7"/>
  <c r="R26" i="7" s="1"/>
  <c r="O125" i="7"/>
  <c r="O111" i="7"/>
  <c r="O97" i="7"/>
  <c r="O83" i="7"/>
  <c r="G283" i="7"/>
  <c r="R282" i="7" s="1"/>
  <c r="G269" i="7"/>
  <c r="R268" i="7" s="1"/>
  <c r="G255" i="7"/>
  <c r="R254" i="7" s="1"/>
  <c r="P353" i="7"/>
  <c r="P339" i="7"/>
  <c r="P325" i="7"/>
  <c r="P311" i="7"/>
  <c r="N125" i="7"/>
  <c r="N111" i="7"/>
  <c r="N97" i="7"/>
  <c r="N83" i="7"/>
  <c r="S10" i="7" s="1"/>
  <c r="O353" i="7"/>
  <c r="O339" i="7"/>
  <c r="O325" i="7"/>
  <c r="O311" i="7"/>
  <c r="P68" i="7"/>
  <c r="P54" i="7"/>
  <c r="P40" i="7"/>
  <c r="P26" i="7"/>
  <c r="O7" i="7" s="1"/>
  <c r="G98" i="7"/>
  <c r="R97" i="7" s="1"/>
  <c r="G297" i="7"/>
  <c r="R296" i="7" s="1"/>
  <c r="O68" i="7"/>
  <c r="S6" i="7" s="1"/>
  <c r="O54" i="7"/>
  <c r="O40" i="7"/>
  <c r="O26" i="7"/>
  <c r="O4" i="7" s="1"/>
  <c r="P268" i="7"/>
  <c r="P296" i="7"/>
  <c r="P282" i="7"/>
  <c r="P254" i="7"/>
  <c r="S398" i="6"/>
  <c r="T398" i="6"/>
  <c r="T370" i="6"/>
  <c r="S370" i="6"/>
  <c r="T168" i="6"/>
  <c r="S168" i="6"/>
  <c r="T154" i="6"/>
  <c r="S154" i="6"/>
  <c r="S384" i="6"/>
  <c r="T384" i="6"/>
  <c r="T325" i="6"/>
  <c r="S325" i="6"/>
  <c r="P68" i="6"/>
  <c r="N68" i="6"/>
  <c r="O68" i="6"/>
  <c r="S9" i="6" s="1"/>
  <c r="G69" i="6"/>
  <c r="R68" i="6" s="1"/>
  <c r="N296" i="6"/>
  <c r="O296" i="6"/>
  <c r="P296" i="6"/>
  <c r="G297" i="6"/>
  <c r="R296" i="6" s="1"/>
  <c r="Q239" i="6"/>
  <c r="G240" i="6"/>
  <c r="R239" i="6" s="1"/>
  <c r="T125" i="6"/>
  <c r="S83" i="6"/>
  <c r="T353" i="6"/>
  <c r="S353" i="6"/>
  <c r="O9" i="6"/>
  <c r="N268" i="6"/>
  <c r="O268" i="6"/>
  <c r="P268" i="6"/>
  <c r="G269" i="6"/>
  <c r="R268" i="6" s="1"/>
  <c r="Q197" i="6"/>
  <c r="G198" i="6"/>
  <c r="R197" i="6" s="1"/>
  <c r="G340" i="6"/>
  <c r="R339" i="6" s="1"/>
  <c r="N40" i="6"/>
  <c r="O40" i="6"/>
  <c r="P40" i="6"/>
  <c r="G41" i="6"/>
  <c r="R40" i="6" s="1"/>
  <c r="T311" i="6"/>
  <c r="S311" i="6"/>
  <c r="N83" i="6"/>
  <c r="N254" i="6"/>
  <c r="O254" i="6"/>
  <c r="P254" i="6"/>
  <c r="G255" i="6"/>
  <c r="R254" i="6" s="1"/>
  <c r="Q211" i="6"/>
  <c r="G212" i="6"/>
  <c r="R211" i="6" s="1"/>
  <c r="T97" i="6"/>
  <c r="T412" i="6"/>
  <c r="P339" i="6"/>
  <c r="P311" i="6"/>
  <c r="N125" i="6"/>
  <c r="Q225" i="6"/>
  <c r="G226" i="6"/>
  <c r="R225" i="6" s="1"/>
  <c r="N282" i="6"/>
  <c r="O282" i="6"/>
  <c r="P282" i="6"/>
  <c r="G283" i="6"/>
  <c r="R282" i="6" s="1"/>
  <c r="P225" i="6"/>
  <c r="N54" i="6"/>
  <c r="P54" i="6"/>
  <c r="O54" i="6"/>
  <c r="G55" i="6"/>
  <c r="R54" i="6" s="1"/>
  <c r="P26" i="6"/>
  <c r="N26" i="6"/>
  <c r="O7" i="6" s="1"/>
  <c r="O26" i="6"/>
  <c r="G27" i="6"/>
  <c r="R26" i="6" s="1"/>
  <c r="N225" i="6"/>
  <c r="S182" i="6"/>
  <c r="Q125" i="6"/>
  <c r="Q111" i="6"/>
  <c r="Q83" i="6"/>
  <c r="O398" i="6"/>
  <c r="O384" i="6"/>
  <c r="O370" i="6"/>
  <c r="P97" i="6"/>
  <c r="N412" i="6"/>
  <c r="T268" i="5"/>
  <c r="S268" i="5"/>
  <c r="S197" i="5"/>
  <c r="T197" i="5"/>
  <c r="T282" i="5"/>
  <c r="S282" i="5"/>
  <c r="T239" i="5"/>
  <c r="S239" i="5"/>
  <c r="T40" i="5"/>
  <c r="S40" i="5"/>
  <c r="S11" i="5"/>
  <c r="S325" i="5"/>
  <c r="T325" i="5"/>
  <c r="S339" i="5"/>
  <c r="T339" i="5"/>
  <c r="T254" i="5"/>
  <c r="S254" i="5"/>
  <c r="S311" i="5"/>
  <c r="T311" i="5"/>
  <c r="S353" i="5"/>
  <c r="T353" i="5"/>
  <c r="O5" i="5"/>
  <c r="T296" i="5"/>
  <c r="S296" i="5"/>
  <c r="S225" i="5"/>
  <c r="T225" i="5"/>
  <c r="S83" i="5"/>
  <c r="T83" i="5"/>
  <c r="O4" i="5"/>
  <c r="S4" i="5"/>
  <c r="G183" i="5"/>
  <c r="R182" i="5" s="1"/>
  <c r="G169" i="5"/>
  <c r="R168" i="5" s="1"/>
  <c r="G155" i="5"/>
  <c r="R154" i="5" s="1"/>
  <c r="G141" i="5"/>
  <c r="R140" i="5" s="1"/>
  <c r="G98" i="5"/>
  <c r="R97" i="5" s="1"/>
  <c r="G69" i="5"/>
  <c r="R68" i="5" s="1"/>
  <c r="G27" i="5"/>
  <c r="R26" i="5" s="1"/>
  <c r="G212" i="5"/>
  <c r="R211" i="5" s="1"/>
  <c r="G55" i="5"/>
  <c r="R54" i="5" s="1"/>
  <c r="G397" i="5"/>
  <c r="R396" i="5" s="1"/>
  <c r="G126" i="5"/>
  <c r="R125" i="5" s="1"/>
  <c r="P83" i="5"/>
  <c r="G411" i="5"/>
  <c r="R410" i="5" s="1"/>
  <c r="G383" i="5"/>
  <c r="R382" i="5" s="1"/>
  <c r="O182" i="5"/>
  <c r="O168" i="5"/>
  <c r="O154" i="5"/>
  <c r="O140" i="5"/>
  <c r="O97" i="5"/>
  <c r="P68" i="5"/>
  <c r="P54" i="5"/>
  <c r="P40" i="5"/>
  <c r="P26" i="5"/>
  <c r="G369" i="5"/>
  <c r="R368" i="5" s="1"/>
  <c r="G112" i="5"/>
  <c r="R111" i="5" s="1"/>
  <c r="P168" i="5"/>
  <c r="P140" i="5"/>
  <c r="S7" i="5"/>
  <c r="P410" i="5"/>
  <c r="P396" i="5"/>
  <c r="P382" i="5"/>
  <c r="P368" i="5"/>
  <c r="N182" i="5"/>
  <c r="N154" i="5"/>
  <c r="P111" i="5"/>
  <c r="N97" i="5"/>
  <c r="S8" i="5" s="1"/>
  <c r="O68" i="5"/>
  <c r="O54" i="5"/>
  <c r="O40" i="5"/>
  <c r="S5" i="5" s="1"/>
  <c r="O26" i="5"/>
  <c r="O9" i="5" s="1"/>
  <c r="S9" i="5"/>
  <c r="O410" i="5"/>
  <c r="O396" i="5"/>
  <c r="O382" i="5"/>
  <c r="O368" i="5"/>
  <c r="P125" i="5"/>
  <c r="O111" i="5"/>
  <c r="N40" i="5"/>
  <c r="S6" i="5" s="1"/>
  <c r="S23" i="4"/>
  <c r="T23" i="4"/>
  <c r="T81" i="4"/>
  <c r="S81" i="4"/>
  <c r="S37" i="4"/>
  <c r="T37" i="4"/>
  <c r="S153" i="4"/>
  <c r="T153" i="4"/>
  <c r="T110" i="4"/>
  <c r="S110" i="4"/>
  <c r="O4" i="4"/>
  <c r="S124" i="4"/>
  <c r="T124" i="4"/>
  <c r="S139" i="4"/>
  <c r="T139" i="4"/>
  <c r="O7" i="4"/>
  <c r="P7" i="4"/>
  <c r="P37" i="4"/>
  <c r="P23" i="4"/>
  <c r="S4" i="4" s="1"/>
  <c r="G96" i="4"/>
  <c r="R95" i="4" s="1"/>
  <c r="P95" i="4"/>
  <c r="P81" i="4"/>
  <c r="O95" i="4"/>
  <c r="S7" i="4" s="1"/>
  <c r="O81" i="4"/>
  <c r="S6" i="4" s="1"/>
  <c r="G67" i="4"/>
  <c r="R66" i="4" s="1"/>
  <c r="P66" i="4"/>
  <c r="P52" i="4"/>
  <c r="O8" i="4" s="1"/>
  <c r="G53" i="4"/>
  <c r="R52" i="4" s="1"/>
  <c r="P6" i="4" s="1"/>
  <c r="O66" i="4"/>
  <c r="O52" i="4"/>
  <c r="S211" i="3"/>
  <c r="T211" i="3"/>
  <c r="S97" i="3"/>
  <c r="T97" i="3"/>
  <c r="S182" i="3"/>
  <c r="T182" i="3"/>
  <c r="S239" i="3"/>
  <c r="T239" i="3"/>
  <c r="T140" i="3"/>
  <c r="S140" i="3"/>
  <c r="S154" i="3"/>
  <c r="T154" i="3"/>
  <c r="S8" i="3"/>
  <c r="O9" i="3"/>
  <c r="T410" i="3"/>
  <c r="S410" i="3"/>
  <c r="S225" i="3"/>
  <c r="T225" i="3"/>
  <c r="S168" i="3"/>
  <c r="T168" i="3"/>
  <c r="S197" i="3"/>
  <c r="T197" i="3"/>
  <c r="O7" i="3"/>
  <c r="G354" i="3"/>
  <c r="R353" i="3" s="1"/>
  <c r="G340" i="3"/>
  <c r="R339" i="3" s="1"/>
  <c r="G326" i="3"/>
  <c r="R325" i="3" s="1"/>
  <c r="G312" i="3"/>
  <c r="R311" i="3" s="1"/>
  <c r="P182" i="3"/>
  <c r="P168" i="3"/>
  <c r="P154" i="3"/>
  <c r="P140" i="3"/>
  <c r="G84" i="3"/>
  <c r="R83" i="3" s="1"/>
  <c r="G197" i="3"/>
  <c r="G69" i="3"/>
  <c r="R68" i="3" s="1"/>
  <c r="G55" i="3"/>
  <c r="R54" i="3" s="1"/>
  <c r="G41" i="3"/>
  <c r="R40" i="3" s="1"/>
  <c r="P4" i="3" s="1"/>
  <c r="G27" i="3"/>
  <c r="R26" i="3" s="1"/>
  <c r="N182" i="3"/>
  <c r="N168" i="3"/>
  <c r="N154" i="3"/>
  <c r="N140" i="3"/>
  <c r="G297" i="3"/>
  <c r="R296" i="3" s="1"/>
  <c r="G283" i="3"/>
  <c r="R282" i="3" s="1"/>
  <c r="G269" i="3"/>
  <c r="R268" i="3" s="1"/>
  <c r="G255" i="3"/>
  <c r="R254" i="3" s="1"/>
  <c r="B211" i="3"/>
  <c r="N410" i="3"/>
  <c r="G126" i="3"/>
  <c r="R125" i="3" s="1"/>
  <c r="G112" i="3"/>
  <c r="R111" i="3" s="1"/>
  <c r="N125" i="3"/>
  <c r="P68" i="3"/>
  <c r="P26" i="3"/>
  <c r="G397" i="3"/>
  <c r="R396" i="3" s="1"/>
  <c r="N396" i="3"/>
  <c r="P339" i="3"/>
  <c r="N97" i="3"/>
  <c r="O339" i="3"/>
  <c r="P54" i="3"/>
  <c r="N353" i="3"/>
  <c r="N325" i="3"/>
  <c r="N311" i="3"/>
  <c r="O68" i="3"/>
  <c r="S10" i="3" s="1"/>
  <c r="O54" i="3"/>
  <c r="O6" i="3" s="1"/>
  <c r="O40" i="3"/>
  <c r="O26" i="3"/>
  <c r="S4" i="3" s="1"/>
  <c r="G383" i="3"/>
  <c r="R382" i="3" s="1"/>
  <c r="N382" i="3"/>
  <c r="P311" i="3"/>
  <c r="N83" i="3"/>
  <c r="S6" i="3" s="1"/>
  <c r="S7" i="3"/>
  <c r="P40" i="3"/>
  <c r="O8" i="3" s="1"/>
  <c r="P296" i="3"/>
  <c r="P282" i="3"/>
  <c r="P268" i="3"/>
  <c r="P254" i="3"/>
  <c r="G369" i="3"/>
  <c r="R368" i="3" s="1"/>
  <c r="N368" i="3"/>
  <c r="P353" i="3"/>
  <c r="P325" i="3"/>
  <c r="N111" i="3"/>
  <c r="T26" i="1"/>
  <c r="S26" i="1"/>
  <c r="T325" i="1"/>
  <c r="S325" i="1"/>
  <c r="T254" i="1"/>
  <c r="S254" i="1"/>
  <c r="T68" i="1"/>
  <c r="S68" i="1"/>
  <c r="S140" i="1"/>
  <c r="T140" i="1"/>
  <c r="S182" i="1"/>
  <c r="T182" i="1"/>
  <c r="T296" i="1"/>
  <c r="S296" i="1"/>
  <c r="T396" i="1"/>
  <c r="S396" i="1"/>
  <c r="T368" i="1"/>
  <c r="S368" i="1"/>
  <c r="T282" i="1"/>
  <c r="S282" i="1"/>
  <c r="T40" i="1"/>
  <c r="S40" i="1"/>
  <c r="T339" i="1"/>
  <c r="S339" i="1"/>
  <c r="T54" i="1"/>
  <c r="S54" i="1"/>
  <c r="T353" i="1"/>
  <c r="S353" i="1"/>
  <c r="S154" i="1"/>
  <c r="T154" i="1"/>
  <c r="T111" i="1"/>
  <c r="S111" i="1"/>
  <c r="T311" i="1"/>
  <c r="S311" i="1"/>
  <c r="T410" i="1"/>
  <c r="S410" i="1"/>
  <c r="T83" i="1"/>
  <c r="S83" i="1"/>
  <c r="S168" i="1"/>
  <c r="T168" i="1"/>
  <c r="T268" i="1"/>
  <c r="S268" i="1"/>
  <c r="T382" i="1"/>
  <c r="S382" i="1"/>
  <c r="N26" i="1"/>
  <c r="O8" i="1" s="1"/>
  <c r="N54" i="1"/>
  <c r="N311" i="1"/>
  <c r="N325" i="1"/>
  <c r="N339" i="1"/>
  <c r="N353" i="1"/>
  <c r="O26" i="1"/>
  <c r="O40" i="1"/>
  <c r="O54" i="1"/>
  <c r="O68" i="1"/>
  <c r="G198" i="1"/>
  <c r="R197" i="1" s="1"/>
  <c r="G212" i="1"/>
  <c r="R211" i="1" s="1"/>
  <c r="G226" i="1"/>
  <c r="R225" i="1" s="1"/>
  <c r="G240" i="1"/>
  <c r="R239" i="1" s="1"/>
  <c r="O311" i="1"/>
  <c r="O325" i="1"/>
  <c r="O339" i="1"/>
  <c r="O353" i="1"/>
  <c r="N40" i="1"/>
  <c r="S5" i="1" s="1"/>
  <c r="N68" i="1"/>
  <c r="P26" i="1"/>
  <c r="O7" i="1" s="1"/>
  <c r="P40" i="1"/>
  <c r="O5" i="1" s="1"/>
  <c r="P54" i="1"/>
  <c r="P68" i="1"/>
  <c r="O11" i="1" s="1"/>
  <c r="N97" i="1"/>
  <c r="N111" i="1"/>
  <c r="N125" i="1"/>
  <c r="P311" i="1"/>
  <c r="P325" i="1"/>
  <c r="P339" i="1"/>
  <c r="P353" i="1"/>
  <c r="N83" i="1"/>
  <c r="P97" i="1"/>
  <c r="P111" i="1"/>
  <c r="P125" i="1"/>
  <c r="O368" i="1"/>
  <c r="O382" i="1"/>
  <c r="O410" i="1"/>
  <c r="N140" i="1"/>
  <c r="N154" i="1"/>
  <c r="N168" i="1"/>
  <c r="N182" i="1"/>
  <c r="P368" i="1"/>
  <c r="P382" i="1"/>
  <c r="P396" i="1"/>
  <c r="P410" i="1"/>
  <c r="O396" i="1"/>
  <c r="P83" i="1"/>
  <c r="O140" i="1"/>
  <c r="O154" i="1"/>
  <c r="O168" i="1"/>
  <c r="O182" i="1"/>
  <c r="G211" i="1"/>
  <c r="G225" i="1"/>
  <c r="G239" i="1"/>
  <c r="O111" i="1"/>
  <c r="N197" i="1"/>
  <c r="S7" i="1" s="1"/>
  <c r="G98" i="1"/>
  <c r="R97" i="1" s="1"/>
  <c r="P9" i="1" s="1"/>
  <c r="G126" i="1"/>
  <c r="R125" i="1" s="1"/>
  <c r="O197" i="1"/>
  <c r="O83" i="1"/>
  <c r="T6" i="14" l="1"/>
  <c r="S5" i="14"/>
  <c r="S54" i="14"/>
  <c r="T54" i="14"/>
  <c r="O9" i="14"/>
  <c r="T7" i="14"/>
  <c r="O10" i="14"/>
  <c r="S140" i="14"/>
  <c r="T140" i="14"/>
  <c r="O4" i="14"/>
  <c r="O8" i="14"/>
  <c r="S225" i="14"/>
  <c r="T225" i="14"/>
  <c r="S154" i="14"/>
  <c r="T154" i="14"/>
  <c r="S111" i="14"/>
  <c r="T111" i="14"/>
  <c r="S168" i="14"/>
  <c r="T168" i="14"/>
  <c r="S11" i="14"/>
  <c r="T11" i="14" s="1"/>
  <c r="S368" i="14"/>
  <c r="T368" i="14"/>
  <c r="S182" i="14"/>
  <c r="T182" i="14"/>
  <c r="S97" i="14"/>
  <c r="T97" i="14"/>
  <c r="O5" i="14"/>
  <c r="S382" i="14"/>
  <c r="T382" i="14"/>
  <c r="T211" i="14"/>
  <c r="S211" i="14"/>
  <c r="S68" i="14"/>
  <c r="T68" i="14"/>
  <c r="S9" i="14"/>
  <c r="S396" i="14"/>
  <c r="T396" i="14"/>
  <c r="P7" i="14"/>
  <c r="P11" i="14"/>
  <c r="P10" i="14"/>
  <c r="P6" i="14"/>
  <c r="S26" i="14"/>
  <c r="P8" i="14"/>
  <c r="T26" i="14"/>
  <c r="P4" i="14"/>
  <c r="S410" i="14"/>
  <c r="T410" i="14"/>
  <c r="S40" i="14"/>
  <c r="T40" i="14"/>
  <c r="T4" i="13"/>
  <c r="O8" i="13"/>
  <c r="O10" i="13"/>
  <c r="T68" i="13"/>
  <c r="S68" i="13"/>
  <c r="S10" i="13"/>
  <c r="T97" i="13"/>
  <c r="S97" i="13"/>
  <c r="S384" i="13"/>
  <c r="T384" i="13"/>
  <c r="O5" i="13"/>
  <c r="S325" i="13"/>
  <c r="T325" i="13"/>
  <c r="S339" i="13"/>
  <c r="T339" i="13"/>
  <c r="O6" i="13"/>
  <c r="P7" i="13"/>
  <c r="S370" i="13"/>
  <c r="T370" i="13"/>
  <c r="S412" i="13"/>
  <c r="T412" i="13"/>
  <c r="O7" i="13"/>
  <c r="T9" i="13"/>
  <c r="P6" i="13"/>
  <c r="S254" i="13"/>
  <c r="T254" i="13"/>
  <c r="S40" i="13"/>
  <c r="T40" i="13"/>
  <c r="O11" i="13"/>
  <c r="T111" i="13"/>
  <c r="S111" i="13"/>
  <c r="S5" i="13"/>
  <c r="P10" i="13"/>
  <c r="S6" i="13"/>
  <c r="T125" i="13"/>
  <c r="S125" i="13"/>
  <c r="S398" i="13"/>
  <c r="T398" i="13"/>
  <c r="S311" i="13"/>
  <c r="T311" i="13"/>
  <c r="S353" i="13"/>
  <c r="T353" i="13"/>
  <c r="S268" i="13"/>
  <c r="T268" i="13"/>
  <c r="S282" i="13"/>
  <c r="T282" i="13"/>
  <c r="T54" i="13"/>
  <c r="S54" i="13"/>
  <c r="S296" i="13"/>
  <c r="T296" i="13"/>
  <c r="T83" i="13"/>
  <c r="S83" i="13"/>
  <c r="P5" i="13"/>
  <c r="P8" i="13"/>
  <c r="T26" i="13"/>
  <c r="P4" i="13"/>
  <c r="P9" i="13"/>
  <c r="S26" i="13"/>
  <c r="P11" i="13"/>
  <c r="O5" i="12"/>
  <c r="S10" i="12"/>
  <c r="O10" i="12"/>
  <c r="S5" i="12"/>
  <c r="O6" i="12"/>
  <c r="O4" i="12"/>
  <c r="S8" i="12"/>
  <c r="O11" i="12"/>
  <c r="O9" i="12"/>
  <c r="S6" i="12"/>
  <c r="S40" i="12"/>
  <c r="T40" i="12"/>
  <c r="S396" i="12"/>
  <c r="T396" i="12"/>
  <c r="S97" i="12"/>
  <c r="T97" i="12"/>
  <c r="S410" i="12"/>
  <c r="T410" i="12"/>
  <c r="S4" i="12"/>
  <c r="S125" i="12"/>
  <c r="T125" i="12"/>
  <c r="S7" i="12"/>
  <c r="S140" i="12"/>
  <c r="T140" i="12"/>
  <c r="P7" i="12"/>
  <c r="P8" i="12"/>
  <c r="S154" i="12"/>
  <c r="T154" i="12"/>
  <c r="T111" i="12"/>
  <c r="S111" i="12"/>
  <c r="S182" i="12"/>
  <c r="T182" i="12"/>
  <c r="S54" i="12"/>
  <c r="T54" i="12"/>
  <c r="P4" i="12"/>
  <c r="O7" i="12"/>
  <c r="S168" i="12"/>
  <c r="T168" i="12"/>
  <c r="S382" i="12"/>
  <c r="T382" i="12"/>
  <c r="S9" i="12"/>
  <c r="P11" i="12"/>
  <c r="S11" i="12"/>
  <c r="S239" i="12"/>
  <c r="T239" i="12"/>
  <c r="P6" i="12"/>
  <c r="P10" i="12"/>
  <c r="S26" i="12"/>
  <c r="T26" i="12"/>
  <c r="P9" i="12"/>
  <c r="S68" i="12"/>
  <c r="T68" i="12"/>
  <c r="S368" i="12"/>
  <c r="T368" i="12"/>
  <c r="O8" i="12"/>
  <c r="T7" i="11"/>
  <c r="S254" i="11"/>
  <c r="T254" i="11"/>
  <c r="S353" i="11"/>
  <c r="T353" i="11"/>
  <c r="S282" i="11"/>
  <c r="T282" i="11"/>
  <c r="S10" i="11"/>
  <c r="T10" i="11" s="1"/>
  <c r="S268" i="11"/>
  <c r="T268" i="11"/>
  <c r="S296" i="11"/>
  <c r="T296" i="11"/>
  <c r="T9" i="11"/>
  <c r="O5" i="11"/>
  <c r="O4" i="11"/>
  <c r="S311" i="11"/>
  <c r="T311" i="11"/>
  <c r="O6" i="11"/>
  <c r="O11" i="11"/>
  <c r="T8" i="11"/>
  <c r="S11" i="11"/>
  <c r="T111" i="11"/>
  <c r="S111" i="11"/>
  <c r="T368" i="11"/>
  <c r="S368" i="11"/>
  <c r="S40" i="11"/>
  <c r="T40" i="11"/>
  <c r="S339" i="11"/>
  <c r="T339" i="11"/>
  <c r="T97" i="11"/>
  <c r="S97" i="11"/>
  <c r="P9" i="11"/>
  <c r="P10" i="11"/>
  <c r="S26" i="11"/>
  <c r="T26" i="11"/>
  <c r="P6" i="11"/>
  <c r="P11" i="11"/>
  <c r="P8" i="11"/>
  <c r="P4" i="11"/>
  <c r="S325" i="11"/>
  <c r="T325" i="11"/>
  <c r="S54" i="11"/>
  <c r="T54" i="11"/>
  <c r="S68" i="11"/>
  <c r="T68" i="11"/>
  <c r="S54" i="10"/>
  <c r="T54" i="10"/>
  <c r="S254" i="10"/>
  <c r="T254" i="10"/>
  <c r="S268" i="10"/>
  <c r="T268" i="10"/>
  <c r="O9" i="10"/>
  <c r="S398" i="10"/>
  <c r="T398" i="10"/>
  <c r="S4" i="10"/>
  <c r="T4" i="10" s="1"/>
  <c r="S11" i="10"/>
  <c r="S296" i="10"/>
  <c r="T296" i="10"/>
  <c r="S325" i="10"/>
  <c r="T325" i="10"/>
  <c r="S282" i="10"/>
  <c r="T282" i="10"/>
  <c r="O7" i="10"/>
  <c r="S40" i="10"/>
  <c r="T40" i="10"/>
  <c r="S68" i="10"/>
  <c r="T68" i="10"/>
  <c r="O6" i="10"/>
  <c r="O11" i="10"/>
  <c r="P7" i="10"/>
  <c r="O5" i="10"/>
  <c r="S10" i="10"/>
  <c r="T10" i="10" s="1"/>
  <c r="O8" i="10"/>
  <c r="S83" i="10"/>
  <c r="T83" i="10"/>
  <c r="T311" i="10"/>
  <c r="S311" i="10"/>
  <c r="S111" i="10"/>
  <c r="T111" i="10"/>
  <c r="T353" i="10"/>
  <c r="S353" i="10"/>
  <c r="S125" i="10"/>
  <c r="T125" i="10"/>
  <c r="S97" i="10"/>
  <c r="T97" i="10"/>
  <c r="P11" i="10"/>
  <c r="P10" i="10"/>
  <c r="S26" i="10"/>
  <c r="P8" i="10"/>
  <c r="T26" i="10"/>
  <c r="P4" i="10"/>
  <c r="P9" i="10"/>
  <c r="P6" i="10"/>
  <c r="T10" i="9"/>
  <c r="S11" i="9"/>
  <c r="S368" i="9"/>
  <c r="T368" i="9"/>
  <c r="S382" i="9"/>
  <c r="T382" i="9"/>
  <c r="O9" i="9"/>
  <c r="T168" i="9"/>
  <c r="S168" i="9"/>
  <c r="S125" i="9"/>
  <c r="T125" i="9"/>
  <c r="O7" i="9"/>
  <c r="O8" i="9"/>
  <c r="T5" i="9"/>
  <c r="T182" i="9"/>
  <c r="S182" i="9"/>
  <c r="S111" i="9"/>
  <c r="T111" i="9"/>
  <c r="O4" i="9"/>
  <c r="S396" i="9"/>
  <c r="T396" i="9"/>
  <c r="S410" i="9"/>
  <c r="T410" i="9"/>
  <c r="S4" i="9"/>
  <c r="P4" i="9"/>
  <c r="P11" i="9"/>
  <c r="P9" i="9"/>
  <c r="P10" i="9"/>
  <c r="S26" i="9"/>
  <c r="P8" i="9"/>
  <c r="T26" i="9"/>
  <c r="P6" i="9"/>
  <c r="S40" i="9"/>
  <c r="T40" i="9"/>
  <c r="T97" i="9"/>
  <c r="S97" i="9"/>
  <c r="O11" i="9"/>
  <c r="S9" i="9"/>
  <c r="S239" i="9"/>
  <c r="T239" i="9"/>
  <c r="S54" i="9"/>
  <c r="T54" i="9"/>
  <c r="T140" i="9"/>
  <c r="S140" i="9"/>
  <c r="O6" i="9"/>
  <c r="S211" i="9"/>
  <c r="T211" i="9"/>
  <c r="P5" i="9"/>
  <c r="S68" i="9"/>
  <c r="T68" i="9"/>
  <c r="S154" i="9"/>
  <c r="T154" i="9"/>
  <c r="T6" i="8"/>
  <c r="T4" i="8"/>
  <c r="T10" i="8"/>
  <c r="T54" i="8"/>
  <c r="S54" i="8"/>
  <c r="T311" i="8"/>
  <c r="S311" i="8"/>
  <c r="O5" i="8"/>
  <c r="P4" i="8"/>
  <c r="P11" i="8"/>
  <c r="O7" i="8"/>
  <c r="S11" i="8"/>
  <c r="T11" i="8" s="1"/>
  <c r="S282" i="8"/>
  <c r="T282" i="8"/>
  <c r="T68" i="8"/>
  <c r="S68" i="8"/>
  <c r="P7" i="8"/>
  <c r="S97" i="8"/>
  <c r="T97" i="8"/>
  <c r="S7" i="8"/>
  <c r="P5" i="8"/>
  <c r="S254" i="8"/>
  <c r="T254" i="8"/>
  <c r="S111" i="8"/>
  <c r="T111" i="8"/>
  <c r="T268" i="8"/>
  <c r="S268" i="8"/>
  <c r="S125" i="8"/>
  <c r="T125" i="8"/>
  <c r="S5" i="8"/>
  <c r="O9" i="8"/>
  <c r="S9" i="8"/>
  <c r="S8" i="8"/>
  <c r="S296" i="8"/>
  <c r="T296" i="8"/>
  <c r="T339" i="8"/>
  <c r="S339" i="8"/>
  <c r="T353" i="8"/>
  <c r="S353" i="8"/>
  <c r="O8" i="8"/>
  <c r="P6" i="8"/>
  <c r="P10" i="8"/>
  <c r="P9" i="8"/>
  <c r="S26" i="8"/>
  <c r="P8" i="8"/>
  <c r="T26" i="8"/>
  <c r="S40" i="8"/>
  <c r="T40" i="8"/>
  <c r="S325" i="8"/>
  <c r="T325" i="8"/>
  <c r="T7" i="7"/>
  <c r="T11" i="7"/>
  <c r="S339" i="7"/>
  <c r="T339" i="7"/>
  <c r="P7" i="7"/>
  <c r="S268" i="7"/>
  <c r="T268" i="7"/>
  <c r="S68" i="7"/>
  <c r="T68" i="7"/>
  <c r="O10" i="7"/>
  <c r="O9" i="7"/>
  <c r="S9" i="7"/>
  <c r="S282" i="7"/>
  <c r="T282" i="7"/>
  <c r="P9" i="7"/>
  <c r="S353" i="7"/>
  <c r="T353" i="7"/>
  <c r="S254" i="7"/>
  <c r="T254" i="7"/>
  <c r="T8" i="7"/>
  <c r="O5" i="7"/>
  <c r="S311" i="7"/>
  <c r="T311" i="7"/>
  <c r="S54" i="7"/>
  <c r="T54" i="7"/>
  <c r="S296" i="7"/>
  <c r="T296" i="7"/>
  <c r="S4" i="7"/>
  <c r="T4" i="7" s="1"/>
  <c r="S97" i="7"/>
  <c r="T97" i="7"/>
  <c r="P8" i="7"/>
  <c r="T26" i="7"/>
  <c r="P4" i="7"/>
  <c r="S26" i="7"/>
  <c r="P10" i="7"/>
  <c r="P11" i="7"/>
  <c r="O6" i="7"/>
  <c r="P5" i="7"/>
  <c r="S40" i="7"/>
  <c r="T40" i="7"/>
  <c r="S325" i="7"/>
  <c r="T325" i="7"/>
  <c r="S239" i="6"/>
  <c r="T239" i="6"/>
  <c r="P5" i="6"/>
  <c r="P6" i="6"/>
  <c r="S26" i="6"/>
  <c r="P8" i="6"/>
  <c r="T26" i="6"/>
  <c r="P4" i="6"/>
  <c r="P9" i="6"/>
  <c r="P11" i="6"/>
  <c r="O5" i="6"/>
  <c r="S4" i="6"/>
  <c r="T211" i="6"/>
  <c r="S211" i="6"/>
  <c r="S197" i="6"/>
  <c r="T197" i="6"/>
  <c r="S282" i="6"/>
  <c r="T282" i="6"/>
  <c r="S296" i="6"/>
  <c r="T296" i="6"/>
  <c r="S7" i="6"/>
  <c r="T7" i="6" s="1"/>
  <c r="S268" i="6"/>
  <c r="T268" i="6"/>
  <c r="P7" i="6"/>
  <c r="S339" i="6"/>
  <c r="T339" i="6"/>
  <c r="T9" i="6"/>
  <c r="S40" i="6"/>
  <c r="T40" i="6"/>
  <c r="O10" i="6"/>
  <c r="S5" i="6"/>
  <c r="O8" i="6"/>
  <c r="S10" i="6"/>
  <c r="O4" i="6"/>
  <c r="O6" i="6"/>
  <c r="S6" i="6"/>
  <c r="S8" i="6"/>
  <c r="O11" i="6"/>
  <c r="S54" i="6"/>
  <c r="T54" i="6"/>
  <c r="S11" i="6"/>
  <c r="S254" i="6"/>
  <c r="T254" i="6"/>
  <c r="P10" i="6"/>
  <c r="T225" i="6"/>
  <c r="S225" i="6"/>
  <c r="S68" i="6"/>
  <c r="T68" i="6"/>
  <c r="T9" i="5"/>
  <c r="T410" i="5"/>
  <c r="S410" i="5"/>
  <c r="T4" i="5"/>
  <c r="T5" i="5"/>
  <c r="O11" i="5"/>
  <c r="S368" i="5"/>
  <c r="T368" i="5"/>
  <c r="O10" i="5"/>
  <c r="T182" i="5"/>
  <c r="S182" i="5"/>
  <c r="O6" i="5"/>
  <c r="P4" i="5"/>
  <c r="T26" i="5"/>
  <c r="P10" i="5"/>
  <c r="S26" i="5"/>
  <c r="P8" i="5"/>
  <c r="P11" i="5"/>
  <c r="P9" i="5"/>
  <c r="P6" i="5"/>
  <c r="S10" i="5"/>
  <c r="O8" i="5"/>
  <c r="T54" i="5"/>
  <c r="S54" i="5"/>
  <c r="O7" i="5"/>
  <c r="S97" i="5"/>
  <c r="T97" i="5"/>
  <c r="S111" i="5"/>
  <c r="T111" i="5"/>
  <c r="P5" i="5"/>
  <c r="T140" i="5"/>
  <c r="S140" i="5"/>
  <c r="S382" i="5"/>
  <c r="T382" i="5"/>
  <c r="P7" i="5"/>
  <c r="S125" i="5"/>
  <c r="T125" i="5"/>
  <c r="S396" i="5"/>
  <c r="T396" i="5"/>
  <c r="T211" i="5"/>
  <c r="S211" i="5"/>
  <c r="T68" i="5"/>
  <c r="S68" i="5"/>
  <c r="S154" i="5"/>
  <c r="T154" i="5"/>
  <c r="S168" i="5"/>
  <c r="T168" i="5"/>
  <c r="T66" i="4"/>
  <c r="S66" i="4"/>
  <c r="Q7" i="4" s="1"/>
  <c r="T4" i="4"/>
  <c r="P8" i="4"/>
  <c r="O5" i="4"/>
  <c r="S5" i="4"/>
  <c r="S95" i="4"/>
  <c r="Q6" i="4" s="1"/>
  <c r="U6" i="4" s="1"/>
  <c r="V6" i="4" s="1"/>
  <c r="T95" i="4"/>
  <c r="S52" i="4"/>
  <c r="T52" i="4"/>
  <c r="S8" i="4"/>
  <c r="T8" i="4" s="1"/>
  <c r="P5" i="4"/>
  <c r="P4" i="4"/>
  <c r="T7" i="4"/>
  <c r="O6" i="4"/>
  <c r="T6" i="3"/>
  <c r="T8" i="3"/>
  <c r="O10" i="3"/>
  <c r="P11" i="3"/>
  <c r="S111" i="3"/>
  <c r="T111" i="3"/>
  <c r="O11" i="3"/>
  <c r="P8" i="3"/>
  <c r="T7" i="3"/>
  <c r="S296" i="3"/>
  <c r="T296" i="3"/>
  <c r="T382" i="3"/>
  <c r="S382" i="3"/>
  <c r="T311" i="3"/>
  <c r="S311" i="3"/>
  <c r="S11" i="3"/>
  <c r="S54" i="3"/>
  <c r="T54" i="3"/>
  <c r="S83" i="3"/>
  <c r="T83" i="3"/>
  <c r="S268" i="3"/>
  <c r="T268" i="3"/>
  <c r="S396" i="3"/>
  <c r="T396" i="3"/>
  <c r="S325" i="3"/>
  <c r="T325" i="3"/>
  <c r="O4" i="3"/>
  <c r="S5" i="3"/>
  <c r="S282" i="3"/>
  <c r="T282" i="3"/>
  <c r="S9" i="3"/>
  <c r="T9" i="3" s="1"/>
  <c r="T339" i="3"/>
  <c r="S339" i="3"/>
  <c r="S40" i="3"/>
  <c r="T40" i="3"/>
  <c r="S125" i="3"/>
  <c r="T125" i="3"/>
  <c r="S68" i="3"/>
  <c r="T68" i="3"/>
  <c r="S254" i="3"/>
  <c r="T254" i="3"/>
  <c r="S368" i="3"/>
  <c r="T368" i="3"/>
  <c r="T353" i="3"/>
  <c r="S353" i="3"/>
  <c r="O5" i="3"/>
  <c r="P7" i="3"/>
  <c r="P9" i="3"/>
  <c r="P10" i="3"/>
  <c r="S26" i="3"/>
  <c r="T26" i="3"/>
  <c r="P6" i="3"/>
  <c r="P5" i="3"/>
  <c r="T5" i="1"/>
  <c r="Q5" i="1"/>
  <c r="T7" i="1"/>
  <c r="S8" i="1"/>
  <c r="T8" i="1" s="1"/>
  <c r="P5" i="1"/>
  <c r="T125" i="1"/>
  <c r="S125" i="1"/>
  <c r="P10" i="1"/>
  <c r="S10" i="1"/>
  <c r="S197" i="1"/>
  <c r="T197" i="1"/>
  <c r="S211" i="1"/>
  <c r="T211" i="1"/>
  <c r="T97" i="1"/>
  <c r="S97" i="1"/>
  <c r="P7" i="1"/>
  <c r="Q9" i="1"/>
  <c r="U9" i="1" s="1"/>
  <c r="V9" i="1" s="1"/>
  <c r="Q11" i="1"/>
  <c r="Q4" i="1"/>
  <c r="P6" i="1"/>
  <c r="P4" i="1"/>
  <c r="P11" i="1"/>
  <c r="R11" i="1" s="1"/>
  <c r="P8" i="1"/>
  <c r="S239" i="1"/>
  <c r="T239" i="1"/>
  <c r="S225" i="1"/>
  <c r="T225" i="1"/>
  <c r="O10" i="1"/>
  <c r="S11" i="1"/>
  <c r="T11" i="1" s="1"/>
  <c r="O6" i="1"/>
  <c r="S4" i="1"/>
  <c r="O9" i="1"/>
  <c r="S6" i="1"/>
  <c r="S9" i="1"/>
  <c r="O4" i="1"/>
  <c r="R11" i="14" l="1"/>
  <c r="T10" i="14"/>
  <c r="T5" i="14"/>
  <c r="T8" i="14"/>
  <c r="T4" i="14"/>
  <c r="R4" i="14"/>
  <c r="T9" i="14"/>
  <c r="Q6" i="14"/>
  <c r="U6" i="14" s="1"/>
  <c r="V6" i="14" s="1"/>
  <c r="Q10" i="14"/>
  <c r="R10" i="14" s="1"/>
  <c r="Q4" i="14"/>
  <c r="U4" i="14" s="1"/>
  <c r="V4" i="14" s="1"/>
  <c r="Q8" i="14"/>
  <c r="U8" i="14" s="1"/>
  <c r="V8" i="14" s="1"/>
  <c r="Q11" i="14"/>
  <c r="Q7" i="14"/>
  <c r="R7" i="14" s="1"/>
  <c r="Q9" i="14"/>
  <c r="U9" i="14" s="1"/>
  <c r="V9" i="14" s="1"/>
  <c r="Q5" i="14"/>
  <c r="U5" i="14" s="1"/>
  <c r="V5" i="14" s="1"/>
  <c r="U11" i="14"/>
  <c r="V11" i="14" s="1"/>
  <c r="T5" i="13"/>
  <c r="Q8" i="13"/>
  <c r="R8" i="13" s="1"/>
  <c r="Q5" i="13"/>
  <c r="U5" i="13" s="1"/>
  <c r="V5" i="13" s="1"/>
  <c r="Q11" i="13"/>
  <c r="U11" i="13" s="1"/>
  <c r="V11" i="13" s="1"/>
  <c r="Q4" i="13"/>
  <c r="U4" i="13" s="1"/>
  <c r="V4" i="13" s="1"/>
  <c r="Q6" i="13"/>
  <c r="U6" i="13" s="1"/>
  <c r="V6" i="13" s="1"/>
  <c r="Q9" i="13"/>
  <c r="R9" i="13" s="1"/>
  <c r="Q7" i="13"/>
  <c r="U7" i="13" s="1"/>
  <c r="V7" i="13" s="1"/>
  <c r="Q10" i="13"/>
  <c r="R10" i="13" s="1"/>
  <c r="T10" i="13"/>
  <c r="T11" i="13"/>
  <c r="T8" i="13"/>
  <c r="T7" i="13"/>
  <c r="T6" i="13"/>
  <c r="T8" i="12"/>
  <c r="T9" i="12"/>
  <c r="T11" i="12"/>
  <c r="Q5" i="12"/>
  <c r="U5" i="12" s="1"/>
  <c r="V5" i="12" s="1"/>
  <c r="Q10" i="12"/>
  <c r="U10" i="12" s="1"/>
  <c r="V10" i="12" s="1"/>
  <c r="Q8" i="12"/>
  <c r="R8" i="12" s="1"/>
  <c r="Q4" i="12"/>
  <c r="U4" i="12" s="1"/>
  <c r="V4" i="12" s="1"/>
  <c r="Q11" i="12"/>
  <c r="U11" i="12" s="1"/>
  <c r="V11" i="12" s="1"/>
  <c r="Q6" i="12"/>
  <c r="R6" i="12" s="1"/>
  <c r="Q7" i="12"/>
  <c r="U7" i="12" s="1"/>
  <c r="V7" i="12" s="1"/>
  <c r="Q9" i="12"/>
  <c r="U9" i="12" s="1"/>
  <c r="V9" i="12" s="1"/>
  <c r="T6" i="12"/>
  <c r="T4" i="12"/>
  <c r="T7" i="12"/>
  <c r="T10" i="12"/>
  <c r="U6" i="12"/>
  <c r="V6" i="12" s="1"/>
  <c r="T5" i="12"/>
  <c r="T11" i="11"/>
  <c r="T6" i="11"/>
  <c r="T5" i="11"/>
  <c r="T4" i="11"/>
  <c r="R4" i="11"/>
  <c r="U4" i="11"/>
  <c r="V4" i="11" s="1"/>
  <c r="U11" i="11"/>
  <c r="V11" i="11" s="1"/>
  <c r="Q6" i="11"/>
  <c r="R6" i="11" s="1"/>
  <c r="Q10" i="11"/>
  <c r="U10" i="11" s="1"/>
  <c r="V10" i="11" s="1"/>
  <c r="Q11" i="11"/>
  <c r="R11" i="11" s="1"/>
  <c r="Q4" i="11"/>
  <c r="Q8" i="11"/>
  <c r="R8" i="11" s="1"/>
  <c r="Q7" i="11"/>
  <c r="Q9" i="11"/>
  <c r="U9" i="11" s="1"/>
  <c r="V9" i="11" s="1"/>
  <c r="Q5" i="11"/>
  <c r="U5" i="11" s="1"/>
  <c r="V5" i="11" s="1"/>
  <c r="U8" i="11"/>
  <c r="V8" i="11" s="1"/>
  <c r="T7" i="10"/>
  <c r="Q6" i="10"/>
  <c r="U6" i="10" s="1"/>
  <c r="V6" i="10" s="1"/>
  <c r="Q5" i="10"/>
  <c r="U5" i="10" s="1"/>
  <c r="V5" i="10" s="1"/>
  <c r="Q10" i="10"/>
  <c r="Q4" i="10"/>
  <c r="R4" i="10" s="1"/>
  <c r="Q11" i="10"/>
  <c r="R11" i="10" s="1"/>
  <c r="Q8" i="10"/>
  <c r="U8" i="10" s="1"/>
  <c r="V8" i="10" s="1"/>
  <c r="Q9" i="10"/>
  <c r="R9" i="10" s="1"/>
  <c r="Q7" i="10"/>
  <c r="R7" i="10" s="1"/>
  <c r="R6" i="10"/>
  <c r="T6" i="10"/>
  <c r="U10" i="10"/>
  <c r="V10" i="10" s="1"/>
  <c r="T9" i="10"/>
  <c r="T8" i="10"/>
  <c r="R5" i="10"/>
  <c r="T5" i="10"/>
  <c r="R10" i="10"/>
  <c r="T11" i="10"/>
  <c r="T9" i="9"/>
  <c r="T11" i="9"/>
  <c r="T7" i="9"/>
  <c r="T4" i="9"/>
  <c r="T6" i="9"/>
  <c r="Q4" i="9"/>
  <c r="R4" i="9" s="1"/>
  <c r="Q11" i="9"/>
  <c r="R11" i="9" s="1"/>
  <c r="Q6" i="9"/>
  <c r="R6" i="9" s="1"/>
  <c r="Q8" i="9"/>
  <c r="R8" i="9" s="1"/>
  <c r="Q10" i="9"/>
  <c r="R10" i="9" s="1"/>
  <c r="Q7" i="9"/>
  <c r="U7" i="9" s="1"/>
  <c r="V7" i="9" s="1"/>
  <c r="Q5" i="9"/>
  <c r="R5" i="9" s="1"/>
  <c r="Q9" i="9"/>
  <c r="R9" i="9" s="1"/>
  <c r="U11" i="9"/>
  <c r="V11" i="9" s="1"/>
  <c r="T8" i="9"/>
  <c r="T9" i="8"/>
  <c r="T5" i="8"/>
  <c r="Q4" i="8"/>
  <c r="U4" i="8" s="1"/>
  <c r="V4" i="8" s="1"/>
  <c r="Q11" i="8"/>
  <c r="R11" i="8" s="1"/>
  <c r="Q10" i="8"/>
  <c r="R10" i="8" s="1"/>
  <c r="Q8" i="8"/>
  <c r="U8" i="8" s="1"/>
  <c r="V8" i="8" s="1"/>
  <c r="Q6" i="8"/>
  <c r="R6" i="8" s="1"/>
  <c r="Q9" i="8"/>
  <c r="R9" i="8" s="1"/>
  <c r="Q5" i="8"/>
  <c r="R5" i="8" s="1"/>
  <c r="Q7" i="8"/>
  <c r="R7" i="8" s="1"/>
  <c r="T8" i="8"/>
  <c r="T7" i="8"/>
  <c r="T5" i="7"/>
  <c r="T9" i="7"/>
  <c r="Q10" i="7"/>
  <c r="U10" i="7" s="1"/>
  <c r="V10" i="7" s="1"/>
  <c r="Q11" i="7"/>
  <c r="U11" i="7" s="1"/>
  <c r="V11" i="7" s="1"/>
  <c r="Q4" i="7"/>
  <c r="R4" i="7" s="1"/>
  <c r="Q8" i="7"/>
  <c r="R8" i="7" s="1"/>
  <c r="Q5" i="7"/>
  <c r="R5" i="7" s="1"/>
  <c r="Q7" i="7"/>
  <c r="U7" i="7" s="1"/>
  <c r="V7" i="7" s="1"/>
  <c r="Q6" i="7"/>
  <c r="U6" i="7" s="1"/>
  <c r="V6" i="7" s="1"/>
  <c r="Q9" i="7"/>
  <c r="U9" i="7" s="1"/>
  <c r="V9" i="7" s="1"/>
  <c r="T6" i="7"/>
  <c r="T10" i="7"/>
  <c r="T4" i="6"/>
  <c r="R4" i="6"/>
  <c r="T5" i="6"/>
  <c r="T8" i="6"/>
  <c r="Q5" i="6"/>
  <c r="R5" i="6" s="1"/>
  <c r="Q8" i="6"/>
  <c r="U8" i="6" s="1"/>
  <c r="V8" i="6" s="1"/>
  <c r="Q11" i="6"/>
  <c r="U11" i="6" s="1"/>
  <c r="V11" i="6" s="1"/>
  <c r="Q6" i="6"/>
  <c r="R6" i="6" s="1"/>
  <c r="Q4" i="6"/>
  <c r="U4" i="6" s="1"/>
  <c r="V4" i="6" s="1"/>
  <c r="Q10" i="6"/>
  <c r="R10" i="6" s="1"/>
  <c r="Q7" i="6"/>
  <c r="R7" i="6" s="1"/>
  <c r="Q9" i="6"/>
  <c r="R9" i="6" s="1"/>
  <c r="T10" i="6"/>
  <c r="T11" i="6"/>
  <c r="T6" i="6"/>
  <c r="T10" i="5"/>
  <c r="T7" i="5"/>
  <c r="T8" i="5"/>
  <c r="T11" i="5"/>
  <c r="R11" i="5"/>
  <c r="Q6" i="5"/>
  <c r="U6" i="5" s="1"/>
  <c r="V6" i="5" s="1"/>
  <c r="Q5" i="5"/>
  <c r="R5" i="5" s="1"/>
  <c r="Q10" i="5"/>
  <c r="U10" i="5" s="1"/>
  <c r="V10" i="5" s="1"/>
  <c r="Q4" i="5"/>
  <c r="R4" i="5" s="1"/>
  <c r="Q8" i="5"/>
  <c r="U8" i="5" s="1"/>
  <c r="V8" i="5" s="1"/>
  <c r="Q11" i="5"/>
  <c r="U11" i="5" s="1"/>
  <c r="V11" i="5" s="1"/>
  <c r="Q9" i="5"/>
  <c r="U9" i="5" s="1"/>
  <c r="V9" i="5" s="1"/>
  <c r="Q7" i="5"/>
  <c r="R7" i="5" s="1"/>
  <c r="T6" i="5"/>
  <c r="R6" i="5"/>
  <c r="R7" i="4"/>
  <c r="U7" i="4"/>
  <c r="V7" i="4" s="1"/>
  <c r="Q4" i="4"/>
  <c r="R4" i="4" s="1"/>
  <c r="T5" i="4"/>
  <c r="R6" i="4"/>
  <c r="T6" i="4"/>
  <c r="Q8" i="4"/>
  <c r="U8" i="4" s="1"/>
  <c r="V8" i="4" s="1"/>
  <c r="Q5" i="4"/>
  <c r="U5" i="4" s="1"/>
  <c r="V5" i="4" s="1"/>
  <c r="T5" i="3"/>
  <c r="T10" i="3"/>
  <c r="T11" i="3"/>
  <c r="Q8" i="3"/>
  <c r="R8" i="3" s="1"/>
  <c r="Q6" i="3"/>
  <c r="U6" i="3" s="1"/>
  <c r="V6" i="3" s="1"/>
  <c r="Q4" i="3"/>
  <c r="U4" i="3" s="1"/>
  <c r="V4" i="3" s="1"/>
  <c r="Q7" i="3"/>
  <c r="R7" i="3" s="1"/>
  <c r="Q5" i="3"/>
  <c r="R5" i="3" s="1"/>
  <c r="Q9" i="3"/>
  <c r="R9" i="3" s="1"/>
  <c r="Q10" i="3"/>
  <c r="U10" i="3" s="1"/>
  <c r="V10" i="3" s="1"/>
  <c r="Q11" i="3"/>
  <c r="U11" i="3" s="1"/>
  <c r="V11" i="3" s="1"/>
  <c r="T4" i="3"/>
  <c r="R9" i="1"/>
  <c r="T9" i="1"/>
  <c r="Q10" i="1"/>
  <c r="U10" i="1" s="1"/>
  <c r="V10" i="1" s="1"/>
  <c r="Q8" i="1"/>
  <c r="R8" i="1" s="1"/>
  <c r="Q6" i="1"/>
  <c r="U6" i="1" s="1"/>
  <c r="V6" i="1" s="1"/>
  <c r="U5" i="1"/>
  <c r="V5" i="1" s="1"/>
  <c r="T6" i="1"/>
  <c r="T10" i="1"/>
  <c r="Q7" i="1"/>
  <c r="R7" i="1" s="1"/>
  <c r="U11" i="1"/>
  <c r="V11" i="1" s="1"/>
  <c r="R5" i="1"/>
  <c r="T4" i="1"/>
  <c r="R4" i="1"/>
  <c r="U4" i="1"/>
  <c r="V4" i="1" s="1"/>
  <c r="R9" i="14" l="1"/>
  <c r="U7" i="14"/>
  <c r="V7" i="14" s="1"/>
  <c r="W8" i="14" s="1"/>
  <c r="X8" i="14" s="1"/>
  <c r="U10" i="14"/>
  <c r="V10" i="14" s="1"/>
  <c r="W10" i="14" s="1"/>
  <c r="X10" i="14" s="1"/>
  <c r="R8" i="14"/>
  <c r="W5" i="14"/>
  <c r="X5" i="14" s="1"/>
  <c r="R6" i="14"/>
  <c r="W9" i="14"/>
  <c r="X9" i="14" s="1"/>
  <c r="W11" i="14"/>
  <c r="X11" i="14" s="1"/>
  <c r="R5" i="14"/>
  <c r="R4" i="13"/>
  <c r="R6" i="13"/>
  <c r="U8" i="13"/>
  <c r="V8" i="13" s="1"/>
  <c r="W7" i="13" s="1"/>
  <c r="X7" i="13" s="1"/>
  <c r="U9" i="13"/>
  <c r="V9" i="13" s="1"/>
  <c r="R7" i="13"/>
  <c r="U10" i="13"/>
  <c r="V10" i="13" s="1"/>
  <c r="W10" i="13" s="1"/>
  <c r="X10" i="13" s="1"/>
  <c r="R11" i="13"/>
  <c r="R5" i="13"/>
  <c r="R7" i="12"/>
  <c r="R10" i="12"/>
  <c r="R4" i="12"/>
  <c r="R11" i="12"/>
  <c r="R9" i="12"/>
  <c r="U8" i="12"/>
  <c r="V8" i="12" s="1"/>
  <c r="W8" i="12" s="1"/>
  <c r="X8" i="12" s="1"/>
  <c r="R5" i="12"/>
  <c r="W6" i="12"/>
  <c r="X6" i="12" s="1"/>
  <c r="U6" i="11"/>
  <c r="V6" i="11" s="1"/>
  <c r="R10" i="11"/>
  <c r="U7" i="11"/>
  <c r="V7" i="11" s="1"/>
  <c r="W7" i="11" s="1"/>
  <c r="X7" i="11" s="1"/>
  <c r="R7" i="11"/>
  <c r="W8" i="11"/>
  <c r="X8" i="11" s="1"/>
  <c r="R5" i="11"/>
  <c r="W5" i="11"/>
  <c r="X5" i="11" s="1"/>
  <c r="W11" i="11"/>
  <c r="X11" i="11" s="1"/>
  <c r="R9" i="11"/>
  <c r="U4" i="10"/>
  <c r="V4" i="10" s="1"/>
  <c r="U7" i="10"/>
  <c r="V7" i="10" s="1"/>
  <c r="W7" i="10" s="1"/>
  <c r="X7" i="10" s="1"/>
  <c r="U9" i="10"/>
  <c r="V9" i="10" s="1"/>
  <c r="U11" i="10"/>
  <c r="V11" i="10" s="1"/>
  <c r="W11" i="10" s="1"/>
  <c r="X11" i="10" s="1"/>
  <c r="R8" i="10"/>
  <c r="W5" i="10"/>
  <c r="X5" i="10" s="1"/>
  <c r="U9" i="9"/>
  <c r="V9" i="9" s="1"/>
  <c r="U5" i="9"/>
  <c r="V5" i="9" s="1"/>
  <c r="U6" i="9"/>
  <c r="V6" i="9" s="1"/>
  <c r="U10" i="9"/>
  <c r="V10" i="9" s="1"/>
  <c r="R7" i="9"/>
  <c r="U8" i="9"/>
  <c r="V8" i="9" s="1"/>
  <c r="W8" i="9" s="1"/>
  <c r="X8" i="9" s="1"/>
  <c r="U4" i="9"/>
  <c r="V4" i="9" s="1"/>
  <c r="W4" i="9" s="1"/>
  <c r="X4" i="9" s="1"/>
  <c r="U11" i="8"/>
  <c r="V11" i="8" s="1"/>
  <c r="R8" i="8"/>
  <c r="R4" i="8"/>
  <c r="U5" i="8"/>
  <c r="V5" i="8" s="1"/>
  <c r="U9" i="8"/>
  <c r="V9" i="8" s="1"/>
  <c r="U6" i="8"/>
  <c r="V6" i="8" s="1"/>
  <c r="U10" i="8"/>
  <c r="V10" i="8" s="1"/>
  <c r="U7" i="8"/>
  <c r="V7" i="8" s="1"/>
  <c r="W7" i="8" s="1"/>
  <c r="X7" i="8" s="1"/>
  <c r="R7" i="7"/>
  <c r="R9" i="7"/>
  <c r="U5" i="7"/>
  <c r="V5" i="7" s="1"/>
  <c r="R10" i="7"/>
  <c r="U4" i="7"/>
  <c r="V4" i="7" s="1"/>
  <c r="W4" i="7" s="1"/>
  <c r="X4" i="7" s="1"/>
  <c r="R6" i="7"/>
  <c r="R11" i="7"/>
  <c r="U8" i="7"/>
  <c r="V8" i="7" s="1"/>
  <c r="W8" i="7" s="1"/>
  <c r="X8" i="7" s="1"/>
  <c r="U10" i="6"/>
  <c r="V10" i="6" s="1"/>
  <c r="R11" i="6"/>
  <c r="U6" i="6"/>
  <c r="V6" i="6" s="1"/>
  <c r="R8" i="6"/>
  <c r="U5" i="6"/>
  <c r="V5" i="6" s="1"/>
  <c r="U9" i="6"/>
  <c r="V9" i="6" s="1"/>
  <c r="U7" i="6"/>
  <c r="V7" i="6" s="1"/>
  <c r="W7" i="6" s="1"/>
  <c r="X7" i="6" s="1"/>
  <c r="U5" i="5"/>
  <c r="V5" i="5" s="1"/>
  <c r="R9" i="5"/>
  <c r="R8" i="5"/>
  <c r="U4" i="5"/>
  <c r="V4" i="5" s="1"/>
  <c r="U7" i="5"/>
  <c r="V7" i="5" s="1"/>
  <c r="W7" i="5" s="1"/>
  <c r="X7" i="5" s="1"/>
  <c r="R10" i="5"/>
  <c r="R5" i="4"/>
  <c r="R8" i="4"/>
  <c r="U4" i="4"/>
  <c r="V4" i="4" s="1"/>
  <c r="R6" i="3"/>
  <c r="R11" i="3"/>
  <c r="U8" i="3"/>
  <c r="V8" i="3" s="1"/>
  <c r="U9" i="3"/>
  <c r="V9" i="3" s="1"/>
  <c r="W9" i="3" s="1"/>
  <c r="X9" i="3" s="1"/>
  <c r="R10" i="3"/>
  <c r="R4" i="3"/>
  <c r="U7" i="3"/>
  <c r="V7" i="3" s="1"/>
  <c r="U5" i="3"/>
  <c r="V5" i="3" s="1"/>
  <c r="W5" i="3" s="1"/>
  <c r="X5" i="3" s="1"/>
  <c r="R10" i="1"/>
  <c r="R6" i="1"/>
  <c r="U7" i="1"/>
  <c r="V7" i="1" s="1"/>
  <c r="U8" i="1"/>
  <c r="V8" i="1" s="1"/>
  <c r="W8" i="1" s="1"/>
  <c r="X8" i="1" s="1"/>
  <c r="W9" i="1"/>
  <c r="X9" i="1" s="1"/>
  <c r="W6" i="14" l="1"/>
  <c r="X6" i="14" s="1"/>
  <c r="W7" i="14"/>
  <c r="X7" i="14" s="1"/>
  <c r="W4" i="14"/>
  <c r="X4" i="14" s="1"/>
  <c r="M4" i="14" s="1"/>
  <c r="W9" i="13"/>
  <c r="X9" i="13" s="1"/>
  <c r="W5" i="13"/>
  <c r="X5" i="13" s="1"/>
  <c r="W8" i="13"/>
  <c r="X8" i="13" s="1"/>
  <c r="W6" i="13"/>
  <c r="X6" i="13" s="1"/>
  <c r="W11" i="13"/>
  <c r="X11" i="13" s="1"/>
  <c r="W4" i="13"/>
  <c r="X4" i="13" s="1"/>
  <c r="M4" i="13" s="1"/>
  <c r="W5" i="12"/>
  <c r="X5" i="12" s="1"/>
  <c r="W10" i="12"/>
  <c r="X10" i="12" s="1"/>
  <c r="W4" i="12"/>
  <c r="X4" i="12" s="1"/>
  <c r="W11" i="12"/>
  <c r="X11" i="12" s="1"/>
  <c r="W7" i="12"/>
  <c r="X7" i="12" s="1"/>
  <c r="W9" i="12"/>
  <c r="X9" i="12" s="1"/>
  <c r="M9" i="12" s="1"/>
  <c r="W4" i="11"/>
  <c r="X4" i="11" s="1"/>
  <c r="M5" i="11" s="1"/>
  <c r="W6" i="11"/>
  <c r="X6" i="11" s="1"/>
  <c r="M6" i="11" s="1"/>
  <c r="W9" i="11"/>
  <c r="X9" i="11" s="1"/>
  <c r="W10" i="11"/>
  <c r="X10" i="11" s="1"/>
  <c r="M10" i="11" s="1"/>
  <c r="W9" i="10"/>
  <c r="X9" i="10" s="1"/>
  <c r="W4" i="10"/>
  <c r="X4" i="10" s="1"/>
  <c r="W10" i="10"/>
  <c r="X10" i="10" s="1"/>
  <c r="W6" i="10"/>
  <c r="X6" i="10" s="1"/>
  <c r="W8" i="10"/>
  <c r="X8" i="10" s="1"/>
  <c r="M8" i="10" s="1"/>
  <c r="M8" i="9"/>
  <c r="W10" i="9"/>
  <c r="X10" i="9" s="1"/>
  <c r="W6" i="9"/>
  <c r="X6" i="9" s="1"/>
  <c r="W7" i="9"/>
  <c r="X7" i="9" s="1"/>
  <c r="W5" i="9"/>
  <c r="X5" i="9" s="1"/>
  <c r="M4" i="9" s="1"/>
  <c r="W11" i="9"/>
  <c r="X11" i="9" s="1"/>
  <c r="W9" i="9"/>
  <c r="X9" i="9" s="1"/>
  <c r="M9" i="9" s="1"/>
  <c r="W10" i="8"/>
  <c r="X10" i="8" s="1"/>
  <c r="W6" i="8"/>
  <c r="X6" i="8" s="1"/>
  <c r="W9" i="8"/>
  <c r="X9" i="8" s="1"/>
  <c r="W5" i="8"/>
  <c r="X5" i="8" s="1"/>
  <c r="W11" i="8"/>
  <c r="X11" i="8" s="1"/>
  <c r="W4" i="8"/>
  <c r="X4" i="8" s="1"/>
  <c r="W8" i="8"/>
  <c r="X8" i="8" s="1"/>
  <c r="M8" i="8" s="1"/>
  <c r="W11" i="7"/>
  <c r="X11" i="7" s="1"/>
  <c r="W6" i="7"/>
  <c r="X6" i="7" s="1"/>
  <c r="W5" i="7"/>
  <c r="X5" i="7" s="1"/>
  <c r="W10" i="7"/>
  <c r="X10" i="7" s="1"/>
  <c r="W9" i="7"/>
  <c r="X9" i="7" s="1"/>
  <c r="W7" i="7"/>
  <c r="X7" i="7" s="1"/>
  <c r="M7" i="7" s="1"/>
  <c r="W9" i="6"/>
  <c r="X9" i="6" s="1"/>
  <c r="W5" i="6"/>
  <c r="X5" i="6" s="1"/>
  <c r="W6" i="6"/>
  <c r="X6" i="6" s="1"/>
  <c r="W10" i="6"/>
  <c r="X10" i="6" s="1"/>
  <c r="W8" i="6"/>
  <c r="X8" i="6" s="1"/>
  <c r="W11" i="6"/>
  <c r="X11" i="6" s="1"/>
  <c r="W4" i="6"/>
  <c r="X4" i="6" s="1"/>
  <c r="M4" i="6" s="1"/>
  <c r="W4" i="5"/>
  <c r="X4" i="5" s="1"/>
  <c r="W5" i="5"/>
  <c r="X5" i="5" s="1"/>
  <c r="W6" i="5"/>
  <c r="X6" i="5" s="1"/>
  <c r="W10" i="5"/>
  <c r="X10" i="5" s="1"/>
  <c r="W8" i="5"/>
  <c r="X8" i="5" s="1"/>
  <c r="W9" i="5"/>
  <c r="X9" i="5" s="1"/>
  <c r="W11" i="5"/>
  <c r="X11" i="5" s="1"/>
  <c r="M11" i="5" s="1"/>
  <c r="W4" i="4"/>
  <c r="X4" i="4" s="1"/>
  <c r="W6" i="4"/>
  <c r="X6" i="4" s="1"/>
  <c r="W7" i="4"/>
  <c r="X7" i="4" s="1"/>
  <c r="M7" i="4" s="1"/>
  <c r="W5" i="4"/>
  <c r="X5" i="4" s="1"/>
  <c r="W8" i="4"/>
  <c r="X8" i="4" s="1"/>
  <c r="W7" i="3"/>
  <c r="X7" i="3" s="1"/>
  <c r="W8" i="3"/>
  <c r="X8" i="3" s="1"/>
  <c r="W6" i="3"/>
  <c r="X6" i="3" s="1"/>
  <c r="M6" i="3" s="1"/>
  <c r="W10" i="3"/>
  <c r="X10" i="3" s="1"/>
  <c r="W4" i="3"/>
  <c r="X4" i="3" s="1"/>
  <c r="W11" i="3"/>
  <c r="X11" i="3" s="1"/>
  <c r="M11" i="3" s="1"/>
  <c r="W11" i="1"/>
  <c r="X11" i="1" s="1"/>
  <c r="W7" i="1"/>
  <c r="X7" i="1" s="1"/>
  <c r="W4" i="1"/>
  <c r="X4" i="1" s="1"/>
  <c r="W5" i="1"/>
  <c r="X5" i="1" s="1"/>
  <c r="W10" i="1"/>
  <c r="X10" i="1" s="1"/>
  <c r="M10" i="1" s="1"/>
  <c r="W6" i="1"/>
  <c r="X6" i="1" s="1"/>
  <c r="M6" i="1" s="1"/>
  <c r="M6" i="14" l="1"/>
  <c r="M7" i="14"/>
  <c r="M11" i="14"/>
  <c r="M9" i="14"/>
  <c r="G8" i="14"/>
  <c r="H8" i="14"/>
  <c r="D11" i="14"/>
  <c r="B8" i="14"/>
  <c r="D8" i="14"/>
  <c r="I8" i="14"/>
  <c r="J8" i="14"/>
  <c r="E8" i="14"/>
  <c r="I4" i="14"/>
  <c r="H9" i="14"/>
  <c r="F8" i="14"/>
  <c r="M5" i="14"/>
  <c r="D10" i="14" s="1"/>
  <c r="M10" i="14"/>
  <c r="I7" i="14" s="1"/>
  <c r="M8" i="14"/>
  <c r="I10" i="13"/>
  <c r="J10" i="13"/>
  <c r="D11" i="13"/>
  <c r="B10" i="13"/>
  <c r="G11" i="13"/>
  <c r="E10" i="13"/>
  <c r="F10" i="13"/>
  <c r="H11" i="13"/>
  <c r="G10" i="13"/>
  <c r="D6" i="13"/>
  <c r="H5" i="13"/>
  <c r="H10" i="13"/>
  <c r="D10" i="13"/>
  <c r="M5" i="13"/>
  <c r="B4" i="13" s="1"/>
  <c r="M11" i="13"/>
  <c r="M8" i="13"/>
  <c r="M10" i="13"/>
  <c r="M6" i="13"/>
  <c r="D5" i="13" s="1"/>
  <c r="M9" i="13"/>
  <c r="I8" i="13" s="1"/>
  <c r="M7" i="13"/>
  <c r="M7" i="12"/>
  <c r="M11" i="12"/>
  <c r="M4" i="12"/>
  <c r="M10" i="12"/>
  <c r="M5" i="12"/>
  <c r="M8" i="12"/>
  <c r="M6" i="12"/>
  <c r="M9" i="11"/>
  <c r="M4" i="11"/>
  <c r="M7" i="11"/>
  <c r="M8" i="11"/>
  <c r="M11" i="11"/>
  <c r="M4" i="10"/>
  <c r="M6" i="10"/>
  <c r="M10" i="10"/>
  <c r="M9" i="10"/>
  <c r="M11" i="10"/>
  <c r="M7" i="10"/>
  <c r="M5" i="10"/>
  <c r="E6" i="9"/>
  <c r="F6" i="9"/>
  <c r="E4" i="9"/>
  <c r="G6" i="9"/>
  <c r="H6" i="9"/>
  <c r="I6" i="9"/>
  <c r="B7" i="9"/>
  <c r="J6" i="9"/>
  <c r="H11" i="9"/>
  <c r="B10" i="9"/>
  <c r="B6" i="9"/>
  <c r="H9" i="9"/>
  <c r="J11" i="9"/>
  <c r="E5" i="9"/>
  <c r="D6" i="9"/>
  <c r="M11" i="9"/>
  <c r="M6" i="9"/>
  <c r="G4" i="9" s="1"/>
  <c r="M5" i="9"/>
  <c r="B4" i="9" s="1"/>
  <c r="M7" i="9"/>
  <c r="M10" i="9"/>
  <c r="M4" i="8"/>
  <c r="M11" i="8"/>
  <c r="M5" i="8"/>
  <c r="M9" i="8"/>
  <c r="M6" i="8"/>
  <c r="M10" i="8"/>
  <c r="M7" i="8"/>
  <c r="M11" i="7"/>
  <c r="M5" i="7"/>
  <c r="M9" i="7"/>
  <c r="M10" i="7"/>
  <c r="M6" i="7"/>
  <c r="M8" i="7"/>
  <c r="M4" i="7"/>
  <c r="D5" i="6"/>
  <c r="B5" i="6"/>
  <c r="F5" i="6"/>
  <c r="E5" i="6"/>
  <c r="I5" i="6"/>
  <c r="G5" i="6"/>
  <c r="J5" i="6"/>
  <c r="H5" i="6"/>
  <c r="M11" i="6"/>
  <c r="M8" i="6"/>
  <c r="M10" i="6"/>
  <c r="M6" i="6"/>
  <c r="M5" i="6"/>
  <c r="B4" i="6" s="1"/>
  <c r="M9" i="6"/>
  <c r="M7" i="6"/>
  <c r="M9" i="5"/>
  <c r="M8" i="5"/>
  <c r="M10" i="5"/>
  <c r="M6" i="5"/>
  <c r="M5" i="5"/>
  <c r="M4" i="5"/>
  <c r="M7" i="5"/>
  <c r="M8" i="4"/>
  <c r="M6" i="4"/>
  <c r="M5" i="4"/>
  <c r="M4" i="4"/>
  <c r="M10" i="3"/>
  <c r="M7" i="3"/>
  <c r="M4" i="3"/>
  <c r="M5" i="3"/>
  <c r="M8" i="3"/>
  <c r="M9" i="3"/>
  <c r="M5" i="1"/>
  <c r="M11" i="1"/>
  <c r="M4" i="1"/>
  <c r="M8" i="1"/>
  <c r="M7" i="1"/>
  <c r="M9" i="1"/>
  <c r="G10" i="14" l="1"/>
  <c r="F6" i="14"/>
  <c r="F4" i="14"/>
  <c r="H11" i="14"/>
  <c r="J4" i="14"/>
  <c r="H6" i="14"/>
  <c r="H4" i="14"/>
  <c r="E6" i="14"/>
  <c r="F11" i="14"/>
  <c r="F9" i="14"/>
  <c r="D7" i="14"/>
  <c r="F10" i="14"/>
  <c r="J7" i="14"/>
  <c r="B6" i="14"/>
  <c r="B10" i="14"/>
  <c r="F5" i="14"/>
  <c r="E9" i="14"/>
  <c r="G6" i="14"/>
  <c r="B4" i="14"/>
  <c r="J10" i="14"/>
  <c r="J6" i="14"/>
  <c r="I10" i="14"/>
  <c r="G11" i="14"/>
  <c r="I9" i="14"/>
  <c r="I11" i="14"/>
  <c r="B7" i="14"/>
  <c r="E4" i="14"/>
  <c r="F7" i="14"/>
  <c r="J9" i="14"/>
  <c r="H10" i="14"/>
  <c r="I5" i="14"/>
  <c r="D6" i="14"/>
  <c r="J5" i="14"/>
  <c r="H7" i="14"/>
  <c r="G7" i="14"/>
  <c r="G9" i="14"/>
  <c r="I6" i="14"/>
  <c r="D5" i="14"/>
  <c r="D4" i="14"/>
  <c r="E11" i="14"/>
  <c r="E10" i="14"/>
  <c r="G5" i="14"/>
  <c r="E5" i="14"/>
  <c r="E7" i="14"/>
  <c r="G4" i="14"/>
  <c r="D9" i="14"/>
  <c r="B11" i="14"/>
  <c r="B9" i="14"/>
  <c r="H5" i="14"/>
  <c r="J11" i="14"/>
  <c r="B5" i="14"/>
  <c r="E4" i="13"/>
  <c r="G4" i="13"/>
  <c r="F9" i="13"/>
  <c r="J11" i="13"/>
  <c r="I7" i="13"/>
  <c r="D4" i="13"/>
  <c r="I11" i="13"/>
  <c r="J5" i="13"/>
  <c r="H6" i="13"/>
  <c r="B11" i="13"/>
  <c r="E8" i="13"/>
  <c r="B7" i="13"/>
  <c r="H8" i="13"/>
  <c r="F11" i="13"/>
  <c r="J6" i="13"/>
  <c r="J4" i="13"/>
  <c r="F8" i="13"/>
  <c r="J9" i="13"/>
  <c r="G9" i="13"/>
  <c r="F4" i="13"/>
  <c r="G6" i="13"/>
  <c r="I6" i="13"/>
  <c r="G7" i="13"/>
  <c r="B8" i="13"/>
  <c r="F6" i="13"/>
  <c r="D9" i="13"/>
  <c r="H4" i="13"/>
  <c r="J8" i="13"/>
  <c r="H7" i="13"/>
  <c r="E7" i="13"/>
  <c r="J7" i="13"/>
  <c r="G8" i="13"/>
  <c r="F5" i="13"/>
  <c r="B5" i="13"/>
  <c r="E11" i="13"/>
  <c r="E6" i="13"/>
  <c r="E9" i="13"/>
  <c r="I5" i="13"/>
  <c r="B6" i="13"/>
  <c r="D8" i="13"/>
  <c r="I9" i="13"/>
  <c r="D7" i="13"/>
  <c r="H9" i="13"/>
  <c r="G5" i="13"/>
  <c r="E5" i="13"/>
  <c r="I4" i="13"/>
  <c r="F7" i="13"/>
  <c r="B9" i="13"/>
  <c r="B4" i="12"/>
  <c r="E6" i="12"/>
  <c r="G8" i="12"/>
  <c r="I10" i="12"/>
  <c r="B11" i="12"/>
  <c r="F5" i="12"/>
  <c r="D4" i="12"/>
  <c r="F6" i="12"/>
  <c r="H8" i="12"/>
  <c r="J10" i="12"/>
  <c r="D11" i="12"/>
  <c r="B10" i="12"/>
  <c r="E4" i="12"/>
  <c r="G6" i="12"/>
  <c r="I8" i="12"/>
  <c r="B9" i="12"/>
  <c r="E11" i="12"/>
  <c r="F9" i="12"/>
  <c r="F4" i="12"/>
  <c r="H6" i="12"/>
  <c r="J8" i="12"/>
  <c r="D9" i="12"/>
  <c r="F11" i="12"/>
  <c r="G4" i="12"/>
  <c r="I6" i="12"/>
  <c r="B7" i="12"/>
  <c r="E9" i="12"/>
  <c r="G11" i="12"/>
  <c r="H11" i="12"/>
  <c r="I9" i="12"/>
  <c r="D10" i="12"/>
  <c r="H4" i="12"/>
  <c r="J6" i="12"/>
  <c r="D7" i="12"/>
  <c r="I4" i="12"/>
  <c r="B5" i="12"/>
  <c r="E7" i="12"/>
  <c r="G9" i="12"/>
  <c r="I11" i="12"/>
  <c r="J4" i="12"/>
  <c r="D5" i="12"/>
  <c r="F7" i="12"/>
  <c r="H9" i="12"/>
  <c r="J11" i="12"/>
  <c r="E5" i="12"/>
  <c r="G7" i="12"/>
  <c r="H7" i="12"/>
  <c r="J9" i="12"/>
  <c r="I7" i="12"/>
  <c r="E10" i="12"/>
  <c r="H5" i="12"/>
  <c r="J7" i="12"/>
  <c r="D8" i="12"/>
  <c r="F10" i="12"/>
  <c r="F8" i="12"/>
  <c r="B8" i="12"/>
  <c r="G5" i="12"/>
  <c r="E8" i="12"/>
  <c r="I5" i="12"/>
  <c r="J5" i="12"/>
  <c r="B6" i="12"/>
  <c r="D6" i="12"/>
  <c r="G10" i="12"/>
  <c r="H10" i="12"/>
  <c r="B4" i="11"/>
  <c r="E6" i="11"/>
  <c r="G8" i="11"/>
  <c r="I10" i="11"/>
  <c r="B11" i="11"/>
  <c r="F5" i="11"/>
  <c r="I7" i="11"/>
  <c r="H10" i="11"/>
  <c r="D4" i="11"/>
  <c r="F6" i="11"/>
  <c r="H8" i="11"/>
  <c r="J10" i="11"/>
  <c r="D11" i="11"/>
  <c r="E8" i="11"/>
  <c r="F8" i="11"/>
  <c r="E4" i="11"/>
  <c r="G6" i="11"/>
  <c r="I8" i="11"/>
  <c r="B9" i="11"/>
  <c r="E11" i="11"/>
  <c r="F4" i="11"/>
  <c r="H6" i="11"/>
  <c r="J8" i="11"/>
  <c r="D9" i="11"/>
  <c r="F11" i="11"/>
  <c r="B6" i="11"/>
  <c r="G4" i="11"/>
  <c r="I6" i="11"/>
  <c r="B7" i="11"/>
  <c r="E9" i="11"/>
  <c r="G11" i="11"/>
  <c r="H4" i="11"/>
  <c r="J6" i="11"/>
  <c r="D7" i="11"/>
  <c r="F9" i="11"/>
  <c r="H11" i="11"/>
  <c r="J7" i="11"/>
  <c r="D6" i="11"/>
  <c r="I4" i="11"/>
  <c r="B5" i="11"/>
  <c r="E7" i="11"/>
  <c r="G9" i="11"/>
  <c r="I11" i="11"/>
  <c r="H7" i="11"/>
  <c r="J9" i="11"/>
  <c r="D10" i="11"/>
  <c r="E10" i="11"/>
  <c r="H5" i="11"/>
  <c r="I5" i="11"/>
  <c r="G10" i="11"/>
  <c r="J4" i="11"/>
  <c r="D5" i="11"/>
  <c r="F7" i="11"/>
  <c r="H9" i="11"/>
  <c r="J11" i="11"/>
  <c r="G5" i="11"/>
  <c r="F10" i="11"/>
  <c r="J5" i="11"/>
  <c r="E5" i="11"/>
  <c r="G7" i="11"/>
  <c r="I9" i="11"/>
  <c r="B10" i="11"/>
  <c r="B8" i="11"/>
  <c r="D8" i="11"/>
  <c r="B4" i="10"/>
  <c r="E6" i="10"/>
  <c r="G8" i="10"/>
  <c r="I10" i="10"/>
  <c r="B11" i="10"/>
  <c r="F5" i="10"/>
  <c r="E8" i="10"/>
  <c r="D4" i="10"/>
  <c r="F6" i="10"/>
  <c r="H8" i="10"/>
  <c r="J10" i="10"/>
  <c r="D11" i="10"/>
  <c r="H7" i="10"/>
  <c r="E4" i="10"/>
  <c r="G6" i="10"/>
  <c r="I8" i="10"/>
  <c r="B9" i="10"/>
  <c r="E11" i="10"/>
  <c r="J7" i="10"/>
  <c r="D6" i="10"/>
  <c r="F4" i="10"/>
  <c r="H6" i="10"/>
  <c r="J8" i="10"/>
  <c r="D9" i="10"/>
  <c r="F11" i="10"/>
  <c r="E10" i="10"/>
  <c r="D8" i="10"/>
  <c r="F8" i="10"/>
  <c r="G4" i="10"/>
  <c r="I6" i="10"/>
  <c r="B7" i="10"/>
  <c r="E9" i="10"/>
  <c r="G11" i="10"/>
  <c r="H9" i="10"/>
  <c r="D10" i="10"/>
  <c r="G5" i="10"/>
  <c r="B8" i="10"/>
  <c r="H5" i="10"/>
  <c r="F10" i="10"/>
  <c r="I5" i="10"/>
  <c r="J5" i="10"/>
  <c r="H10" i="10"/>
  <c r="H4" i="10"/>
  <c r="J6" i="10"/>
  <c r="D7" i="10"/>
  <c r="F9" i="10"/>
  <c r="H11" i="10"/>
  <c r="D5" i="10"/>
  <c r="I4" i="10"/>
  <c r="B5" i="10"/>
  <c r="E7" i="10"/>
  <c r="G9" i="10"/>
  <c r="I11" i="10"/>
  <c r="J4" i="10"/>
  <c r="F7" i="10"/>
  <c r="J11" i="10"/>
  <c r="J9" i="10"/>
  <c r="G10" i="10"/>
  <c r="E5" i="10"/>
  <c r="G7" i="10"/>
  <c r="I9" i="10"/>
  <c r="B10" i="10"/>
  <c r="I7" i="10"/>
  <c r="B6" i="10"/>
  <c r="F7" i="9"/>
  <c r="D5" i="9"/>
  <c r="D8" i="9"/>
  <c r="F9" i="9"/>
  <c r="F8" i="9"/>
  <c r="D7" i="9"/>
  <c r="D11" i="9"/>
  <c r="J10" i="9"/>
  <c r="H4" i="9"/>
  <c r="H8" i="9"/>
  <c r="I11" i="9"/>
  <c r="H10" i="9"/>
  <c r="J9" i="9"/>
  <c r="G10" i="9"/>
  <c r="D4" i="9"/>
  <c r="H7" i="9"/>
  <c r="F10" i="9"/>
  <c r="J7" i="9"/>
  <c r="F5" i="9"/>
  <c r="B8" i="9"/>
  <c r="E10" i="9"/>
  <c r="I10" i="9"/>
  <c r="J5" i="9"/>
  <c r="G5" i="9"/>
  <c r="E11" i="9"/>
  <c r="G8" i="9"/>
  <c r="I7" i="9"/>
  <c r="I9" i="9"/>
  <c r="B9" i="9"/>
  <c r="F11" i="9"/>
  <c r="D9" i="9"/>
  <c r="J4" i="9"/>
  <c r="J8" i="9"/>
  <c r="D10" i="9"/>
  <c r="G9" i="9"/>
  <c r="F4" i="9"/>
  <c r="E7" i="9"/>
  <c r="I5" i="9"/>
  <c r="B5" i="9"/>
  <c r="B11" i="9"/>
  <c r="I4" i="9"/>
  <c r="G11" i="9"/>
  <c r="E8" i="9"/>
  <c r="G7" i="9"/>
  <c r="H5" i="9"/>
  <c r="E9" i="9"/>
  <c r="I8" i="9"/>
  <c r="B4" i="8"/>
  <c r="E6" i="8"/>
  <c r="G8" i="8"/>
  <c r="I10" i="8"/>
  <c r="B11" i="8"/>
  <c r="J6" i="8"/>
  <c r="G7" i="8"/>
  <c r="E8" i="8"/>
  <c r="D4" i="8"/>
  <c r="F6" i="8"/>
  <c r="H8" i="8"/>
  <c r="J10" i="8"/>
  <c r="D11" i="8"/>
  <c r="D7" i="8"/>
  <c r="F5" i="8"/>
  <c r="I5" i="8"/>
  <c r="E4" i="8"/>
  <c r="G6" i="8"/>
  <c r="I8" i="8"/>
  <c r="B9" i="8"/>
  <c r="E11" i="8"/>
  <c r="F4" i="8"/>
  <c r="H6" i="8"/>
  <c r="J8" i="8"/>
  <c r="D9" i="8"/>
  <c r="F11" i="8"/>
  <c r="E5" i="8"/>
  <c r="H7" i="8"/>
  <c r="B6" i="8"/>
  <c r="G4" i="8"/>
  <c r="I6" i="8"/>
  <c r="B7" i="8"/>
  <c r="E9" i="8"/>
  <c r="G11" i="8"/>
  <c r="H4" i="8"/>
  <c r="F9" i="8"/>
  <c r="H11" i="8"/>
  <c r="H9" i="8"/>
  <c r="I9" i="8"/>
  <c r="B10" i="8"/>
  <c r="J9" i="8"/>
  <c r="D10" i="8"/>
  <c r="G10" i="8"/>
  <c r="F8" i="8"/>
  <c r="H10" i="8"/>
  <c r="I4" i="8"/>
  <c r="B5" i="8"/>
  <c r="E7" i="8"/>
  <c r="G9" i="8"/>
  <c r="I11" i="8"/>
  <c r="J4" i="8"/>
  <c r="D5" i="8"/>
  <c r="F7" i="8"/>
  <c r="J11" i="8"/>
  <c r="G5" i="8"/>
  <c r="I7" i="8"/>
  <c r="B8" i="8"/>
  <c r="E10" i="8"/>
  <c r="H5" i="8"/>
  <c r="J7" i="8"/>
  <c r="D8" i="8"/>
  <c r="F10" i="8"/>
  <c r="J5" i="8"/>
  <c r="D6" i="8"/>
  <c r="B4" i="7"/>
  <c r="E6" i="7"/>
  <c r="G8" i="7"/>
  <c r="I10" i="7"/>
  <c r="B11" i="7"/>
  <c r="D4" i="7"/>
  <c r="F6" i="7"/>
  <c r="H8" i="7"/>
  <c r="J10" i="7"/>
  <c r="D11" i="7"/>
  <c r="F7" i="7"/>
  <c r="E4" i="7"/>
  <c r="G6" i="7"/>
  <c r="I8" i="7"/>
  <c r="B9" i="7"/>
  <c r="E11" i="7"/>
  <c r="E7" i="7"/>
  <c r="I11" i="7"/>
  <c r="J4" i="7"/>
  <c r="H9" i="7"/>
  <c r="J11" i="7"/>
  <c r="D8" i="7"/>
  <c r="B6" i="7"/>
  <c r="E8" i="7"/>
  <c r="F4" i="7"/>
  <c r="H6" i="7"/>
  <c r="J8" i="7"/>
  <c r="D9" i="7"/>
  <c r="F11" i="7"/>
  <c r="G9" i="7"/>
  <c r="J7" i="7"/>
  <c r="I5" i="7"/>
  <c r="G4" i="7"/>
  <c r="I6" i="7"/>
  <c r="B7" i="7"/>
  <c r="E9" i="7"/>
  <c r="G11" i="7"/>
  <c r="D5" i="7"/>
  <c r="G10" i="7"/>
  <c r="H4" i="7"/>
  <c r="J6" i="7"/>
  <c r="D7" i="7"/>
  <c r="F9" i="7"/>
  <c r="H11" i="7"/>
  <c r="I4" i="7"/>
  <c r="B5" i="7"/>
  <c r="H5" i="7"/>
  <c r="F10" i="7"/>
  <c r="E5" i="7"/>
  <c r="G7" i="7"/>
  <c r="I9" i="7"/>
  <c r="B10" i="7"/>
  <c r="G5" i="7"/>
  <c r="I7" i="7"/>
  <c r="B8" i="7"/>
  <c r="E10" i="7"/>
  <c r="F5" i="7"/>
  <c r="H7" i="7"/>
  <c r="J9" i="7"/>
  <c r="D10" i="7"/>
  <c r="J5" i="7"/>
  <c r="D6" i="7"/>
  <c r="F8" i="7"/>
  <c r="H10" i="7"/>
  <c r="D11" i="6"/>
  <c r="E4" i="6"/>
  <c r="E8" i="6"/>
  <c r="E9" i="6"/>
  <c r="I7" i="6"/>
  <c r="H8" i="6"/>
  <c r="D10" i="6"/>
  <c r="H10" i="6"/>
  <c r="J7" i="6"/>
  <c r="F10" i="6"/>
  <c r="F7" i="6"/>
  <c r="J4" i="6"/>
  <c r="I11" i="6"/>
  <c r="G9" i="6"/>
  <c r="E10" i="6"/>
  <c r="I6" i="6"/>
  <c r="G8" i="6"/>
  <c r="G7" i="6"/>
  <c r="J6" i="6"/>
  <c r="H9" i="6"/>
  <c r="G4" i="6"/>
  <c r="J8" i="6"/>
  <c r="F6" i="6"/>
  <c r="G11" i="6"/>
  <c r="E7" i="6"/>
  <c r="F8" i="6"/>
  <c r="I8" i="6"/>
  <c r="D7" i="6"/>
  <c r="J11" i="6"/>
  <c r="H4" i="6"/>
  <c r="J10" i="6"/>
  <c r="G10" i="6"/>
  <c r="F4" i="6"/>
  <c r="D6" i="6"/>
  <c r="B6" i="6"/>
  <c r="D4" i="6"/>
  <c r="B7" i="6"/>
  <c r="F11" i="6"/>
  <c r="H6" i="6"/>
  <c r="D8" i="6"/>
  <c r="I4" i="6"/>
  <c r="D9" i="6"/>
  <c r="B11" i="6"/>
  <c r="J9" i="6"/>
  <c r="I9" i="6"/>
  <c r="E11" i="6"/>
  <c r="I10" i="6"/>
  <c r="H7" i="6"/>
  <c r="B9" i="6"/>
  <c r="B8" i="6"/>
  <c r="H11" i="6"/>
  <c r="E6" i="6"/>
  <c r="B10" i="6"/>
  <c r="F9" i="6"/>
  <c r="G6" i="6"/>
  <c r="B4" i="5"/>
  <c r="E6" i="5"/>
  <c r="G8" i="5"/>
  <c r="I10" i="5"/>
  <c r="B11" i="5"/>
  <c r="H5" i="5"/>
  <c r="D4" i="5"/>
  <c r="F6" i="5"/>
  <c r="H8" i="5"/>
  <c r="J10" i="5"/>
  <c r="D11" i="5"/>
  <c r="B7" i="5"/>
  <c r="G11" i="5"/>
  <c r="F7" i="5"/>
  <c r="J11" i="5"/>
  <c r="I7" i="5"/>
  <c r="D6" i="5"/>
  <c r="E4" i="5"/>
  <c r="G6" i="5"/>
  <c r="I8" i="5"/>
  <c r="B9" i="5"/>
  <c r="E11" i="5"/>
  <c r="H9" i="5"/>
  <c r="F10" i="5"/>
  <c r="F8" i="5"/>
  <c r="F4" i="5"/>
  <c r="H6" i="5"/>
  <c r="J8" i="5"/>
  <c r="D9" i="5"/>
  <c r="F11" i="5"/>
  <c r="G4" i="5"/>
  <c r="J4" i="5"/>
  <c r="B8" i="5"/>
  <c r="E8" i="5"/>
  <c r="I6" i="5"/>
  <c r="E9" i="5"/>
  <c r="H4" i="5"/>
  <c r="J6" i="5"/>
  <c r="D7" i="5"/>
  <c r="F9" i="5"/>
  <c r="H11" i="5"/>
  <c r="D5" i="5"/>
  <c r="G5" i="5"/>
  <c r="D8" i="5"/>
  <c r="I5" i="5"/>
  <c r="I4" i="5"/>
  <c r="B5" i="5"/>
  <c r="E7" i="5"/>
  <c r="G9" i="5"/>
  <c r="I11" i="5"/>
  <c r="E10" i="5"/>
  <c r="G10" i="5"/>
  <c r="J5" i="5"/>
  <c r="E5" i="5"/>
  <c r="G7" i="5"/>
  <c r="I9" i="5"/>
  <c r="B10" i="5"/>
  <c r="J7" i="5"/>
  <c r="F5" i="5"/>
  <c r="H7" i="5"/>
  <c r="J9" i="5"/>
  <c r="D10" i="5"/>
  <c r="B6" i="5"/>
  <c r="H10" i="5"/>
  <c r="B4" i="4"/>
  <c r="E6" i="4"/>
  <c r="G8" i="4"/>
  <c r="I4" i="4"/>
  <c r="D5" i="4"/>
  <c r="G7" i="4"/>
  <c r="H7" i="4"/>
  <c r="G5" i="4"/>
  <c r="J7" i="4"/>
  <c r="I5" i="4"/>
  <c r="E8" i="4"/>
  <c r="D4" i="4"/>
  <c r="F6" i="4"/>
  <c r="H8" i="4"/>
  <c r="E7" i="4"/>
  <c r="E5" i="4"/>
  <c r="E4" i="4"/>
  <c r="G6" i="4"/>
  <c r="I8" i="4"/>
  <c r="F5" i="4"/>
  <c r="B8" i="4"/>
  <c r="F4" i="4"/>
  <c r="H6" i="4"/>
  <c r="J8" i="4"/>
  <c r="G4" i="4"/>
  <c r="I6" i="4"/>
  <c r="B7" i="4"/>
  <c r="H4" i="4"/>
  <c r="J6" i="4"/>
  <c r="D7" i="4"/>
  <c r="I7" i="4"/>
  <c r="H5" i="4"/>
  <c r="D8" i="4"/>
  <c r="B6" i="4"/>
  <c r="J5" i="4"/>
  <c r="D6" i="4"/>
  <c r="F8" i="4"/>
  <c r="B5" i="4"/>
  <c r="J4" i="4"/>
  <c r="F7" i="4"/>
  <c r="B4" i="3"/>
  <c r="E6" i="3"/>
  <c r="G8" i="3"/>
  <c r="I10" i="3"/>
  <c r="B11" i="3"/>
  <c r="F11" i="3"/>
  <c r="D6" i="3"/>
  <c r="D4" i="3"/>
  <c r="F6" i="3"/>
  <c r="H8" i="3"/>
  <c r="J10" i="3"/>
  <c r="D11" i="3"/>
  <c r="H6" i="3"/>
  <c r="E8" i="3"/>
  <c r="E4" i="3"/>
  <c r="G6" i="3"/>
  <c r="I8" i="3"/>
  <c r="B9" i="3"/>
  <c r="E11" i="3"/>
  <c r="H5" i="3"/>
  <c r="F8" i="3"/>
  <c r="F4" i="3"/>
  <c r="J8" i="3"/>
  <c r="D9" i="3"/>
  <c r="G11" i="3"/>
  <c r="J7" i="3"/>
  <c r="G10" i="3"/>
  <c r="G4" i="3"/>
  <c r="I6" i="3"/>
  <c r="B7" i="3"/>
  <c r="E9" i="3"/>
  <c r="H4" i="3"/>
  <c r="J6" i="3"/>
  <c r="D7" i="3"/>
  <c r="F9" i="3"/>
  <c r="H11" i="3"/>
  <c r="I5" i="3"/>
  <c r="J5" i="3"/>
  <c r="I4" i="3"/>
  <c r="B5" i="3"/>
  <c r="E7" i="3"/>
  <c r="G9" i="3"/>
  <c r="I11" i="3"/>
  <c r="J4" i="3"/>
  <c r="D5" i="3"/>
  <c r="F7" i="3"/>
  <c r="H9" i="3"/>
  <c r="J11" i="3"/>
  <c r="E5" i="3"/>
  <c r="G7" i="3"/>
  <c r="B10" i="3"/>
  <c r="I9" i="3"/>
  <c r="F10" i="3"/>
  <c r="B6" i="3"/>
  <c r="F5" i="3"/>
  <c r="H7" i="3"/>
  <c r="J9" i="3"/>
  <c r="D10" i="3"/>
  <c r="G5" i="3"/>
  <c r="I7" i="3"/>
  <c r="B8" i="3"/>
  <c r="E10" i="3"/>
  <c r="D8" i="3"/>
  <c r="H10" i="3"/>
  <c r="F10" i="1"/>
  <c r="D8" i="1"/>
  <c r="J7" i="1"/>
  <c r="H5" i="1"/>
  <c r="F9" i="1"/>
  <c r="J6" i="1"/>
  <c r="F8" i="1"/>
  <c r="E10" i="1"/>
  <c r="B8" i="1"/>
  <c r="I7" i="1"/>
  <c r="G5" i="1"/>
  <c r="D10" i="1"/>
  <c r="H7" i="1"/>
  <c r="F5" i="1"/>
  <c r="E5" i="1"/>
  <c r="J9" i="1"/>
  <c r="G11" i="1"/>
  <c r="I6" i="1"/>
  <c r="B4" i="1"/>
  <c r="J5" i="1"/>
  <c r="B10" i="1"/>
  <c r="I9" i="1"/>
  <c r="G7" i="1"/>
  <c r="E9" i="1"/>
  <c r="G4" i="1"/>
  <c r="J11" i="1"/>
  <c r="H9" i="1"/>
  <c r="F7" i="1"/>
  <c r="D5" i="1"/>
  <c r="J4" i="1"/>
  <c r="G9" i="1"/>
  <c r="E7" i="1"/>
  <c r="B5" i="1"/>
  <c r="B11" i="1"/>
  <c r="G8" i="1"/>
  <c r="I11" i="1"/>
  <c r="I4" i="1"/>
  <c r="H11" i="1"/>
  <c r="D7" i="1"/>
  <c r="H4" i="1"/>
  <c r="B7" i="1"/>
  <c r="I10" i="1"/>
  <c r="D6" i="1"/>
  <c r="F11" i="1"/>
  <c r="D9" i="1"/>
  <c r="J8" i="1"/>
  <c r="H6" i="1"/>
  <c r="F4" i="1"/>
  <c r="J10" i="1"/>
  <c r="F6" i="1"/>
  <c r="D4" i="1"/>
  <c r="E6" i="1"/>
  <c r="E11" i="1"/>
  <c r="B9" i="1"/>
  <c r="I8" i="1"/>
  <c r="G6" i="1"/>
  <c r="E4" i="1"/>
  <c r="D11" i="1"/>
  <c r="H8" i="1"/>
  <c r="H10" i="1"/>
  <c r="G10" i="1"/>
  <c r="E8" i="1"/>
  <c r="B6" i="1"/>
  <c r="I5" i="1"/>
</calcChain>
</file>

<file path=xl/sharedStrings.xml><?xml version="1.0" encoding="utf-8"?>
<sst xmlns="http://schemas.openxmlformats.org/spreadsheetml/2006/main" count="12104" uniqueCount="2214">
  <si>
    <t xml:space="preserve">  </t>
  </si>
  <si>
    <t>MEN'S DIVISION ONE PENNANT</t>
  </si>
  <si>
    <t>Club</t>
  </si>
  <si>
    <t>Played</t>
  </si>
  <si>
    <t>Won</t>
  </si>
  <si>
    <t>Half</t>
  </si>
  <si>
    <t>Lost</t>
  </si>
  <si>
    <t>For</t>
  </si>
  <si>
    <t>Against</t>
  </si>
  <si>
    <t>Points</t>
  </si>
  <si>
    <t>PLAYED</t>
  </si>
  <si>
    <t>WINS</t>
  </si>
  <si>
    <t>HALVED</t>
  </si>
  <si>
    <t>LOSS</t>
  </si>
  <si>
    <t>FOR</t>
  </si>
  <si>
    <t>AGAINST</t>
  </si>
  <si>
    <t>POINTS</t>
  </si>
  <si>
    <t>ROUND BY ROUND RESULTS</t>
  </si>
  <si>
    <t>CLUB:</t>
  </si>
  <si>
    <t>MATCH</t>
  </si>
  <si>
    <t>NAME</t>
  </si>
  <si>
    <t>WINNING MATCH SCORE</t>
  </si>
  <si>
    <t>Jordan Jung</t>
  </si>
  <si>
    <t>Square</t>
  </si>
  <si>
    <t>Ken Gao</t>
  </si>
  <si>
    <t>Corley McLernon</t>
  </si>
  <si>
    <t>2&amp;1</t>
  </si>
  <si>
    <t>Brendan Nazar</t>
  </si>
  <si>
    <t xml:space="preserve">Aiden Hassan </t>
  </si>
  <si>
    <t>4&amp;3</t>
  </si>
  <si>
    <t>Christian Nicholls</t>
  </si>
  <si>
    <t>Jamie Warman</t>
  </si>
  <si>
    <t>Brett Barnett</t>
  </si>
  <si>
    <t>Peter Bennett</t>
  </si>
  <si>
    <t>3&amp;2</t>
  </si>
  <si>
    <t>Manson Whitehead</t>
  </si>
  <si>
    <t>Craig Hoare</t>
  </si>
  <si>
    <t>3&amp;1</t>
  </si>
  <si>
    <t>Michael Montgomery</t>
  </si>
  <si>
    <t>Andrew Brown</t>
  </si>
  <si>
    <t xml:space="preserve">Aaron Home </t>
  </si>
  <si>
    <t>WINNER:</t>
  </si>
  <si>
    <t>Simon Liddell</t>
  </si>
  <si>
    <t xml:space="preserve">Liam Sullivan </t>
  </si>
  <si>
    <t>Luka Michel</t>
  </si>
  <si>
    <t>Declan Pereira</t>
  </si>
  <si>
    <t>Ryan Gault</t>
  </si>
  <si>
    <t>Riley Schafer</t>
  </si>
  <si>
    <t>Travis Temm</t>
  </si>
  <si>
    <t>Joe Buttress</t>
  </si>
  <si>
    <t>Mat Bowra</t>
  </si>
  <si>
    <t>Adam Baillie</t>
  </si>
  <si>
    <t>Nick Curnow</t>
  </si>
  <si>
    <t>Declan Hoskin</t>
  </si>
  <si>
    <t>Krishaw Sheth</t>
  </si>
  <si>
    <t>Peter Jefferis</t>
  </si>
  <si>
    <t>Michael Hanarahan Smith</t>
  </si>
  <si>
    <t xml:space="preserve">Jakeb Dunkley </t>
  </si>
  <si>
    <t xml:space="preserve">Mark Solomons </t>
  </si>
  <si>
    <t>Mitchell Dwyer</t>
  </si>
  <si>
    <t>Ed Hall</t>
  </si>
  <si>
    <t>Shaun Cameron</t>
  </si>
  <si>
    <t>Ben Seward</t>
  </si>
  <si>
    <t xml:space="preserve">John Soroka </t>
  </si>
  <si>
    <t>Mandeep Singh</t>
  </si>
  <si>
    <t>Kyle Bray</t>
  </si>
  <si>
    <t xml:space="preserve">Paul Patterson </t>
  </si>
  <si>
    <t xml:space="preserve">Sam Cutri </t>
  </si>
  <si>
    <t xml:space="preserve">Jack Patterson </t>
  </si>
  <si>
    <t xml:space="preserve">Ritchie Caracella </t>
  </si>
  <si>
    <t xml:space="preserve">Thomas Pyke </t>
  </si>
  <si>
    <t xml:space="preserve">Tom Addy </t>
  </si>
  <si>
    <t xml:space="preserve">Mitch Boorn </t>
  </si>
  <si>
    <t>George Barclay</t>
  </si>
  <si>
    <t>Kloden Brown</t>
  </si>
  <si>
    <t>Luke Kidd</t>
  </si>
  <si>
    <t>Braedon Law</t>
  </si>
  <si>
    <t>Nate Johnson</t>
  </si>
  <si>
    <t>Scott Baker</t>
  </si>
  <si>
    <t>Tom Botica</t>
  </si>
  <si>
    <t>Ben Kivelhan</t>
  </si>
  <si>
    <t>Lachie Hall</t>
  </si>
  <si>
    <t>Patrick Selvilla</t>
  </si>
  <si>
    <t>Rory McKeirmey</t>
  </si>
  <si>
    <t>6&amp;5</t>
  </si>
  <si>
    <t>Thomas Pyke</t>
  </si>
  <si>
    <t xml:space="preserve">Jamie Warman </t>
  </si>
  <si>
    <t>Corley McLennon</t>
  </si>
  <si>
    <t xml:space="preserve">Kloden Brown </t>
  </si>
  <si>
    <t xml:space="preserve">Craig Hoare </t>
  </si>
  <si>
    <t xml:space="preserve">Connor Faulds </t>
  </si>
  <si>
    <t xml:space="preserve">Ben Kivelhan </t>
  </si>
  <si>
    <t>1up</t>
  </si>
  <si>
    <t>Ben Wright</t>
  </si>
  <si>
    <t xml:space="preserve">Scott Baker </t>
  </si>
  <si>
    <t>Tom Addy</t>
  </si>
  <si>
    <t>5&amp;3</t>
  </si>
  <si>
    <t>Tyler Hill</t>
  </si>
  <si>
    <t>Rory McKinney</t>
  </si>
  <si>
    <t>4&amp;2</t>
  </si>
  <si>
    <t xml:space="preserve">Rick Mckenna </t>
  </si>
  <si>
    <t>Lochie Hall</t>
  </si>
  <si>
    <t>John Soroka</t>
  </si>
  <si>
    <t xml:space="preserve">Simon Liddell </t>
  </si>
  <si>
    <t>2up</t>
  </si>
  <si>
    <t>Daniel Holzwort</t>
  </si>
  <si>
    <t xml:space="preserve">Lukas Michel </t>
  </si>
  <si>
    <t>7&amp;6</t>
  </si>
  <si>
    <t xml:space="preserve">Ryan Gault </t>
  </si>
  <si>
    <t>Jakeb Dunkley</t>
  </si>
  <si>
    <t xml:space="preserve">Travis Temm </t>
  </si>
  <si>
    <t>5&amp;4</t>
  </si>
  <si>
    <t>Marty Van Eldik</t>
  </si>
  <si>
    <t xml:space="preserve">Mat Bowra </t>
  </si>
  <si>
    <t>Ritchie Caracella</t>
  </si>
  <si>
    <t xml:space="preserve">Nick Curnow </t>
  </si>
  <si>
    <t xml:space="preserve">Krishav Sheth </t>
  </si>
  <si>
    <t xml:space="preserve">Jack Stanton </t>
  </si>
  <si>
    <r>
      <rPr>
        <b/>
        <sz val="9"/>
        <rFont val="Trebuchet MS"/>
      </rPr>
      <t xml:space="preserve">Adam </t>
    </r>
    <r>
      <rPr>
        <sz val="9"/>
        <rFont val="trebuchet ms"/>
      </rPr>
      <t>Baille</t>
    </r>
  </si>
  <si>
    <t xml:space="preserve">Michael Hanrahan-Smith </t>
  </si>
  <si>
    <t xml:space="preserve">Ed Hall </t>
  </si>
  <si>
    <t xml:space="preserve">Ben Seward </t>
  </si>
  <si>
    <t>Liam Sullivan</t>
  </si>
  <si>
    <t>Ethan Hews</t>
  </si>
  <si>
    <t>Mark Solomons</t>
  </si>
  <si>
    <t>Pete Jefferis</t>
  </si>
  <si>
    <t xml:space="preserve">Corley McLernon </t>
  </si>
  <si>
    <t xml:space="preserve">Ben Wright </t>
  </si>
  <si>
    <t>Craig Smith</t>
  </si>
  <si>
    <t>Sam Butler</t>
  </si>
  <si>
    <t>Mason Whitehead</t>
  </si>
  <si>
    <t>Brendan Boyd</t>
  </si>
  <si>
    <t>Sam Cutri</t>
  </si>
  <si>
    <t xml:space="preserve">Zach Capelli </t>
  </si>
  <si>
    <t>Iain Dick</t>
  </si>
  <si>
    <t>6&amp;4</t>
  </si>
  <si>
    <t>Matthew Bell</t>
  </si>
  <si>
    <t>Tain Piri</t>
  </si>
  <si>
    <t>Aidan Hassan</t>
  </si>
  <si>
    <t>Michael Laws</t>
  </si>
  <si>
    <t>Richie Caracella</t>
  </si>
  <si>
    <t>Zach Capelli</t>
  </si>
  <si>
    <t>Mitch Boorn</t>
  </si>
  <si>
    <t>Brendon Nazar</t>
  </si>
  <si>
    <t>Brett Burnett</t>
  </si>
  <si>
    <t>Connor Faulds</t>
  </si>
  <si>
    <t xml:space="preserve">Michael Montgomery </t>
  </si>
  <si>
    <t>Jack Stanton</t>
  </si>
  <si>
    <t>Lucas Michel</t>
  </si>
  <si>
    <t>Michael Hanrahan Smith</t>
  </si>
  <si>
    <t>Roger Perrie</t>
  </si>
  <si>
    <t>David Symington</t>
  </si>
  <si>
    <t>Jack Patterson</t>
  </si>
  <si>
    <t>Spencer Harrison</t>
  </si>
  <si>
    <t>Aiden Hassan</t>
  </si>
  <si>
    <t>Mitch Dwyer</t>
  </si>
  <si>
    <t>Lukas Michel</t>
  </si>
  <si>
    <t>Kloeden Brown</t>
  </si>
  <si>
    <t>Ben Kivelman</t>
  </si>
  <si>
    <t>Matt Bowra</t>
  </si>
  <si>
    <t>Krishman Sheth</t>
  </si>
  <si>
    <t>Michael Hanranam Smith</t>
  </si>
  <si>
    <t>Paul Patterson</t>
  </si>
  <si>
    <t>Joseph Buttress</t>
  </si>
  <si>
    <t>Lachlan Hall</t>
  </si>
  <si>
    <t>Rory Mckinney</t>
  </si>
  <si>
    <t>Jackson Tait</t>
  </si>
  <si>
    <t>Nick Piani</t>
  </si>
  <si>
    <t xml:space="preserve">Thomas  Pyke </t>
  </si>
  <si>
    <t>Mitch Boorne</t>
  </si>
  <si>
    <t>8&amp;7</t>
  </si>
  <si>
    <t>Mark Merlino</t>
  </si>
  <si>
    <t>Jacob Dunkley</t>
  </si>
  <si>
    <t>Brad Rowland</t>
  </si>
  <si>
    <t>Drew Dubberlin</t>
  </si>
  <si>
    <t>7&amp;5</t>
  </si>
  <si>
    <t>Nick Curnon</t>
  </si>
  <si>
    <t>Krishav Sheth</t>
  </si>
  <si>
    <t>Rhys Cook</t>
  </si>
  <si>
    <t>Will Kelly</t>
  </si>
  <si>
    <t>Marty van Eldik</t>
  </si>
  <si>
    <t>Braeden Law</t>
  </si>
  <si>
    <t>Ben Sewart</t>
  </si>
  <si>
    <t>Charlie Parker</t>
  </si>
  <si>
    <t>Steve Lord</t>
  </si>
  <si>
    <t>Rick McKenna</t>
  </si>
  <si>
    <t>8&amp;6</t>
  </si>
  <si>
    <t>9&amp;8</t>
  </si>
  <si>
    <t>9&amp;7</t>
  </si>
  <si>
    <t>10&amp;8</t>
  </si>
  <si>
    <t>W/O</t>
  </si>
  <si>
    <t>D/Q</t>
  </si>
  <si>
    <t>No Score</t>
  </si>
  <si>
    <t>TBC</t>
  </si>
  <si>
    <t>2024 MEN'S DIVISIONS 1 - 3 PENNANT FIXTURES</t>
  </si>
  <si>
    <t>DIVISION ONE</t>
  </si>
  <si>
    <t>ROUND ONE</t>
  </si>
  <si>
    <t>SUNDAY 8 JUNE</t>
  </si>
  <si>
    <t>Joondalup CC</t>
  </si>
  <si>
    <t>1st Quarry</t>
  </si>
  <si>
    <t>Royal Perth</t>
  </si>
  <si>
    <t>vs</t>
  </si>
  <si>
    <t>Lake Karrinyup</t>
  </si>
  <si>
    <t>1st Dune</t>
  </si>
  <si>
    <t>Royal Fremantle</t>
  </si>
  <si>
    <t>Rockingham</t>
  </si>
  <si>
    <t>Joondalup</t>
  </si>
  <si>
    <t>Cottesloe</t>
  </si>
  <si>
    <t>The Vines</t>
  </si>
  <si>
    <t>Mount Lawley</t>
  </si>
  <si>
    <t>ROUND TWO</t>
  </si>
  <si>
    <t>SUNDAY 15 JUNE</t>
  </si>
  <si>
    <t>Rockingham GC</t>
  </si>
  <si>
    <t>1st Tee</t>
  </si>
  <si>
    <t>10th Tee</t>
  </si>
  <si>
    <t>ROUND THREE</t>
  </si>
  <si>
    <t>SUNDAY 22 JUNE</t>
  </si>
  <si>
    <t>Cottesloe GC</t>
  </si>
  <si>
    <t>ROUND FOUR</t>
  </si>
  <si>
    <t>SUNDAY 29 JUNE</t>
  </si>
  <si>
    <t>Mount Lawley GC</t>
  </si>
  <si>
    <t>ROUND FIVE</t>
  </si>
  <si>
    <t>SUNDAY 6 JULY</t>
  </si>
  <si>
    <t>Royal Fremantle GC</t>
  </si>
  <si>
    <t>ROUND SIX</t>
  </si>
  <si>
    <t>SUNDAY 13 JULY</t>
  </si>
  <si>
    <t>Lake Karrinyup CC</t>
  </si>
  <si>
    <t>ROUND SEVEN</t>
  </si>
  <si>
    <t>SUNDAY 20 JULY</t>
  </si>
  <si>
    <t>The Vines G &amp;CC</t>
  </si>
  <si>
    <t>FINALS - Sunday 27 July - Venue TBC</t>
  </si>
  <si>
    <t>Steve Edwards</t>
  </si>
  <si>
    <t>Richard Gibbs</t>
  </si>
  <si>
    <t>Paul Chappell</t>
  </si>
  <si>
    <t>Lewis Clay</t>
  </si>
  <si>
    <t>Zac Vaughan</t>
  </si>
  <si>
    <t>Simon Davis</t>
  </si>
  <si>
    <t>George Negus</t>
  </si>
  <si>
    <t>Bradyn Sutton</t>
  </si>
  <si>
    <t>Josh Fewkes</t>
  </si>
  <si>
    <t>Rodney Tregonza</t>
  </si>
  <si>
    <t>Connor Fewkes</t>
  </si>
  <si>
    <t>Ben Sheehan</t>
  </si>
  <si>
    <t>Andrew Crabb</t>
  </si>
  <si>
    <t>Paul Tuckey</t>
  </si>
  <si>
    <t>Jason Hill</t>
  </si>
  <si>
    <t>Paul Gee</t>
  </si>
  <si>
    <t>Huia Dunn</t>
  </si>
  <si>
    <t>Simon Golem</t>
  </si>
  <si>
    <t>Lincoln Dwyer</t>
  </si>
  <si>
    <t>Aron Jones</t>
  </si>
  <si>
    <t>Matt Kearney</t>
  </si>
  <si>
    <t>Greg Golinski</t>
  </si>
  <si>
    <t>Brett Southerden</t>
  </si>
  <si>
    <t>Tim Gilotti</t>
  </si>
  <si>
    <t>Gerado De Leon</t>
  </si>
  <si>
    <t>Tristan Geerlings</t>
  </si>
  <si>
    <t>Carlos Skinner</t>
  </si>
  <si>
    <t>Bailey Hampson</t>
  </si>
  <si>
    <t>James Pluske</t>
  </si>
  <si>
    <t>Taylor Murphy</t>
  </si>
  <si>
    <t>Bryan Wilsie</t>
  </si>
  <si>
    <t>Aron Kim</t>
  </si>
  <si>
    <t>Keedan Nelles</t>
  </si>
  <si>
    <t>Rob Ftynogiannis</t>
  </si>
  <si>
    <t>Jack Ells</t>
  </si>
  <si>
    <t>Jack Saunders</t>
  </si>
  <si>
    <t>Brendan Jones</t>
  </si>
  <si>
    <t>James Isaia</t>
  </si>
  <si>
    <t>Callum White</t>
  </si>
  <si>
    <t>Liam Taddei</t>
  </si>
  <si>
    <t>Anthony Joseph</t>
  </si>
  <si>
    <t>Liam Purslowe</t>
  </si>
  <si>
    <t>Adam Hoare</t>
  </si>
  <si>
    <t>Ty Cleland</t>
  </si>
  <si>
    <t>Jarryd Treacy</t>
  </si>
  <si>
    <t>Andrew Woods</t>
  </si>
  <si>
    <t>Paul Oliver</t>
  </si>
  <si>
    <t>Connor Pearson</t>
  </si>
  <si>
    <t>Andy Gregory</t>
  </si>
  <si>
    <t>Cian McGarvey</t>
  </si>
  <si>
    <t>Martin Wong</t>
  </si>
  <si>
    <t>Dan Barnett</t>
  </si>
  <si>
    <t>Tavis Whitcher</t>
  </si>
  <si>
    <t>Mason Burr</t>
  </si>
  <si>
    <t>Dean Marsh</t>
  </si>
  <si>
    <t>Josiah Edwards</t>
  </si>
  <si>
    <t>John Murphy</t>
  </si>
  <si>
    <t>Zac Vaughn</t>
  </si>
  <si>
    <t>Lennon Thurtell</t>
  </si>
  <si>
    <t xml:space="preserve">Andrew Crabb </t>
  </si>
  <si>
    <t>Shane O'Donovan</t>
  </si>
  <si>
    <t>Alistair Knight</t>
  </si>
  <si>
    <t>Mark Mathews</t>
  </si>
  <si>
    <t>Gavin Parker</t>
  </si>
  <si>
    <t>Matthew Simmons</t>
  </si>
  <si>
    <t>Jack Ellis</t>
  </si>
  <si>
    <t xml:space="preserve">Matt Kearney </t>
  </si>
  <si>
    <t>Jake Anderson</t>
  </si>
  <si>
    <t xml:space="preserve">Jack Saunders </t>
  </si>
  <si>
    <t>Sheldon Willan</t>
  </si>
  <si>
    <t xml:space="preserve">Rod Tregenza </t>
  </si>
  <si>
    <t>Cian Mcgarvey</t>
  </si>
  <si>
    <t xml:space="preserve">Paul Tucker </t>
  </si>
  <si>
    <t>Izac Heals</t>
  </si>
  <si>
    <t xml:space="preserve">Josiah Edwards </t>
  </si>
  <si>
    <t>Braydyn Sutton</t>
  </si>
  <si>
    <t>Rob Treganza</t>
  </si>
  <si>
    <t>Brant Sacshe</t>
  </si>
  <si>
    <t>Izaac Heales</t>
  </si>
  <si>
    <t>Dan Negus</t>
  </si>
  <si>
    <t>Ben Cranny</t>
  </si>
  <si>
    <t>Gio De Leon</t>
  </si>
  <si>
    <t>Jordan Bruce</t>
  </si>
  <si>
    <t>Ben Smith</t>
  </si>
  <si>
    <t>Lucas Wan</t>
  </si>
  <si>
    <t>Connor Smith</t>
  </si>
  <si>
    <t>Jordan Russell</t>
  </si>
  <si>
    <t>Mark Matthews</t>
  </si>
  <si>
    <t>Jordon Bruce</t>
  </si>
  <si>
    <t>Gordon Golokin</t>
  </si>
  <si>
    <t>Niall Anderson</t>
  </si>
  <si>
    <t>Steve Harvey</t>
  </si>
  <si>
    <t>Rob Fytnogiannis</t>
  </si>
  <si>
    <t>Calum White</t>
  </si>
  <si>
    <t>Rod Tregenza</t>
  </si>
  <si>
    <t>Connor Roberts</t>
  </si>
  <si>
    <t>Danny Ennor</t>
  </si>
  <si>
    <t>Matt Simmons</t>
  </si>
  <si>
    <t>Stephen Harvey</t>
  </si>
  <si>
    <t>Sean Grogan</t>
  </si>
  <si>
    <t>Matt Dumble</t>
  </si>
  <si>
    <t>Josh Nicholas</t>
  </si>
  <si>
    <t>Paul Bucan</t>
  </si>
  <si>
    <t>Craig Galvin</t>
  </si>
  <si>
    <t>Paul Tucker</t>
  </si>
  <si>
    <t xml:space="preserve">James Pluske </t>
  </si>
  <si>
    <t>Keenan Nelles</t>
  </si>
  <si>
    <t>Zac Vauquan</t>
  </si>
  <si>
    <t>Dan Nequs</t>
  </si>
  <si>
    <t xml:space="preserve">Bailey Hamson </t>
  </si>
  <si>
    <t>Ryan Jones</t>
  </si>
  <si>
    <t>Jimmy Isaia</t>
  </si>
  <si>
    <t>Brett Southenden</t>
  </si>
  <si>
    <t>Brian Wilsie</t>
  </si>
  <si>
    <t>Brayden Sutton</t>
  </si>
  <si>
    <t>Simon Davies</t>
  </si>
  <si>
    <t>Travis Whitcher</t>
  </si>
  <si>
    <t>Ben Granny</t>
  </si>
  <si>
    <t>Paul Chappel</t>
  </si>
  <si>
    <t>Conner Pearson</t>
  </si>
  <si>
    <t>Shaun Malone</t>
  </si>
  <si>
    <t>Dan Burnett</t>
  </si>
  <si>
    <t>MEN'S DIVISION TWO PENNANT</t>
  </si>
  <si>
    <t>Michael Chalmers</t>
  </si>
  <si>
    <t>Dan Siroen</t>
  </si>
  <si>
    <t>Matt Gooch</t>
  </si>
  <si>
    <t>Nathan Rees</t>
  </si>
  <si>
    <t>Brent Hennesy</t>
  </si>
  <si>
    <t>Jimmy Whiteford</t>
  </si>
  <si>
    <t>Sven Taugerman</t>
  </si>
  <si>
    <t>Mark Jarmyn</t>
  </si>
  <si>
    <t>Paul Watkins</t>
  </si>
  <si>
    <t>Jack Tyson</t>
  </si>
  <si>
    <t>Ally Bell</t>
  </si>
  <si>
    <t>Darren Neilson</t>
  </si>
  <si>
    <t>Gagan Dhaliwal</t>
  </si>
  <si>
    <t>Ollie Marsh</t>
  </si>
  <si>
    <t>Rubin Minty</t>
  </si>
  <si>
    <t>Cooper Tenni</t>
  </si>
  <si>
    <t>Chay Conn</t>
  </si>
  <si>
    <t>Paul Okey</t>
  </si>
  <si>
    <t>Clinton Malin</t>
  </si>
  <si>
    <t>Isaac Mitchell</t>
  </si>
  <si>
    <t>Leon  Bianchina</t>
  </si>
  <si>
    <t>Paul Bailie</t>
  </si>
  <si>
    <t>Taylor Rowe</t>
  </si>
  <si>
    <t>Sean Walker</t>
  </si>
  <si>
    <t>Ryan Thomas</t>
  </si>
  <si>
    <t>Les Dawson</t>
  </si>
  <si>
    <t>Alex Guy</t>
  </si>
  <si>
    <t>Jarrod Tenni</t>
  </si>
  <si>
    <t>Dave Christiansen</t>
  </si>
  <si>
    <t>Paul Sparks</t>
  </si>
  <si>
    <t xml:space="preserve">Chris Emmott </t>
  </si>
  <si>
    <t xml:space="preserve">Clinton Malin </t>
  </si>
  <si>
    <t xml:space="preserve">Brian Sharp </t>
  </si>
  <si>
    <t xml:space="preserve">Nathan Fuser </t>
  </si>
  <si>
    <t xml:space="preserve">Matt Tissiman </t>
  </si>
  <si>
    <t>Leon Bianchina</t>
  </si>
  <si>
    <t xml:space="preserve">Tigh Van Leeuwen </t>
  </si>
  <si>
    <t xml:space="preserve">Louis Gericke </t>
  </si>
  <si>
    <t xml:space="preserve">Adam Kon-yu </t>
  </si>
  <si>
    <t xml:space="preserve">Ryan Thomas </t>
  </si>
  <si>
    <t xml:space="preserve">Zane Lewis </t>
  </si>
  <si>
    <t xml:space="preserve">Alex Guy </t>
  </si>
  <si>
    <t>Dustin Kemp</t>
  </si>
  <si>
    <t xml:space="preserve">Gagan Dhaliwal </t>
  </si>
  <si>
    <t>Ben Hughes</t>
  </si>
  <si>
    <t xml:space="preserve">Matt Gooch </t>
  </si>
  <si>
    <t xml:space="preserve">Paul Okey </t>
  </si>
  <si>
    <t xml:space="preserve">Michael Chalmers </t>
  </si>
  <si>
    <t>Isaac Mitchel</t>
  </si>
  <si>
    <t xml:space="preserve">Brent Hennesy </t>
  </si>
  <si>
    <t xml:space="preserve">Sven Tangerman </t>
  </si>
  <si>
    <t xml:space="preserve">Les Dawson  </t>
  </si>
  <si>
    <t xml:space="preserve">Paul Watkins </t>
  </si>
  <si>
    <t xml:space="preserve">Jarrad Tenni </t>
  </si>
  <si>
    <t>Sam Nelson</t>
  </si>
  <si>
    <t>Asaak Mitchel</t>
  </si>
  <si>
    <t>Paul Oakely</t>
  </si>
  <si>
    <t>Jarrad Tenni</t>
  </si>
  <si>
    <t>Brian Sharp</t>
  </si>
  <si>
    <t>Chris Emmott</t>
  </si>
  <si>
    <t>Daz McLoughlin</t>
  </si>
  <si>
    <t>Matt Tissiman</t>
  </si>
  <si>
    <t>Lewis Barrow</t>
  </si>
  <si>
    <t>Tigh Van Leeuwen</t>
  </si>
  <si>
    <t>Adam Kon-Yu</t>
  </si>
  <si>
    <t>Zane Lewis</t>
  </si>
  <si>
    <t>Klinton Malin</t>
  </si>
  <si>
    <t>Nathan Fuser</t>
  </si>
  <si>
    <t>Michael Chalwers</t>
  </si>
  <si>
    <t>Louis Gericke</t>
  </si>
  <si>
    <t>Sven Taugeruwan</t>
  </si>
  <si>
    <t>Dave lloyd</t>
  </si>
  <si>
    <t>Harrison Blake</t>
  </si>
  <si>
    <t>Ross Middenway</t>
  </si>
  <si>
    <t>Adam Kon-yu</t>
  </si>
  <si>
    <t>TRAVIS HILL</t>
  </si>
  <si>
    <t xml:space="preserve">COOPER BRINKWORTH </t>
  </si>
  <si>
    <t xml:space="preserve">SAM NELSON </t>
  </si>
  <si>
    <t xml:space="preserve">DAVE LLOYD </t>
  </si>
  <si>
    <t xml:space="preserve">COOPER TENNI </t>
  </si>
  <si>
    <t xml:space="preserve">DAVID CHRISTIANSEN </t>
  </si>
  <si>
    <t>ISSAC MITCHELL</t>
  </si>
  <si>
    <t>CHRIS EMMOTT</t>
  </si>
  <si>
    <t xml:space="preserve">PAUL OKEY </t>
  </si>
  <si>
    <t xml:space="preserve">BRIAN SHARP </t>
  </si>
  <si>
    <t xml:space="preserve">PAUL BAILIE </t>
  </si>
  <si>
    <t xml:space="preserve">ADAM KON-YU </t>
  </si>
  <si>
    <t>LES DAWSON</t>
  </si>
  <si>
    <t xml:space="preserve">TIGH VAN LEEUWEN </t>
  </si>
  <si>
    <t xml:space="preserve">HARRY BLAKE </t>
  </si>
  <si>
    <t xml:space="preserve">PAUL SPARKS </t>
  </si>
  <si>
    <t xml:space="preserve">JIMMY WHITEFORD </t>
  </si>
  <si>
    <t xml:space="preserve">KLINTON MALIN </t>
  </si>
  <si>
    <t xml:space="preserve">JOHN BERECZ </t>
  </si>
  <si>
    <t xml:space="preserve">NATHAN FUSER </t>
  </si>
  <si>
    <t xml:space="preserve">MARK JARMYN </t>
  </si>
  <si>
    <t xml:space="preserve">RYAN THOMAS </t>
  </si>
  <si>
    <t>NATHAN REES</t>
  </si>
  <si>
    <t>ALEX GUY</t>
  </si>
  <si>
    <t>DARREN NEILSON</t>
  </si>
  <si>
    <t xml:space="preserve">LEON BIANCHINA </t>
  </si>
  <si>
    <t xml:space="preserve">OLLIE MARSH </t>
  </si>
  <si>
    <t xml:space="preserve">LOUIS GERICKE </t>
  </si>
  <si>
    <t>MEN'S DIVISION THREE PENNANT</t>
  </si>
  <si>
    <t>Aaron Home</t>
  </si>
  <si>
    <t>Chris Hutchinson</t>
  </si>
  <si>
    <t>Blake Tilley</t>
  </si>
  <si>
    <t>Luke Hoskin</t>
  </si>
  <si>
    <t>Jordan Mast</t>
  </si>
  <si>
    <t>John Coyne</t>
  </si>
  <si>
    <t>Jayson Watson</t>
  </si>
  <si>
    <t>Ethan Lewis</t>
  </si>
  <si>
    <t>Brett Gossage</t>
  </si>
  <si>
    <t>Bryn Hayward</t>
  </si>
  <si>
    <t>John Ryan</t>
  </si>
  <si>
    <t>HCP</t>
  </si>
  <si>
    <t>Matt Gavshaw</t>
  </si>
  <si>
    <t>Fabio Trichilo</t>
  </si>
  <si>
    <t>James Connor</t>
  </si>
  <si>
    <t>Cam Krahner</t>
  </si>
  <si>
    <t>Lucas Ferri</t>
  </si>
  <si>
    <t>James Dyer</t>
  </si>
  <si>
    <t>Rob Clement</t>
  </si>
  <si>
    <t>Todd Gault</t>
  </si>
  <si>
    <t>Adam Duff</t>
  </si>
  <si>
    <t>Ian Campbell</t>
  </si>
  <si>
    <t>David Hay</t>
  </si>
  <si>
    <t>Peter Robinson</t>
  </si>
  <si>
    <t>Rodney Willey</t>
  </si>
  <si>
    <t>Zach Nayer</t>
  </si>
  <si>
    <t>Craig Pearce</t>
  </si>
  <si>
    <t>Ronan Nayor</t>
  </si>
  <si>
    <t>Corey Evans</t>
  </si>
  <si>
    <t>Josh Shaw</t>
  </si>
  <si>
    <t>Tendai Tutisai</t>
  </si>
  <si>
    <t>Bailey Pilapil</t>
  </si>
  <si>
    <t>Shane O'Connell</t>
  </si>
  <si>
    <t>Jarrod Hill</t>
  </si>
  <si>
    <t>Jamie Nelmes</t>
  </si>
  <si>
    <t>Brent Hennessey</t>
  </si>
  <si>
    <t>Steve Ayling</t>
  </si>
  <si>
    <t xml:space="preserve">Gagian Dhalinal </t>
  </si>
  <si>
    <t>Calum Baker</t>
  </si>
  <si>
    <t>Mike Chalmers</t>
  </si>
  <si>
    <t>John Berecz</t>
  </si>
  <si>
    <t>Sven Tangerman</t>
  </si>
  <si>
    <t>Alex Bell</t>
  </si>
  <si>
    <t>Dan Barkla</t>
  </si>
  <si>
    <t>Chir Hutchinson</t>
  </si>
  <si>
    <t>Jason Douglas</t>
  </si>
  <si>
    <t>Mathew Bell</t>
  </si>
  <si>
    <t>Jared Hill</t>
  </si>
  <si>
    <t>Shaun McKenner</t>
  </si>
  <si>
    <t>Lewis Barren</t>
  </si>
  <si>
    <t>Ethan Hens</t>
  </si>
  <si>
    <t>Robbie Kilgour</t>
  </si>
  <si>
    <t>Jarrod Harben</t>
  </si>
  <si>
    <t>Vernon LeRoux</t>
  </si>
  <si>
    <t>Zach Nayar</t>
  </si>
  <si>
    <t>Dan Rees</t>
  </si>
  <si>
    <t>Ronan Nayar</t>
  </si>
  <si>
    <t>Gary Cooper</t>
  </si>
  <si>
    <t>Ryan Leck</t>
  </si>
  <si>
    <t>David May</t>
  </si>
  <si>
    <t>Peter Dagastino</t>
  </si>
  <si>
    <t>Evan Chase</t>
  </si>
  <si>
    <t>John Walker</t>
  </si>
  <si>
    <t>David Dunstan</t>
  </si>
  <si>
    <t>Riley Schaeffer</t>
  </si>
  <si>
    <t>Vernon Le Roux</t>
  </si>
  <si>
    <t>Ben Hawkins</t>
  </si>
  <si>
    <t>Simon Willis</t>
  </si>
  <si>
    <t>Rob Kilgour</t>
  </si>
  <si>
    <t>Paul Cassidy</t>
  </si>
  <si>
    <t>Shane  O'Connell</t>
  </si>
  <si>
    <t>Peter D'agastino</t>
  </si>
  <si>
    <t>John  Walker</t>
  </si>
  <si>
    <t>Jeremy Dodds</t>
  </si>
  <si>
    <t>Matt Stiller</t>
  </si>
  <si>
    <t>Matthew Gavishon</t>
  </si>
  <si>
    <t xml:space="preserve">Robbie Kilgour </t>
  </si>
  <si>
    <t>Chris Hutchison</t>
  </si>
  <si>
    <t>Vernon Leroux</t>
  </si>
  <si>
    <t>Tim Hart</t>
  </si>
  <si>
    <t>Gavin McCartney</t>
  </si>
  <si>
    <t>Jaskcon Tait</t>
  </si>
  <si>
    <t>Wayne Scully</t>
  </si>
  <si>
    <t>Todd Galilt</t>
  </si>
  <si>
    <t>Darko Todoroski</t>
  </si>
  <si>
    <t>Gavin McCarthy</t>
  </si>
  <si>
    <t>Ben Stockden</t>
  </si>
  <si>
    <t>Ross Nagle</t>
  </si>
  <si>
    <t>Gary Scheckter</t>
  </si>
  <si>
    <t>Gary Swann</t>
  </si>
  <si>
    <t>Alex Munt</t>
  </si>
  <si>
    <t>Warren Howard</t>
  </si>
  <si>
    <t>Austin Marsh</t>
  </si>
  <si>
    <t>Lucas Watson</t>
  </si>
  <si>
    <t>Klaus Fast</t>
  </si>
  <si>
    <t>John Berez</t>
  </si>
  <si>
    <t xml:space="preserve">Jordan Mast </t>
  </si>
  <si>
    <t xml:space="preserve">James Connor </t>
  </si>
  <si>
    <t xml:space="preserve">Blake Tilley </t>
  </si>
  <si>
    <t xml:space="preserve">Adam Puff </t>
  </si>
  <si>
    <t xml:space="preserve">Brett Crossgae </t>
  </si>
  <si>
    <t xml:space="preserve">Lucas Ferri </t>
  </si>
  <si>
    <t xml:space="preserve">David Dunstan </t>
  </si>
  <si>
    <t xml:space="preserve">Steve Lord </t>
  </si>
  <si>
    <t xml:space="preserve">Evan Chase </t>
  </si>
  <si>
    <t xml:space="preserve">David Symington </t>
  </si>
  <si>
    <t>Aaron Howe</t>
  </si>
  <si>
    <t xml:space="preserve">Dan Barkla </t>
  </si>
  <si>
    <t xml:space="preserve">Dan Rees </t>
  </si>
  <si>
    <t xml:space="preserve">Alex Munt </t>
  </si>
  <si>
    <t xml:space="preserve">Zach Nayar </t>
  </si>
  <si>
    <t xml:space="preserve">Jason Douglas </t>
  </si>
  <si>
    <t xml:space="preserve">Ronan Nayar </t>
  </si>
  <si>
    <t xml:space="preserve">Ben Hawkins </t>
  </si>
  <si>
    <t xml:space="preserve">Craig Smith </t>
  </si>
  <si>
    <t xml:space="preserve">Darryl Yates </t>
  </si>
  <si>
    <t xml:space="preserve">Gary Cooper </t>
  </si>
  <si>
    <t xml:space="preserve">Jackson Tait </t>
  </si>
  <si>
    <t xml:space="preserve">Josh Shaw </t>
  </si>
  <si>
    <t>Lakelands</t>
  </si>
  <si>
    <t>Glenn McDonald</t>
  </si>
  <si>
    <t xml:space="preserve">Fabio Trichilo </t>
  </si>
  <si>
    <t xml:space="preserve">Todd Gault </t>
  </si>
  <si>
    <t xml:space="preserve">Bryn Hayward </t>
  </si>
  <si>
    <t xml:space="preserve">Rhys Cook </t>
  </si>
  <si>
    <t>Vermon LeRoux</t>
  </si>
  <si>
    <t xml:space="preserve">Roger Perrie </t>
  </si>
  <si>
    <t>Rod Willey</t>
  </si>
  <si>
    <t>Warren Howarn</t>
  </si>
  <si>
    <t xml:space="preserve">Tim Wright </t>
  </si>
  <si>
    <t xml:space="preserve">Corey Evans </t>
  </si>
  <si>
    <t xml:space="preserve">Paul Cassioy </t>
  </si>
  <si>
    <t xml:space="preserve">Darko Todoroski </t>
  </si>
  <si>
    <t xml:space="preserve">Steve Ayling </t>
  </si>
  <si>
    <t xml:space="preserve">Connor Smith </t>
  </si>
  <si>
    <t xml:space="preserve">Steve Harvey </t>
  </si>
  <si>
    <t xml:space="preserve">Dan Siroen </t>
  </si>
  <si>
    <t>WAGC</t>
  </si>
  <si>
    <t>Tim Wright</t>
  </si>
  <si>
    <t xml:space="preserve">Rod Willey </t>
  </si>
  <si>
    <t>Peter Simonds</t>
  </si>
  <si>
    <t xml:space="preserve">John Ryan </t>
  </si>
  <si>
    <t>David Dunston</t>
  </si>
  <si>
    <t>Lewis Barron</t>
  </si>
  <si>
    <t>Callum Baker</t>
  </si>
  <si>
    <t>Ben Callashen</t>
  </si>
  <si>
    <t>Bryn Howard</t>
  </si>
  <si>
    <t>Dan Sireon</t>
  </si>
  <si>
    <t>MEN'S DIVISION FOUR NORTH PENNANT</t>
  </si>
  <si>
    <t>Jaxon Wyllie</t>
  </si>
  <si>
    <t>Johnson Taylor</t>
  </si>
  <si>
    <t>Luke Harper</t>
  </si>
  <si>
    <t>Donald McLean</t>
  </si>
  <si>
    <t>Sean Major</t>
  </si>
  <si>
    <t>Blake Wager</t>
  </si>
  <si>
    <t>Sean Hartman</t>
  </si>
  <si>
    <t>Craig Tolchard</t>
  </si>
  <si>
    <t>Brandon Dawson-Davies</t>
  </si>
  <si>
    <t>Garethy Spooner</t>
  </si>
  <si>
    <t>Brett Gilbert</t>
  </si>
  <si>
    <t>David Norris</t>
  </si>
  <si>
    <t>Tyce Robertson</t>
  </si>
  <si>
    <t>Jason Edwards</t>
  </si>
  <si>
    <t>Lucas Beagley</t>
  </si>
  <si>
    <t>Shayne Lumsden</t>
  </si>
  <si>
    <t>Jason Larkin</t>
  </si>
  <si>
    <t>Chris Redman</t>
  </si>
  <si>
    <t>Sam Lockhart</t>
  </si>
  <si>
    <t>Graeme Cant</t>
  </si>
  <si>
    <t>Harrison Traylen</t>
  </si>
  <si>
    <t>Reece McKenzie</t>
  </si>
  <si>
    <t>Carl Dupreez</t>
  </si>
  <si>
    <t>Patrick Kearney</t>
  </si>
  <si>
    <t>Tom Joyce</t>
  </si>
  <si>
    <t>Patrick Sevilla</t>
  </si>
  <si>
    <t>Michael Prindiville</t>
  </si>
  <si>
    <t>Benjamin Kivelhan</t>
  </si>
  <si>
    <t>Steele Maxwell</t>
  </si>
  <si>
    <t>Tim Sewell</t>
  </si>
  <si>
    <t>Fynn Harrison</t>
  </si>
  <si>
    <t>Alan Becker</t>
  </si>
  <si>
    <t>David Attwooll</t>
  </si>
  <si>
    <t>Japser Inglis</t>
  </si>
  <si>
    <t>Ryan Dye</t>
  </si>
  <si>
    <t>Paolo De Leon</t>
  </si>
  <si>
    <t>Darren Robinson</t>
  </si>
  <si>
    <t>Damien McDaid</t>
  </si>
  <si>
    <t>Curtis Price</t>
  </si>
  <si>
    <t>Timmy Sibanda</t>
  </si>
  <si>
    <t>Sam Roots</t>
  </si>
  <si>
    <t>Graeme Watson</t>
  </si>
  <si>
    <t>Joey McEvoy</t>
  </si>
  <si>
    <t>Nicky Fisher</t>
  </si>
  <si>
    <t>Devan Conry</t>
  </si>
  <si>
    <t>Damein McDaid</t>
  </si>
  <si>
    <t>Lee Axton-Rice</t>
  </si>
  <si>
    <t>Steve Hawley</t>
  </si>
  <si>
    <t>Matt Clayton</t>
  </si>
  <si>
    <t>Angus Szoke</t>
  </si>
  <si>
    <t>Gareth Spooner</t>
  </si>
  <si>
    <t>Paul Crystal</t>
  </si>
  <si>
    <t>Adam Elwell</t>
  </si>
  <si>
    <t>Rory Cowan</t>
  </si>
  <si>
    <t>Sam Holden</t>
  </si>
  <si>
    <t>Warren Hahn</t>
  </si>
  <si>
    <t>Steve Young</t>
  </si>
  <si>
    <t>Finn Harrison</t>
  </si>
  <si>
    <t>Jasper Inglis</t>
  </si>
  <si>
    <t>Jaxxon Wyllie</t>
  </si>
  <si>
    <t>Harry Traylen</t>
  </si>
  <si>
    <t>Ritchie Smith</t>
  </si>
  <si>
    <t>Wayne Chatfield</t>
  </si>
  <si>
    <t>Doug Saravese</t>
  </si>
  <si>
    <t>Paul Gillam</t>
  </si>
  <si>
    <t>Brandon Dawson Davies</t>
  </si>
  <si>
    <t>Mark Doig</t>
  </si>
  <si>
    <t>Brayden McMath</t>
  </si>
  <si>
    <t xml:space="preserve">Graeme Cant </t>
  </si>
  <si>
    <t>David Attwool</t>
  </si>
  <si>
    <t>Carl DuPreez</t>
  </si>
  <si>
    <t>Richie Smith</t>
  </si>
  <si>
    <t xml:space="preserve"> </t>
  </si>
  <si>
    <t>Jay Motzel</t>
  </si>
  <si>
    <t>Matt Amann</t>
  </si>
  <si>
    <t>Nial Anderson</t>
  </si>
  <si>
    <t>Damian McDaid</t>
  </si>
  <si>
    <t>Donald McClean</t>
  </si>
  <si>
    <t>Paola Deleon</t>
  </si>
  <si>
    <t>Adam Ellwell</t>
  </si>
  <si>
    <t>Byron Corfield</t>
  </si>
  <si>
    <t>JAXON WYLLIE</t>
  </si>
  <si>
    <t>JACK BRENNAN</t>
  </si>
  <si>
    <t>SEAN HARTMAN</t>
  </si>
  <si>
    <t>SAM HOLDEN</t>
  </si>
  <si>
    <t>WAYNE CHATFIELD</t>
  </si>
  <si>
    <t>MICHAEL PRINDIVILLE</t>
  </si>
  <si>
    <t>DAVID NORRIS</t>
  </si>
  <si>
    <t>STEVE YOUNG</t>
  </si>
  <si>
    <t>BRETT GILBERT</t>
  </si>
  <si>
    <t>STUART HOARE</t>
  </si>
  <si>
    <t>DAMIAN RILEY</t>
  </si>
  <si>
    <t>BLAKE GOVERS</t>
  </si>
  <si>
    <t>BRAYDEN MCMATH</t>
  </si>
  <si>
    <t>JASPER INGLIS</t>
  </si>
  <si>
    <t>DAVE POLLOCK</t>
  </si>
  <si>
    <t>ISAAC LOW</t>
  </si>
  <si>
    <t>DEVAN CONRY</t>
  </si>
  <si>
    <t>JOHNSON TAYLOR</t>
  </si>
  <si>
    <t>PATRICK KEARNEY</t>
  </si>
  <si>
    <t>DON MCLEAN</t>
  </si>
  <si>
    <t>ALAN BECKER</t>
  </si>
  <si>
    <t>BLAKE WAGIER</t>
  </si>
  <si>
    <t>PATRICK SEVILLA</t>
  </si>
  <si>
    <t>CRAIG TOLCHARD</t>
  </si>
  <si>
    <t>MATT AMANN</t>
  </si>
  <si>
    <t>GARETH SPOONER</t>
  </si>
  <si>
    <t>MARK MERLINO</t>
  </si>
  <si>
    <t>ADAM ELWELL</t>
  </si>
  <si>
    <t>JASON EDWARDS</t>
  </si>
  <si>
    <t>DAMIAN MCDAID</t>
  </si>
  <si>
    <t>STANLEY GIBBONS</t>
  </si>
  <si>
    <t>STEVE HAWLEY</t>
  </si>
  <si>
    <t>JASON LARKIN</t>
  </si>
  <si>
    <t>PAOLO DELEON</t>
  </si>
  <si>
    <t>SAM LOCKHART</t>
  </si>
  <si>
    <t>TIMMY SIBANDYA</t>
  </si>
  <si>
    <t>JOSH NICHOLAS</t>
  </si>
  <si>
    <t>GRAEME WATSON</t>
  </si>
  <si>
    <t>DARREN HASLETT</t>
  </si>
  <si>
    <t>CRAIG GALVIN</t>
  </si>
  <si>
    <t>REESE MCKENZIE</t>
  </si>
  <si>
    <t>SHELDON WILLIAMS</t>
  </si>
  <si>
    <t>WARREN HAHN</t>
  </si>
  <si>
    <t>LUCAS BEAGLEY</t>
  </si>
  <si>
    <t>DARREN ROBINSON</t>
  </si>
  <si>
    <t>SHAYNE LUMSDEN</t>
  </si>
  <si>
    <t>RYAN DYE</t>
  </si>
  <si>
    <t>GRAEME CANT</t>
  </si>
  <si>
    <t>CURTIS PRICE</t>
  </si>
  <si>
    <t>HARRY TRAYLEN</t>
  </si>
  <si>
    <t>SHANE ODONOVAN</t>
  </si>
  <si>
    <t>CARL DUPREEZ</t>
  </si>
  <si>
    <t>JOEY MCEVOY</t>
  </si>
  <si>
    <t>RICHIE SMITH</t>
  </si>
  <si>
    <t>SAM ROOTS</t>
  </si>
  <si>
    <t>SAM BUTLER</t>
  </si>
  <si>
    <t>patrick kearney</t>
  </si>
  <si>
    <t>david pollock</t>
  </si>
  <si>
    <t>brett roberts</t>
  </si>
  <si>
    <t xml:space="preserve">patrick servilla </t>
  </si>
  <si>
    <t>alan becker</t>
  </si>
  <si>
    <t>mark merlino</t>
  </si>
  <si>
    <t>Damien Riley</t>
  </si>
  <si>
    <t xml:space="preserve">tim sewell </t>
  </si>
  <si>
    <t>shayne lumden</t>
  </si>
  <si>
    <t>steve hawley</t>
  </si>
  <si>
    <t>graeme cant</t>
  </si>
  <si>
    <t xml:space="preserve">timmy sibanda </t>
  </si>
  <si>
    <t>chris redman</t>
  </si>
  <si>
    <t>graeme wattson</t>
  </si>
  <si>
    <t>richie smith</t>
  </si>
  <si>
    <t>craig galvin</t>
  </si>
  <si>
    <t>harry traylen</t>
  </si>
  <si>
    <t>jake anderson</t>
  </si>
  <si>
    <t>carl dupreez</t>
  </si>
  <si>
    <t>huia dunn</t>
  </si>
  <si>
    <t>kyle bray</t>
  </si>
  <si>
    <t>sheldon willan</t>
  </si>
  <si>
    <t>Warren AAnn</t>
  </si>
  <si>
    <t>Joey Mcevoy</t>
  </si>
  <si>
    <t>Darren Haslett</t>
  </si>
  <si>
    <t>david attwooll</t>
  </si>
  <si>
    <t>maxwell steele</t>
  </si>
  <si>
    <t xml:space="preserve">steve young </t>
  </si>
  <si>
    <t>flynn harrison</t>
  </si>
  <si>
    <t>james day</t>
  </si>
  <si>
    <t>Tyce Robinson</t>
  </si>
  <si>
    <t>jasper inglis</t>
  </si>
  <si>
    <t>Tain piri</t>
  </si>
  <si>
    <t xml:space="preserve">Sean Major </t>
  </si>
  <si>
    <t xml:space="preserve">Nicky Fisher </t>
  </si>
  <si>
    <t xml:space="preserve">Jaxon Wyllie </t>
  </si>
  <si>
    <t xml:space="preserve">Steve Hawley </t>
  </si>
  <si>
    <t xml:space="preserve">SEahn Hartman </t>
  </si>
  <si>
    <t xml:space="preserve">Paolo Deleon </t>
  </si>
  <si>
    <t xml:space="preserve">Wayne Chatfield  </t>
  </si>
  <si>
    <t xml:space="preserve">Timmy Sibanda </t>
  </si>
  <si>
    <t xml:space="preserve">Davied Norris </t>
  </si>
  <si>
    <t xml:space="preserve">Shelon Willan </t>
  </si>
  <si>
    <t xml:space="preserve">LUcas Beasley </t>
  </si>
  <si>
    <t xml:space="preserve">Devan Conry </t>
  </si>
  <si>
    <t xml:space="preserve">Shayne Lumsden </t>
  </si>
  <si>
    <t xml:space="preserve">Patrick Kearney </t>
  </si>
  <si>
    <t xml:space="preserve">Graeme  Cant </t>
  </si>
  <si>
    <t xml:space="preserve">Richie Smith </t>
  </si>
  <si>
    <t>Matt Aman</t>
  </si>
  <si>
    <t xml:space="preserve">Harry Trayle </t>
  </si>
  <si>
    <t xml:space="preserve">Sam Butler </t>
  </si>
  <si>
    <t xml:space="preserve">Tim Sewell </t>
  </si>
  <si>
    <t>Isaac low</t>
  </si>
  <si>
    <t xml:space="preserve">Steve Ardille </t>
  </si>
  <si>
    <t>Brookes Mcgiurr</t>
  </si>
  <si>
    <t>Donald Mclean</t>
  </si>
  <si>
    <t>Chris Tassell</t>
  </si>
  <si>
    <t xml:space="preserve">Craig Tolchard </t>
  </si>
  <si>
    <t xml:space="preserve">Gareth Spooner </t>
  </si>
  <si>
    <t xml:space="preserve">Blake Wager </t>
  </si>
  <si>
    <t>Shane ODonovan</t>
  </si>
  <si>
    <t xml:space="preserve">Adam Elwell </t>
  </si>
  <si>
    <t xml:space="preserve">Jason Edwards </t>
  </si>
  <si>
    <t xml:space="preserve">Stanlen Gibbons </t>
  </si>
  <si>
    <t>Maxwell steele</t>
  </si>
  <si>
    <t>Fynn Harison</t>
  </si>
  <si>
    <t xml:space="preserve">Steve Young </t>
  </si>
  <si>
    <t>NIall Anderson</t>
  </si>
  <si>
    <t>James Day</t>
  </si>
  <si>
    <t>Reece Mckenzie</t>
  </si>
  <si>
    <t>Liam Fields</t>
  </si>
  <si>
    <t>Stanley Gibbons</t>
  </si>
  <si>
    <t>Nick Fisher</t>
  </si>
  <si>
    <t>Stuart Hoare</t>
  </si>
  <si>
    <t>Sean Fairfoul</t>
  </si>
  <si>
    <t>Emilio Madafferi</t>
  </si>
  <si>
    <t>David Pollock</t>
  </si>
  <si>
    <t>Shane Odonouan</t>
  </si>
  <si>
    <t>Isaac Low</t>
  </si>
  <si>
    <t>Shane Lumsden</t>
  </si>
  <si>
    <t>MEN'S DIVISION FOUR SOUTH PENNANT</t>
  </si>
  <si>
    <t xml:space="preserve">CODY PRICE </t>
  </si>
  <si>
    <t>CLINT EDWARDS</t>
  </si>
  <si>
    <t xml:space="preserve">SCOTT VAN HEARCK </t>
  </si>
  <si>
    <t xml:space="preserve">DOUG MAIG </t>
  </si>
  <si>
    <t xml:space="preserve">JOHN SAMUELS </t>
  </si>
  <si>
    <t xml:space="preserve">RASU THANABUL </t>
  </si>
  <si>
    <t xml:space="preserve">JOHN MCKAY </t>
  </si>
  <si>
    <t xml:space="preserve">GRANT HALL </t>
  </si>
  <si>
    <t xml:space="preserve">GAVIN PARKER </t>
  </si>
  <si>
    <t xml:space="preserve">MATT SHAW </t>
  </si>
  <si>
    <t xml:space="preserve">CURTIS MAXWELL </t>
  </si>
  <si>
    <t xml:space="preserve">AIDAN COOPER </t>
  </si>
  <si>
    <t xml:space="preserve">JEFF PEAKE </t>
  </si>
  <si>
    <t xml:space="preserve">BRIAN MOORE </t>
  </si>
  <si>
    <t xml:space="preserve">DALE RYAN </t>
  </si>
  <si>
    <t>SCOTT HUTCHINSON</t>
  </si>
  <si>
    <t xml:space="preserve">CYAHN TUKAKI </t>
  </si>
  <si>
    <t xml:space="preserve">SHANNON DOWLING </t>
  </si>
  <si>
    <t xml:space="preserve">NIAL WOODS </t>
  </si>
  <si>
    <t xml:space="preserve">DANIEL WHITTLE </t>
  </si>
  <si>
    <t xml:space="preserve">SAM ARCHER </t>
  </si>
  <si>
    <t xml:space="preserve">JOUI GIBSON </t>
  </si>
  <si>
    <t xml:space="preserve">RICHARD DEWBERRY </t>
  </si>
  <si>
    <t>DARIO D'AAMO</t>
  </si>
  <si>
    <t xml:space="preserve">CHAY CONN </t>
  </si>
  <si>
    <t xml:space="preserve">IAN COMPBER </t>
  </si>
  <si>
    <t>CRAIG DOEL</t>
  </si>
  <si>
    <t>GEORGE GALE</t>
  </si>
  <si>
    <t>STEPHEN MALONEY CRAIG</t>
  </si>
  <si>
    <t xml:space="preserve">WILL BOSISTO </t>
  </si>
  <si>
    <t>DAVID SOUTHAM</t>
  </si>
  <si>
    <t xml:space="preserve">WILL PARKER </t>
  </si>
  <si>
    <t xml:space="preserve">MATT ALLEN </t>
  </si>
  <si>
    <t>MICHAEL JOHNSON</t>
  </si>
  <si>
    <t xml:space="preserve">GORDON GOW </t>
  </si>
  <si>
    <t>JEREMY DODDS</t>
  </si>
  <si>
    <t xml:space="preserve">HEATH GILLARD </t>
  </si>
  <si>
    <t>BEN GALE</t>
  </si>
  <si>
    <t xml:space="preserve">NATHAN ROBINSON </t>
  </si>
  <si>
    <t>MATT STILLER</t>
  </si>
  <si>
    <t xml:space="preserve">KEVIN CHETTI </t>
  </si>
  <si>
    <t xml:space="preserve">EOIN PHELAN </t>
  </si>
  <si>
    <t xml:space="preserve">LOUIE REGLAR </t>
  </si>
  <si>
    <t>ANDY MCKAY</t>
  </si>
  <si>
    <t xml:space="preserve">JAY GILLES </t>
  </si>
  <si>
    <t>DACE MAIN</t>
  </si>
  <si>
    <t xml:space="preserve">ANDY HATTON </t>
  </si>
  <si>
    <t>ROSS NAYLE</t>
  </si>
  <si>
    <t xml:space="preserve">ANDY BANKS </t>
  </si>
  <si>
    <t>TERRY SMITH</t>
  </si>
  <si>
    <t xml:space="preserve">MARTIN VAN DEN BERG </t>
  </si>
  <si>
    <t>ELLIOT RIMMER</t>
  </si>
  <si>
    <t>AUSTIN MARSH</t>
  </si>
  <si>
    <t>2+</t>
  </si>
  <si>
    <t>VERNON LA ROUX</t>
  </si>
  <si>
    <t>Kevin Chetti</t>
  </si>
  <si>
    <t>Mark Andrich</t>
  </si>
  <si>
    <t>Louie Reglar</t>
  </si>
  <si>
    <t>Cody Price</t>
  </si>
  <si>
    <t>Andy Banks</t>
  </si>
  <si>
    <t>Scott Van Hearck</t>
  </si>
  <si>
    <t>Jay Giles</t>
  </si>
  <si>
    <t>Gus Elliott</t>
  </si>
  <si>
    <t>Andy Hatton</t>
  </si>
  <si>
    <t>John Samuels</t>
  </si>
  <si>
    <t>Austin March</t>
  </si>
  <si>
    <t>John McKay</t>
  </si>
  <si>
    <t>Stephen Blake</t>
  </si>
  <si>
    <t>Aiden Cooper</t>
  </si>
  <si>
    <t>Dale Ryan</t>
  </si>
  <si>
    <t>Hal Mulder</t>
  </si>
  <si>
    <t>Niah Woods</t>
  </si>
  <si>
    <t>Steve Moloney</t>
  </si>
  <si>
    <t>Cyahn Tukaki</t>
  </si>
  <si>
    <t>David Southam</t>
  </si>
  <si>
    <t>Richard Dewberry</t>
  </si>
  <si>
    <t>Matt Allen</t>
  </si>
  <si>
    <t>Jon Clancy</t>
  </si>
  <si>
    <t>Sam Archer</t>
  </si>
  <si>
    <t>Heath Gillard</t>
  </si>
  <si>
    <t>Nathan Robinson</t>
  </si>
  <si>
    <t>Brian Moore</t>
  </si>
  <si>
    <t>Will Bosisto</t>
  </si>
  <si>
    <t>Scott Hutchinson</t>
  </si>
  <si>
    <t>Will Parker</t>
  </si>
  <si>
    <t>Shannon Dowling</t>
  </si>
  <si>
    <t>Mike Johnson</t>
  </si>
  <si>
    <t>Jovi Gibson</t>
  </si>
  <si>
    <t>Dario D'Adamo</t>
  </si>
  <si>
    <t>Ben Gale</t>
  </si>
  <si>
    <t>Matt Gaushon</t>
  </si>
  <si>
    <t>Ian Gomperiz</t>
  </si>
  <si>
    <t>Clint Edwards</t>
  </si>
  <si>
    <t>Eoin Phelan</t>
  </si>
  <si>
    <t>Doug Haig</t>
  </si>
  <si>
    <t>Andy McKay</t>
  </si>
  <si>
    <t>Brett Williams</t>
  </si>
  <si>
    <t>Ross Nayle</t>
  </si>
  <si>
    <t>Grant Hall</t>
  </si>
  <si>
    <t>Matt jellicoe</t>
  </si>
  <si>
    <t>Curtis Maxwell</t>
  </si>
  <si>
    <t>Terry Smith</t>
  </si>
  <si>
    <t>Jeff Peake</t>
  </si>
  <si>
    <t>Justin Purslowe</t>
  </si>
  <si>
    <t>Wayne Maxwell</t>
  </si>
  <si>
    <t>Elliott Rimmer</t>
  </si>
  <si>
    <t>Stuart McKenna</t>
  </si>
  <si>
    <t>Raju Thanabul</t>
  </si>
  <si>
    <t>Craig Dixon</t>
  </si>
  <si>
    <t>Matt Shaw</t>
  </si>
  <si>
    <t>Niall Woods</t>
  </si>
  <si>
    <t>Rehan Alikhan</t>
  </si>
  <si>
    <t>Peter Wilson</t>
  </si>
  <si>
    <t>Scott Hutchison</t>
  </si>
  <si>
    <t>Scott Van Heurck</t>
  </si>
  <si>
    <t>Daniel Whittle</t>
  </si>
  <si>
    <t>Aidan Cooper</t>
  </si>
  <si>
    <t>Ian Gompertz</t>
  </si>
  <si>
    <t>George Gale</t>
  </si>
  <si>
    <t>Michael Johnson</t>
  </si>
  <si>
    <t>Martin Van Den Berg</t>
  </si>
  <si>
    <t>Matt Gavshon</t>
  </si>
  <si>
    <t>Nick Kirkbride</t>
  </si>
  <si>
    <t>Craig Doel</t>
  </si>
  <si>
    <t>Dave Southam</t>
  </si>
  <si>
    <t>Gordon Gow</t>
  </si>
  <si>
    <t>Matt Jellicoe</t>
  </si>
  <si>
    <t>Mark Cotter</t>
  </si>
  <si>
    <t>Clive Vernon</t>
  </si>
  <si>
    <t>Darin Dadamo</t>
  </si>
  <si>
    <t>Archie Murdoch</t>
  </si>
  <si>
    <t>Gus Elliot</t>
  </si>
  <si>
    <t>Codey Price</t>
  </si>
  <si>
    <t>Matt Davies</t>
  </si>
  <si>
    <t>Will Bosito</t>
  </si>
  <si>
    <t>John MacKay</t>
  </si>
  <si>
    <t>Dan Waters</t>
  </si>
  <si>
    <t>Paul Roche</t>
  </si>
  <si>
    <t xml:space="preserve">Doug Haig </t>
  </si>
  <si>
    <t>James Cornish</t>
  </si>
  <si>
    <t>Ray Thanasul</t>
  </si>
  <si>
    <t>CyahnTukaki</t>
  </si>
  <si>
    <t>NiallWoods</t>
  </si>
  <si>
    <t>Dave Main</t>
  </si>
  <si>
    <t>Damian Weston</t>
  </si>
  <si>
    <t>Clint Williams</t>
  </si>
  <si>
    <t>Stephen Moloney</t>
  </si>
  <si>
    <t>Andrew Ogilivie</t>
  </si>
  <si>
    <t>Tim Allison</t>
  </si>
  <si>
    <t>Rob Morrison</t>
  </si>
  <si>
    <t>Leon Woodwar</t>
  </si>
  <si>
    <t>Matt Patience</t>
  </si>
  <si>
    <t>Martiun Van Den Berg</t>
  </si>
  <si>
    <t>Paul Buss</t>
  </si>
  <si>
    <t>Lucas Cowan</t>
  </si>
  <si>
    <t>Adam Knight</t>
  </si>
  <si>
    <t>Mark Davies</t>
  </si>
  <si>
    <t>Niall O'Rourke</t>
  </si>
  <si>
    <t>Andrew Olgilvie</t>
  </si>
  <si>
    <t>John MaKay</t>
  </si>
  <si>
    <t>Neil McKenzie</t>
  </si>
  <si>
    <t>Tony Rompotis</t>
  </si>
  <si>
    <t>Robert Clement</t>
  </si>
  <si>
    <t>STUART MCKENNA</t>
  </si>
  <si>
    <t>CHRIS KEAY</t>
  </si>
  <si>
    <t>DALE RYAN</t>
  </si>
  <si>
    <t>NEIL MCKENZIE</t>
  </si>
  <si>
    <t>CRYAHN TUKAKI</t>
  </si>
  <si>
    <t>NAILL WOODS</t>
  </si>
  <si>
    <t>TONY ROMPOTIS</t>
  </si>
  <si>
    <t>RICHARD DEWBERRY</t>
  </si>
  <si>
    <t>WILL PARKER</t>
  </si>
  <si>
    <t>SAM ARCHER</t>
  </si>
  <si>
    <t>GREG HAZEL</t>
  </si>
  <si>
    <t>PAUL BUSS</t>
  </si>
  <si>
    <t>DAN WATERS</t>
  </si>
  <si>
    <t>CRAIG DOFEL</t>
  </si>
  <si>
    <t>BRIAN MOORE</t>
  </si>
  <si>
    <t>STEPHEN MOLONEY</t>
  </si>
  <si>
    <t>PETER WILSON</t>
  </si>
  <si>
    <t>MATT ALLEN</t>
  </si>
  <si>
    <t>MARK COTTER</t>
  </si>
  <si>
    <t>SHANNON DOWLING</t>
  </si>
  <si>
    <t>HEATH GILLARD</t>
  </si>
  <si>
    <t>DANIEL WHITTLE</t>
  </si>
  <si>
    <t>GORDON GOW</t>
  </si>
  <si>
    <t>DAVID D'ADAMO</t>
  </si>
  <si>
    <t>NATHAN ROBINSON</t>
  </si>
  <si>
    <t>SIMON WILLS</t>
  </si>
  <si>
    <t>DOUG HAIG</t>
  </si>
  <si>
    <t>LEON WOODWARD</t>
  </si>
  <si>
    <t>RAJU THANABUL</t>
  </si>
  <si>
    <t>ANDY HATTON</t>
  </si>
  <si>
    <t>GRANT HALL</t>
  </si>
  <si>
    <t>ANDY BANKS</t>
  </si>
  <si>
    <t>BRETT WILLIAMS</t>
  </si>
  <si>
    <t>MATTHEW PATIENCE</t>
  </si>
  <si>
    <t>MATT SHAW</t>
  </si>
  <si>
    <t>AUSTEN MARSH</t>
  </si>
  <si>
    <t>CURTIS MAXWELL</t>
  </si>
  <si>
    <t>STEPHEN BLAKE</t>
  </si>
  <si>
    <t>WAYNE MAXWELL</t>
  </si>
  <si>
    <t>LUCAS WATSON</t>
  </si>
  <si>
    <t>SCOTT VAN HEURCK</t>
  </si>
  <si>
    <t>EION PHELAN</t>
  </si>
  <si>
    <t>CODY PRICE</t>
  </si>
  <si>
    <t>DAVE MAIN</t>
  </si>
  <si>
    <t>GUS ELLIOTT</t>
  </si>
  <si>
    <t>JOHN MACKAY</t>
  </si>
  <si>
    <t>MATT JELLICOE</t>
  </si>
  <si>
    <t>AIDAN COOPER</t>
  </si>
  <si>
    <t>ROSS NAGLE</t>
  </si>
  <si>
    <t>MATT DUMBLE</t>
  </si>
  <si>
    <t>MARK MATTHEWS</t>
  </si>
  <si>
    <t>MEN'S DIVISION FIVE NORTH PENNANT</t>
  </si>
  <si>
    <t>Tim Bramwell</t>
  </si>
  <si>
    <t>Thomas Love</t>
  </si>
  <si>
    <t>Gerry Devereux</t>
  </si>
  <si>
    <t>Logan King</t>
  </si>
  <si>
    <t>TailernbNaidoo</t>
  </si>
  <si>
    <t>James McAuliffe</t>
  </si>
  <si>
    <t>Mason Tuckey</t>
  </si>
  <si>
    <t>Mac Williams</t>
  </si>
  <si>
    <t>Dan Litchfield</t>
  </si>
  <si>
    <t>Jono Hailes</t>
  </si>
  <si>
    <t xml:space="preserve">Phil Allison </t>
  </si>
  <si>
    <t>Steve Russell</t>
  </si>
  <si>
    <t>John Barden</t>
  </si>
  <si>
    <t>Nigel Williams</t>
  </si>
  <si>
    <t>Dean  Campbell</t>
  </si>
  <si>
    <t>Ryan Upchurch</t>
  </si>
  <si>
    <t>Chris Sankey</t>
  </si>
  <si>
    <t>Jordan Gilbert</t>
  </si>
  <si>
    <t>Briedyn Taylor</t>
  </si>
  <si>
    <t>Richie Carter</t>
  </si>
  <si>
    <t>Mike Bunyan</t>
  </si>
  <si>
    <t>Aaron Sgroi</t>
  </si>
  <si>
    <t>Ed Vaanholt</t>
  </si>
  <si>
    <t>Sam Smith</t>
  </si>
  <si>
    <t>Rhylon Williams</t>
  </si>
  <si>
    <t>Phill Bell</t>
  </si>
  <si>
    <t>Tony Veneris</t>
  </si>
  <si>
    <t>Brookes McGirr</t>
  </si>
  <si>
    <t>Mark Gardner</t>
  </si>
  <si>
    <t>Simon Boccia</t>
  </si>
  <si>
    <t>Jacob Van Galen</t>
  </si>
  <si>
    <t>Jedd Host</t>
  </si>
  <si>
    <t>Keanu Stevenson</t>
  </si>
  <si>
    <t>Jono Whitney</t>
  </si>
  <si>
    <t>Justin Harris</t>
  </si>
  <si>
    <t>Andrew Murphy</t>
  </si>
  <si>
    <t>Dean Foreman</t>
  </si>
  <si>
    <t>Warren Hann</t>
  </si>
  <si>
    <t>Jaread Page</t>
  </si>
  <si>
    <t>Jason Cecchi</t>
  </si>
  <si>
    <t>Richard O' Hara</t>
  </si>
  <si>
    <t>Michael Conru</t>
  </si>
  <si>
    <t>Paul Spedding</t>
  </si>
  <si>
    <t>Anthony Minchin</t>
  </si>
  <si>
    <t>Josh Kader</t>
  </si>
  <si>
    <t>Michael Ruggiero</t>
  </si>
  <si>
    <t>Trev Iyer</t>
  </si>
  <si>
    <t>Marcus Cronan</t>
  </si>
  <si>
    <t>Rob Dalrymple</t>
  </si>
  <si>
    <t>James Naylor</t>
  </si>
  <si>
    <t>Martin Lovatt</t>
  </si>
  <si>
    <t>Adam Whipp</t>
  </si>
  <si>
    <t>Tim Bramall</t>
  </si>
  <si>
    <t>Richard O'Hara</t>
  </si>
  <si>
    <t>Josh Kaper</t>
  </si>
  <si>
    <t>Michael Litchfield</t>
  </si>
  <si>
    <t>Lee Wissen</t>
  </si>
  <si>
    <t>Phil Allison</t>
  </si>
  <si>
    <t>Rob Dalrymale</t>
  </si>
  <si>
    <t>Lovatt Martin</t>
  </si>
  <si>
    <t>Barry Squires</t>
  </si>
  <si>
    <t>Luke Elkhuizen</t>
  </si>
  <si>
    <t>Louis Rohan</t>
  </si>
  <si>
    <t>Rob Ryan</t>
  </si>
  <si>
    <t>Lindsay Corless</t>
  </si>
  <si>
    <t>Jordon Gilbert</t>
  </si>
  <si>
    <t>Aaron Syroi</t>
  </si>
  <si>
    <t>Dean Campbell</t>
  </si>
  <si>
    <t>Emilio Madaffari</t>
  </si>
  <si>
    <t>Oliver Tilly</t>
  </si>
  <si>
    <t>Tony Halpin</t>
  </si>
  <si>
    <t>Steve Ardille</t>
  </si>
  <si>
    <t>Jason Ramshaw</t>
  </si>
  <si>
    <t>Eamonn Monday</t>
  </si>
  <si>
    <t>Tony peterson</t>
  </si>
  <si>
    <t>Michael Conry</t>
  </si>
  <si>
    <t>Mike Ruggiero</t>
  </si>
  <si>
    <t>Spencer Morton</t>
  </si>
  <si>
    <t>Matt Magill</t>
  </si>
  <si>
    <t>Lee Axton-Price</t>
  </si>
  <si>
    <t>Craig Church</t>
  </si>
  <si>
    <t>Kev Greene</t>
  </si>
  <si>
    <t>Gerry Devereaux</t>
  </si>
  <si>
    <t>Mike Litchfield</t>
  </si>
  <si>
    <t>Ed Vaan Holt</t>
  </si>
  <si>
    <t>Phillip Bell</t>
  </si>
  <si>
    <t>Brookes McGin</t>
  </si>
  <si>
    <t>Rob Dalyrmple</t>
  </si>
  <si>
    <t>Luke Martyr</t>
  </si>
  <si>
    <t>Tony Peterson</t>
  </si>
  <si>
    <t>Ian Tolley</t>
  </si>
  <si>
    <t>Jason Rumshaw</t>
  </si>
  <si>
    <t>Trevor Iyer</t>
  </si>
  <si>
    <t>Phil Bell</t>
  </si>
  <si>
    <t xml:space="preserve">Mason Tuckey </t>
  </si>
  <si>
    <t>Brookes McGinn</t>
  </si>
  <si>
    <t>Daniel Litchfield</t>
  </si>
  <si>
    <t>Morgan Devereux</t>
  </si>
  <si>
    <t>Eamon Munday</t>
  </si>
  <si>
    <t>Dan Schilling</t>
  </si>
  <si>
    <t>Jocab Van Galen</t>
  </si>
  <si>
    <t>Angus Szohe</t>
  </si>
  <si>
    <t>Alpar Meyers</t>
  </si>
  <si>
    <t>James Nakor</t>
  </si>
  <si>
    <t>Eamonn Munday</t>
  </si>
  <si>
    <t>James McCauliffe</t>
  </si>
  <si>
    <t>Doug Savarese</t>
  </si>
  <si>
    <t>Roland Scheffler</t>
  </si>
  <si>
    <t>John Cameron</t>
  </si>
  <si>
    <t>Mike Whitfield</t>
  </si>
  <si>
    <t>Alpar Myers</t>
  </si>
  <si>
    <t>Kevin Greene</t>
  </si>
  <si>
    <t>Luke Martur</t>
  </si>
  <si>
    <t>Jason Checchi</t>
  </si>
  <si>
    <t>Bryidan Taylor</t>
  </si>
  <si>
    <t>Tony Petersen</t>
  </si>
  <si>
    <t>Alex Hall</t>
  </si>
  <si>
    <t>Ed Vaanhott</t>
  </si>
  <si>
    <t xml:space="preserve"> James McCauliffe </t>
  </si>
  <si>
    <t xml:space="preserve">Dean Marsh </t>
  </si>
  <si>
    <t>Ed Vannholt</t>
  </si>
  <si>
    <t xml:space="preserve">Nigel Williams </t>
  </si>
  <si>
    <t xml:space="preserve"> Steve Russel</t>
  </si>
  <si>
    <t xml:space="preserve">Mark Gardner </t>
  </si>
  <si>
    <t>Tony Veiveris</t>
  </si>
  <si>
    <t>Lee Wisson</t>
  </si>
  <si>
    <t xml:space="preserve">Jacob Van Galen </t>
  </si>
  <si>
    <t xml:space="preserve">Justin Harris </t>
  </si>
  <si>
    <t xml:space="preserve">Angus Szoke </t>
  </si>
  <si>
    <t xml:space="preserve"> gerry Devereux</t>
  </si>
  <si>
    <t>Morgan Deverux</t>
  </si>
  <si>
    <t xml:space="preserve">Oliver Tilley </t>
  </si>
  <si>
    <t>Luke Marty</t>
  </si>
  <si>
    <t xml:space="preserve">Jedd Host </t>
  </si>
  <si>
    <t>Gareth Constantine</t>
  </si>
  <si>
    <t>Emillo Madaffari</t>
  </si>
  <si>
    <t>Dean foreman</t>
  </si>
  <si>
    <t>Carl Fee</t>
  </si>
  <si>
    <t>Rohen Kessler</t>
  </si>
  <si>
    <t>Bruce Foster</t>
  </si>
  <si>
    <t>Tim Bramell</t>
  </si>
  <si>
    <t>Ian Cooper</t>
  </si>
  <si>
    <t>MEN'S DIVISION FIVE SOUTH PENNANT</t>
  </si>
  <si>
    <t>Carl Meyers</t>
  </si>
  <si>
    <t xml:space="preserve">Gordan Millar </t>
  </si>
  <si>
    <t xml:space="preserve">Devesh Sheth </t>
  </si>
  <si>
    <t xml:space="preserve">Geoff Pearce </t>
  </si>
  <si>
    <t>Mark DeLongis</t>
  </si>
  <si>
    <t xml:space="preserve">Ciaran Leonard </t>
  </si>
  <si>
    <t>Cam Gent</t>
  </si>
  <si>
    <t xml:space="preserve">Tim Ramsay </t>
  </si>
  <si>
    <t xml:space="preserve">Ivan Osborne </t>
  </si>
  <si>
    <t>Jamie Porteous</t>
  </si>
  <si>
    <t>Elliot Mitchell</t>
  </si>
  <si>
    <t xml:space="preserve">Jacob Orley </t>
  </si>
  <si>
    <t xml:space="preserve">Paul Duffy </t>
  </si>
  <si>
    <t xml:space="preserve">Tony Mews </t>
  </si>
  <si>
    <t xml:space="preserve">Tim De Courcier </t>
  </si>
  <si>
    <t xml:space="preserve">Steve Davies </t>
  </si>
  <si>
    <t xml:space="preserve">Liam Dolan </t>
  </si>
  <si>
    <t>Blake Whitby</t>
  </si>
  <si>
    <t>Tom Hughson</t>
  </si>
  <si>
    <t>Giovanni Fargnori</t>
  </si>
  <si>
    <t>Jack Piesse</t>
  </si>
  <si>
    <t xml:space="preserve">Camreon Grover </t>
  </si>
  <si>
    <t>Dejan Lucic</t>
  </si>
  <si>
    <t>Riley Stephens</t>
  </si>
  <si>
    <t xml:space="preserve">Massimo Salmone </t>
  </si>
  <si>
    <t xml:space="preserve">Chris Charles  </t>
  </si>
  <si>
    <t xml:space="preserve">Adam Knight </t>
  </si>
  <si>
    <t xml:space="preserve">Stuart Davie </t>
  </si>
  <si>
    <t xml:space="preserve">Chris Wilson </t>
  </si>
  <si>
    <t xml:space="preserve">John Taylor </t>
  </si>
  <si>
    <t>Stuart Currie</t>
  </si>
  <si>
    <t xml:space="preserve">Rowen Panten </t>
  </si>
  <si>
    <t>Scott Wyeth</t>
  </si>
  <si>
    <t>Colin Ross</t>
  </si>
  <si>
    <t>Chris Pollard</t>
  </si>
  <si>
    <t xml:space="preserve">Mark Thompson </t>
  </si>
  <si>
    <t>Andy Lenferna</t>
  </si>
  <si>
    <t xml:space="preserve">Ben Slockden </t>
  </si>
  <si>
    <t>Dan Glasspool</t>
  </si>
  <si>
    <t>David Upwards</t>
  </si>
  <si>
    <t>Chris Currie</t>
  </si>
  <si>
    <t>Scott Milner</t>
  </si>
  <si>
    <t>Tim Berryman</t>
  </si>
  <si>
    <t>Josh Mason</t>
  </si>
  <si>
    <t xml:space="preserve">Brett Nosworthy </t>
  </si>
  <si>
    <t>Rocco D'aloia</t>
  </si>
  <si>
    <t xml:space="preserve">Jaysen Taylor </t>
  </si>
  <si>
    <t xml:space="preserve">Zac Angrisn </t>
  </si>
  <si>
    <t>Connor Vladich-Mckenzie</t>
  </si>
  <si>
    <t xml:space="preserve">Afton Gacrraith </t>
  </si>
  <si>
    <t xml:space="preserve">Jack Spark </t>
  </si>
  <si>
    <t xml:space="preserve">Chris Adamson </t>
  </si>
  <si>
    <t xml:space="preserve">Lindsay Warner </t>
  </si>
  <si>
    <t>Guy Wolfemden</t>
  </si>
  <si>
    <t xml:space="preserve">Sam Holden </t>
  </si>
  <si>
    <t>John O'Hare</t>
  </si>
  <si>
    <t>Scott Davison</t>
  </si>
  <si>
    <t>Zac Angrish</t>
  </si>
  <si>
    <t>Mark Wiseman</t>
  </si>
  <si>
    <t>Dean Petrie</t>
  </si>
  <si>
    <t>Brendon Reid</t>
  </si>
  <si>
    <t>Mark Delongis</t>
  </si>
  <si>
    <t>Ron King</t>
  </si>
  <si>
    <t>Sam Johns</t>
  </si>
  <si>
    <t>Paul Dliffy</t>
  </si>
  <si>
    <t>Cameron Grover</t>
  </si>
  <si>
    <t>Stuart Davie</t>
  </si>
  <si>
    <t>Steve Davies</t>
  </si>
  <si>
    <t>John Taylor</t>
  </si>
  <si>
    <t>Giovanni Fargnoli</t>
  </si>
  <si>
    <t>Mason Johnstone</t>
  </si>
  <si>
    <t>Trevor Fargnoli</t>
  </si>
  <si>
    <t>Simon Jensen</t>
  </si>
  <si>
    <t>Chris Charles</t>
  </si>
  <si>
    <t>Mark Thompson</t>
  </si>
  <si>
    <t>Liam Dolan</t>
  </si>
  <si>
    <t>Chris Wilson</t>
  </si>
  <si>
    <t>James Peskett</t>
  </si>
  <si>
    <t>Bryan Maybee</t>
  </si>
  <si>
    <t>Massimo Salmone</t>
  </si>
  <si>
    <t>Mark Vale</t>
  </si>
  <si>
    <t>Col Smith</t>
  </si>
  <si>
    <t>Geoff Pearce</t>
  </si>
  <si>
    <t>Brian McApline</t>
  </si>
  <si>
    <t>Gordon Miller</t>
  </si>
  <si>
    <t>Jaysen Taylor</t>
  </si>
  <si>
    <t>Matthew Patience</t>
  </si>
  <si>
    <t>Connor Vladoch-McKenzie</t>
  </si>
  <si>
    <t>Jack Spark</t>
  </si>
  <si>
    <t>Jacob Orley</t>
  </si>
  <si>
    <t>Lindsay Warner</t>
  </si>
  <si>
    <t>Tony Mews</t>
  </si>
  <si>
    <t>Anthony Benino</t>
  </si>
  <si>
    <t>Kishore Senghani</t>
  </si>
  <si>
    <t>Gordon Millar</t>
  </si>
  <si>
    <t>Tim Ramsay</t>
  </si>
  <si>
    <t>Trevor Benzley</t>
  </si>
  <si>
    <t>Tim De Courcier</t>
  </si>
  <si>
    <t>John Pember</t>
  </si>
  <si>
    <t>Devesh Sheth</t>
  </si>
  <si>
    <t>Ivan Osbourne</t>
  </si>
  <si>
    <t>Paul Duffy</t>
  </si>
  <si>
    <t>Rocc D'Aloia</t>
  </si>
  <si>
    <t>Afton Galdraith</t>
  </si>
  <si>
    <t>Ron Kang</t>
  </si>
  <si>
    <t>Guy Wolfenden</t>
  </si>
  <si>
    <t>Rowan Panton</t>
  </si>
  <si>
    <t>Brett Nosworthy</t>
  </si>
  <si>
    <t>Connor Vladoch-Mckenzie</t>
  </si>
  <si>
    <t>Dave Upwards</t>
  </si>
  <si>
    <t>Ben Stockder</t>
  </si>
  <si>
    <t>Tim de Courcier</t>
  </si>
  <si>
    <t>Massimo Salamone</t>
  </si>
  <si>
    <t>Chris Adamson</t>
  </si>
  <si>
    <t xml:space="preserve">CHris Currie </t>
  </si>
  <si>
    <t xml:space="preserve">Stuart Davies </t>
  </si>
  <si>
    <t>Ciaran Leonard</t>
  </si>
  <si>
    <t>Ben Foot</t>
  </si>
  <si>
    <t>Brett Noswerthy</t>
  </si>
  <si>
    <t>Jayson Taylor</t>
  </si>
  <si>
    <t>Connor Vladich-McKenzie</t>
  </si>
  <si>
    <t xml:space="preserve">COL SMITH </t>
  </si>
  <si>
    <t xml:space="preserve">CHRIS WILSON </t>
  </si>
  <si>
    <t xml:space="preserve">GEOFF PEARCE </t>
  </si>
  <si>
    <t xml:space="preserve">STUART CURRIE </t>
  </si>
  <si>
    <t xml:space="preserve">GORDON MILLAR </t>
  </si>
  <si>
    <t xml:space="preserve">SCOTT WYETH </t>
  </si>
  <si>
    <t xml:space="preserve">TIM RAMSEY </t>
  </si>
  <si>
    <t xml:space="preserve">JAMES PESKETT </t>
  </si>
  <si>
    <t xml:space="preserve">JAMIE PORTEOUS </t>
  </si>
  <si>
    <t xml:space="preserve">CHRIS POLLARD </t>
  </si>
  <si>
    <t xml:space="preserve">TONY MEWS </t>
  </si>
  <si>
    <t xml:space="preserve">DANIEL GLASSPOOL </t>
  </si>
  <si>
    <t xml:space="preserve">JACOB O' RIELY </t>
  </si>
  <si>
    <t xml:space="preserve">CHRISTOPHER CURRIE </t>
  </si>
  <si>
    <t>ANDREAS JENZEN</t>
  </si>
  <si>
    <t xml:space="preserve">SCOTT DAVISON </t>
  </si>
  <si>
    <t>STUART DAVIE</t>
  </si>
  <si>
    <t xml:space="preserve">JOHN PERMBER </t>
  </si>
  <si>
    <t xml:space="preserve">MASON JOHNSTONE </t>
  </si>
  <si>
    <t xml:space="preserve">DEVESH SMETH </t>
  </si>
  <si>
    <t xml:space="preserve">ROWAN PANTEN </t>
  </si>
  <si>
    <t xml:space="preserve">MARK DELONGIS </t>
  </si>
  <si>
    <t xml:space="preserve">SIMON JENZEN </t>
  </si>
  <si>
    <t xml:space="preserve">ELLIOT MITCHELL </t>
  </si>
  <si>
    <t>MARK THOMPSON</t>
  </si>
  <si>
    <t xml:space="preserve">CAM GENT </t>
  </si>
  <si>
    <t xml:space="preserve">DAVID UPWARDS </t>
  </si>
  <si>
    <t xml:space="preserve">IVAN OSBORNE </t>
  </si>
  <si>
    <t>JOHN O'HARE</t>
  </si>
  <si>
    <t xml:space="preserve">STEVE DAVIES </t>
  </si>
  <si>
    <t xml:space="preserve">SCOTT MILNER </t>
  </si>
  <si>
    <t xml:space="preserve">KISHORE SENGHANI </t>
  </si>
  <si>
    <t xml:space="preserve">AFTON GALBRAITH </t>
  </si>
  <si>
    <t>BLAKE WHITBY</t>
  </si>
  <si>
    <t>JOSHUA MASON</t>
  </si>
  <si>
    <t xml:space="preserve">CAM GROVER </t>
  </si>
  <si>
    <t xml:space="preserve">ZAC ANGRISH </t>
  </si>
  <si>
    <t xml:space="preserve">TREVOR BEAZLEY </t>
  </si>
  <si>
    <t xml:space="preserve">BRENDAN REID </t>
  </si>
  <si>
    <t xml:space="preserve">CHRIUS CHARLES </t>
  </si>
  <si>
    <t xml:space="preserve">RON KANG </t>
  </si>
  <si>
    <t xml:space="preserve">RILLEY STEPHENS </t>
  </si>
  <si>
    <t xml:space="preserve">TOM HUGHSON </t>
  </si>
  <si>
    <t xml:space="preserve">BEN FOOT </t>
  </si>
  <si>
    <t>JACK PIESSE</t>
  </si>
  <si>
    <t xml:space="preserve">TIM BERRYMAN </t>
  </si>
  <si>
    <t xml:space="preserve">LIAM DOLAN </t>
  </si>
  <si>
    <t>BRETT NOSWATHY</t>
  </si>
  <si>
    <t xml:space="preserve">TIM DECOURCIER </t>
  </si>
  <si>
    <t xml:space="preserve">JAYDEN TAYLOR </t>
  </si>
  <si>
    <t xml:space="preserve">DEJAN LUCIC </t>
  </si>
  <si>
    <t xml:space="preserve">LINDSAY WARNER </t>
  </si>
  <si>
    <t xml:space="preserve">MASSIMO SALAMUNE </t>
  </si>
  <si>
    <t xml:space="preserve">ANTHONY BENINO </t>
  </si>
  <si>
    <t xml:space="preserve">BRYAN MAYBEE </t>
  </si>
  <si>
    <t xml:space="preserve">SAM HOLDEN </t>
  </si>
  <si>
    <t xml:space="preserve">Scott Milner </t>
  </si>
  <si>
    <t>Rocco D'Aloia</t>
  </si>
  <si>
    <t>Rowan Panten</t>
  </si>
  <si>
    <t>Brendan Reid</t>
  </si>
  <si>
    <t>Simon Jenzen</t>
  </si>
  <si>
    <t>Steve Danes</t>
  </si>
  <si>
    <t>Trevor Beazley</t>
  </si>
  <si>
    <t xml:space="preserve">Ollie Woods </t>
  </si>
  <si>
    <t>Ivan Osborne</t>
  </si>
  <si>
    <t>James Peskitt</t>
  </si>
  <si>
    <t xml:space="preserve">Dan Glasspool </t>
  </si>
  <si>
    <t>Sun City</t>
  </si>
  <si>
    <t>Mick Hayes</t>
  </si>
  <si>
    <t>John Ohare</t>
  </si>
  <si>
    <t>Afton Galbraith</t>
  </si>
  <si>
    <t>MEN'S DIVISION SIX NORTH PENNANT</t>
  </si>
  <si>
    <t>Garry Forbes</t>
  </si>
  <si>
    <t>Richard Brown</t>
  </si>
  <si>
    <t>Aaron Wilkes</t>
  </si>
  <si>
    <t>Mark Lewis</t>
  </si>
  <si>
    <t>Paulo Bates</t>
  </si>
  <si>
    <t>Darren Jones</t>
  </si>
  <si>
    <t>Matthew Paice</t>
  </si>
  <si>
    <t>Gareth Davies</t>
  </si>
  <si>
    <t>Craig Whittleton</t>
  </si>
  <si>
    <t>Thomas Alexander</t>
  </si>
  <si>
    <t>Ben Sturgess</t>
  </si>
  <si>
    <t>Graeme Wilson</t>
  </si>
  <si>
    <t>Richard Taylor</t>
  </si>
  <si>
    <t>Steve Sharrett</t>
  </si>
  <si>
    <t>Chris McMillan</t>
  </si>
  <si>
    <t>Alec Knowles</t>
  </si>
  <si>
    <t>Jason Fitzgerald</t>
  </si>
  <si>
    <t>Seb Colgan</t>
  </si>
  <si>
    <t>Jason Cable</t>
  </si>
  <si>
    <t>Brett Sampson</t>
  </si>
  <si>
    <t>Oliver Tilley</t>
  </si>
  <si>
    <t>Lewis McGowan</t>
  </si>
  <si>
    <t>Chris Denholm</t>
  </si>
  <si>
    <t>Justin Springer</t>
  </si>
  <si>
    <t>Alex Ellis</t>
  </si>
  <si>
    <t>Brendon Cooper</t>
  </si>
  <si>
    <t>Ryan Kennedy</t>
  </si>
  <si>
    <t>Joel Catalano</t>
  </si>
  <si>
    <t>Tim Tuihier</t>
  </si>
  <si>
    <t>Jay Boyd</t>
  </si>
  <si>
    <t>Tom Maiden</t>
  </si>
  <si>
    <t>Rob Mcmorron</t>
  </si>
  <si>
    <t>Simon King</t>
  </si>
  <si>
    <t>Jason Dodd</t>
  </si>
  <si>
    <t>Kavstur Pal</t>
  </si>
  <si>
    <t>Jimmy Connelly</t>
  </si>
  <si>
    <t>Alex McMahon</t>
  </si>
  <si>
    <t>Adam Ibbotson</t>
  </si>
  <si>
    <t>Clint Cooper</t>
  </si>
  <si>
    <t>Troy Simons</t>
  </si>
  <si>
    <t>Adrian Oliver</t>
  </si>
  <si>
    <t>Davie Galloway</t>
  </si>
  <si>
    <t>Martyn Wood</t>
  </si>
  <si>
    <t>Marty Williams</t>
  </si>
  <si>
    <t>Barry Cole</t>
  </si>
  <si>
    <t>Barend Grove</t>
  </si>
  <si>
    <t>David Barlow</t>
  </si>
  <si>
    <t>Jeremy Andeway</t>
  </si>
  <si>
    <t>Neil Griffin</t>
  </si>
  <si>
    <t>Dave Tito</t>
  </si>
  <si>
    <t>Clifford Taylor</t>
  </si>
  <si>
    <t>Marcus Haines</t>
  </si>
  <si>
    <t>Nigel McGivern</t>
  </si>
  <si>
    <t>Johan Grove</t>
  </si>
  <si>
    <t>Jeremy Plozza</t>
  </si>
  <si>
    <t>Dave Galloway</t>
  </si>
  <si>
    <t>Gary Forbes</t>
  </si>
  <si>
    <t>Roric Coleman</t>
  </si>
  <si>
    <t>Mattes Price</t>
  </si>
  <si>
    <t>Clinton Wishart</t>
  </si>
  <si>
    <t>Michael Saunders</t>
  </si>
  <si>
    <t>Tony Dehme</t>
  </si>
  <si>
    <t>Matty Dean</t>
  </si>
  <si>
    <t>Rob McMorron</t>
  </si>
  <si>
    <t>Mike Thompson</t>
  </si>
  <si>
    <t>Brendon Corver</t>
  </si>
  <si>
    <t>Alex Lewis</t>
  </si>
  <si>
    <t>Dean Stewart</t>
  </si>
  <si>
    <t>Jimmy Holohan</t>
  </si>
  <si>
    <t>Tim Tuinier</t>
  </si>
  <si>
    <t>Troy Aitchison</t>
  </si>
  <si>
    <t>Dean Flaxman</t>
  </si>
  <si>
    <t>Ian Cadwallander</t>
  </si>
  <si>
    <t>Brad Davey</t>
  </si>
  <si>
    <t>Bob Bright</t>
  </si>
  <si>
    <t>Charlie Sharplin</t>
  </si>
  <si>
    <t>Jason Rose</t>
  </si>
  <si>
    <t>Ian Simms</t>
  </si>
  <si>
    <t>Stephen Gunson</t>
  </si>
  <si>
    <t>Rhyion Williams</t>
  </si>
  <si>
    <t>Rohan Tillbrook</t>
  </si>
  <si>
    <t>Matthew Price</t>
  </si>
  <si>
    <t>Clinton Wishant</t>
  </si>
  <si>
    <t>Lee Stewart</t>
  </si>
  <si>
    <t>Mark Bennett</t>
  </si>
  <si>
    <t>Glen Ward</t>
  </si>
  <si>
    <t>Ben Briggs</t>
  </si>
  <si>
    <t>Kaustuv Pal</t>
  </si>
  <si>
    <t>Adrien Oliver</t>
  </si>
  <si>
    <t>Matt Warburton</t>
  </si>
  <si>
    <t>Rob McMorran</t>
  </si>
  <si>
    <t>Brendan Corver</t>
  </si>
  <si>
    <t xml:space="preserve">Chris Denholm </t>
  </si>
  <si>
    <t>Elijah Turriff - Smith</t>
  </si>
  <si>
    <t>Tony Oehme</t>
  </si>
  <si>
    <t>Clint Wishart</t>
  </si>
  <si>
    <t>Brett McCulloch</t>
  </si>
  <si>
    <t>Jason Boyd</t>
  </si>
  <si>
    <t>Darren Carter</t>
  </si>
  <si>
    <t>Warren Colgan</t>
  </si>
  <si>
    <t>Gary Cameron</t>
  </si>
  <si>
    <t>David Reeves</t>
  </si>
  <si>
    <t>Matt dean</t>
  </si>
  <si>
    <t>Rob McMorren</t>
  </si>
  <si>
    <t>Aaron Willes</t>
  </si>
  <si>
    <t>Adam Iggo</t>
  </si>
  <si>
    <t>David Galloway</t>
  </si>
  <si>
    <t>Justin Saringer</t>
  </si>
  <si>
    <t xml:space="preserve">Emilio Madaffari </t>
  </si>
  <si>
    <t>Jeremy Piozza</t>
  </si>
  <si>
    <t>Trevor Ireland</t>
  </si>
  <si>
    <t xml:space="preserve">Dave Galloway </t>
  </si>
  <si>
    <t>Roberto McMorran</t>
  </si>
  <si>
    <t>Mathew Price</t>
  </si>
  <si>
    <t xml:space="preserve">Mike Thompson </t>
  </si>
  <si>
    <t xml:space="preserve">Ben Sturgess </t>
  </si>
  <si>
    <t xml:space="preserve">RIchard Taylor </t>
  </si>
  <si>
    <t xml:space="preserve">Tom Maiden </t>
  </si>
  <si>
    <t>Bradley Ellison</t>
  </si>
  <si>
    <t>Eric Squires</t>
  </si>
  <si>
    <t>Craig Wood</t>
  </si>
  <si>
    <t>Robert McMorran</t>
  </si>
  <si>
    <t>Greg Sanders</t>
  </si>
  <si>
    <t>Gareth Davis</t>
  </si>
  <si>
    <t>Tom Alexander</t>
  </si>
  <si>
    <t>MEN'S DIVISION SIX SOUTH PENNANT</t>
  </si>
  <si>
    <t>Simon O'Neil</t>
  </si>
  <si>
    <t>Nic Edwards</t>
  </si>
  <si>
    <t>Tod McDonald</t>
  </si>
  <si>
    <t>Cooper Brinkworth</t>
  </si>
  <si>
    <t>Tony Raphael</t>
  </si>
  <si>
    <t>Tim Walker</t>
  </si>
  <si>
    <t>Harry Baily</t>
  </si>
  <si>
    <t>Jack Knobel</t>
  </si>
  <si>
    <t>Anuk Mascarenhas</t>
  </si>
  <si>
    <t>Daragh Kenny</t>
  </si>
  <si>
    <t>Paul Overton</t>
  </si>
  <si>
    <t>Alex Omari</t>
  </si>
  <si>
    <t>Matthew Magill</t>
  </si>
  <si>
    <t>Jack James</t>
  </si>
  <si>
    <t>Kwinana</t>
  </si>
  <si>
    <t>Harrison Peasnell</t>
  </si>
  <si>
    <t>Gerald Lougheed</t>
  </si>
  <si>
    <t>Sam Bromwich</t>
  </si>
  <si>
    <t>Wayne Ledlie</t>
  </si>
  <si>
    <t>Lukas Teague</t>
  </si>
  <si>
    <t>Greg Dudley</t>
  </si>
  <si>
    <t>Ryan Hudson</t>
  </si>
  <si>
    <t>Ali Smart</t>
  </si>
  <si>
    <t>Josh Lumby</t>
  </si>
  <si>
    <t>Corne Wilbers</t>
  </si>
  <si>
    <t>Cameron Lucy</t>
  </si>
  <si>
    <t>Mark Halliday</t>
  </si>
  <si>
    <t>Stuart Wade</t>
  </si>
  <si>
    <t>Matthew Haines</t>
  </si>
  <si>
    <t>Conner Foy</t>
  </si>
  <si>
    <t>Justin Fourie</t>
  </si>
  <si>
    <t>Kaui Lasrado</t>
  </si>
  <si>
    <t>Nathan Hogg</t>
  </si>
  <si>
    <t>Nick Middleton</t>
  </si>
  <si>
    <t>Tim Beaver</t>
  </si>
  <si>
    <t>Jordan Middleton</t>
  </si>
  <si>
    <t>Terry Chua</t>
  </si>
  <si>
    <t>Brad Simms</t>
  </si>
  <si>
    <t>Jessy Lee</t>
  </si>
  <si>
    <t>Vivian Oldfield</t>
  </si>
  <si>
    <t>Cassidy Steel</t>
  </si>
  <si>
    <t>Jack MacDonald</t>
  </si>
  <si>
    <t>Bruce Stark</t>
  </si>
  <si>
    <t>Mitch Nash</t>
  </si>
  <si>
    <t>Geoff McPherson</t>
  </si>
  <si>
    <t>Marc Sergeant</t>
  </si>
  <si>
    <t>Conor Flynn</t>
  </si>
  <si>
    <t>Liam Scott</t>
  </si>
  <si>
    <t>Darryl Harris</t>
  </si>
  <si>
    <t>Kiel Anthony</t>
  </si>
  <si>
    <t>Michael Egan-Logue</t>
  </si>
  <si>
    <t>George Green</t>
  </si>
  <si>
    <t>Wally MacEvilly</t>
  </si>
  <si>
    <t>Dan Shilling</t>
  </si>
  <si>
    <t>Tony Hogan</t>
  </si>
  <si>
    <t>Todd McDonald</t>
  </si>
  <si>
    <t>Wayne Leolie</t>
  </si>
  <si>
    <t>Peter Brown</t>
  </si>
  <si>
    <t>Harry Bailey</t>
  </si>
  <si>
    <t>Mark Haliday</t>
  </si>
  <si>
    <t>Benny Lukker</t>
  </si>
  <si>
    <t>Simon Henderson</t>
  </si>
  <si>
    <t>Darach Kenny</t>
  </si>
  <si>
    <t>Alex Oman</t>
  </si>
  <si>
    <t>Cam Lucy</t>
  </si>
  <si>
    <t>Sam King</t>
  </si>
  <si>
    <t>Timothy Beaver</t>
  </si>
  <si>
    <t>Jack Macdonald</t>
  </si>
  <si>
    <t>Ronan Degrussa</t>
  </si>
  <si>
    <t>Kavi Lasrado</t>
  </si>
  <si>
    <t>Jordon Middleton</t>
  </si>
  <si>
    <t>Mick Quinn</t>
  </si>
  <si>
    <t>Curt Nicole</t>
  </si>
  <si>
    <t>Eamon Grangham-Harding</t>
  </si>
  <si>
    <t>Ed Spruce</t>
  </si>
  <si>
    <t>David Goyder</t>
  </si>
  <si>
    <t>Todd Mcdonald</t>
  </si>
  <si>
    <t xml:space="preserve">Louis Rohan </t>
  </si>
  <si>
    <t xml:space="preserve">Daniel Shilling </t>
  </si>
  <si>
    <t>Aaron Seroi</t>
  </si>
  <si>
    <t>Gerard Loughead</t>
  </si>
  <si>
    <t xml:space="preserve">Sam King </t>
  </si>
  <si>
    <t>Nathan Hoge</t>
  </si>
  <si>
    <t xml:space="preserve">Vivian Oldfield </t>
  </si>
  <si>
    <t>Matt Haines</t>
  </si>
  <si>
    <t>Daniel Cripps</t>
  </si>
  <si>
    <t>Jason Stade</t>
  </si>
  <si>
    <t>Daniel Yink</t>
  </si>
  <si>
    <t>Ryam Hudson</t>
  </si>
  <si>
    <t>Matty Lyons</t>
  </si>
  <si>
    <t>Josh Lymby</t>
  </si>
  <si>
    <t>Eamon Granaghan-Harding</t>
  </si>
  <si>
    <t>Steve Loller</t>
  </si>
  <si>
    <t>Geoff Macpherson</t>
  </si>
  <si>
    <t>Wally Macevilly</t>
  </si>
  <si>
    <t>Iain Koch</t>
  </si>
  <si>
    <t xml:space="preserve">Nic Edwards </t>
  </si>
  <si>
    <t xml:space="preserve">Cooper Blinkworth </t>
  </si>
  <si>
    <t xml:space="preserve">Daragh Kenny </t>
  </si>
  <si>
    <t>Alex Omali</t>
  </si>
  <si>
    <t xml:space="preserve">Jack Knobel </t>
  </si>
  <si>
    <t xml:space="preserve">Jack James </t>
  </si>
  <si>
    <t>Joey Eardley</t>
  </si>
  <si>
    <t>Dan Ying</t>
  </si>
  <si>
    <t>Will Burbury</t>
  </si>
  <si>
    <t xml:space="preserve">Darryl Harris </t>
  </si>
  <si>
    <t>Gerard Lougheed</t>
  </si>
  <si>
    <t>Ronan DeGrussa</t>
  </si>
  <si>
    <t>Jason Stace</t>
  </si>
  <si>
    <t>Simon O'Neill</t>
  </si>
  <si>
    <t>Kavi Lusraco</t>
  </si>
  <si>
    <t>Broc Simms</t>
  </si>
  <si>
    <t>Joel Innes</t>
  </si>
  <si>
    <t>Tony Hagan</t>
  </si>
  <si>
    <t>Harrison Presnell</t>
  </si>
  <si>
    <t>Kane Litterick</t>
  </si>
  <si>
    <t>Ben Webster</t>
  </si>
  <si>
    <t>Viv Oldfield</t>
  </si>
  <si>
    <t>Simon ONeil</t>
  </si>
  <si>
    <t>Andrew Wilson</t>
  </si>
  <si>
    <t>Rohan Henderson</t>
  </si>
  <si>
    <t>Loouis Rohan</t>
  </si>
  <si>
    <t>Wally Mac Evilly</t>
  </si>
  <si>
    <t>Nick Middelton</t>
  </si>
  <si>
    <t>Jordan Middelton</t>
  </si>
  <si>
    <t>Eamon Granghan-Harding</t>
  </si>
  <si>
    <t>Charlie Wanby</t>
  </si>
  <si>
    <t>Alex Dmari</t>
  </si>
  <si>
    <t>Jack Nobel</t>
  </si>
  <si>
    <t>San King</t>
  </si>
  <si>
    <t>Terry Chva</t>
  </si>
  <si>
    <t>Vivien Oldfield</t>
  </si>
  <si>
    <t xml:space="preserve">Ryan Hudson </t>
  </si>
  <si>
    <t xml:space="preserve">Harry Bailey </t>
  </si>
  <si>
    <t>Geoff Mc</t>
  </si>
  <si>
    <t>MIchael Egan-Logue</t>
  </si>
  <si>
    <t>Wally Mc Evilly</t>
  </si>
  <si>
    <t>George Huckle</t>
  </si>
  <si>
    <t>Ben Ledger</t>
  </si>
  <si>
    <t>MEN'S DIVISION SIX SOUTH CENTRAL PENNANT</t>
  </si>
  <si>
    <t>Garry Lucas</t>
  </si>
  <si>
    <t>Greg McQueen</t>
  </si>
  <si>
    <t>Terry Taylor</t>
  </si>
  <si>
    <t>Eiji Tanaka</t>
  </si>
  <si>
    <t>Jay Ellis</t>
  </si>
  <si>
    <t>Josh Bomford</t>
  </si>
  <si>
    <t>Rod Duncan</t>
  </si>
  <si>
    <t>Mark Bushell</t>
  </si>
  <si>
    <t>Luke Mackay</t>
  </si>
  <si>
    <t>Eamon Sugrue</t>
  </si>
  <si>
    <t>Max Hallas</t>
  </si>
  <si>
    <t>Jacques Nel</t>
  </si>
  <si>
    <t>Te Orangi Thompson</t>
  </si>
  <si>
    <t>Stuart Phillips</t>
  </si>
  <si>
    <t>Stephen King</t>
  </si>
  <si>
    <t>Phillip Keenan</t>
  </si>
  <si>
    <t>Shane Lovegrove</t>
  </si>
  <si>
    <t>Andrew O'Neil</t>
  </si>
  <si>
    <t>Stephan Buys</t>
  </si>
  <si>
    <t>Ian Francis</t>
  </si>
  <si>
    <t>Luke Clowes</t>
  </si>
  <si>
    <t>Mark Caldwell</t>
  </si>
  <si>
    <t>Kelvin Woodward</t>
  </si>
  <si>
    <t>Bruce Scott</t>
  </si>
  <si>
    <t>David Wittber</t>
  </si>
  <si>
    <t>Amish Sheth</t>
  </si>
  <si>
    <t>Tim Mugridge</t>
  </si>
  <si>
    <t>Rob Craddock</t>
  </si>
  <si>
    <t>Josh Colangelo</t>
  </si>
  <si>
    <t>Neil Cranny</t>
  </si>
  <si>
    <t>Alex Attwood</t>
  </si>
  <si>
    <t>Nick Gillies</t>
  </si>
  <si>
    <t>Simon Hibben</t>
  </si>
  <si>
    <t>Reyne Ketteridge</t>
  </si>
  <si>
    <t>Barry Kilgour</t>
  </si>
  <si>
    <t>Lam Looi</t>
  </si>
  <si>
    <t>Ross Stephens</t>
  </si>
  <si>
    <t>Tim Moore</t>
  </si>
  <si>
    <t>Steve Jackson</t>
  </si>
  <si>
    <t>Colin Scholz</t>
  </si>
  <si>
    <t>Chris Cooper</t>
  </si>
  <si>
    <t>Steve Baggaley</t>
  </si>
  <si>
    <t>Allan Paton</t>
  </si>
  <si>
    <t>David Scott</t>
  </si>
  <si>
    <t>Heath Williams</t>
  </si>
  <si>
    <t>Rod Rainer</t>
  </si>
  <si>
    <t>Mario Romeo</t>
  </si>
  <si>
    <t>Mick McQueen</t>
  </si>
  <si>
    <t>Iain McCabe</t>
  </si>
  <si>
    <t>John Creasey</t>
  </si>
  <si>
    <t>Ainsley Poon</t>
  </si>
  <si>
    <t>Jamie Brown</t>
  </si>
  <si>
    <t>Peter Roki</t>
  </si>
  <si>
    <t>Louis Crafford</t>
  </si>
  <si>
    <t xml:space="preserve">WILL RILEY </t>
  </si>
  <si>
    <t xml:space="preserve">MICK HAYES </t>
  </si>
  <si>
    <t xml:space="preserve">STEVE ROCHE </t>
  </si>
  <si>
    <t>DAVE SCOTT</t>
  </si>
  <si>
    <t xml:space="preserve">ALEX ATTWOOD </t>
  </si>
  <si>
    <t xml:space="preserve">ROD RAINER </t>
  </si>
  <si>
    <t xml:space="preserve">SIMON HIBBEN </t>
  </si>
  <si>
    <t>JAMIE BROWN</t>
  </si>
  <si>
    <t xml:space="preserve">ROSS STEPHENS </t>
  </si>
  <si>
    <t xml:space="preserve">PHIL SNYMAN </t>
  </si>
  <si>
    <t xml:space="preserve">KRISHORE SENGHANI </t>
  </si>
  <si>
    <t xml:space="preserve">JOHN CREASEY </t>
  </si>
  <si>
    <t xml:space="preserve">CHRIS COOPER </t>
  </si>
  <si>
    <t xml:space="preserve">LOUIS CRAFFORD </t>
  </si>
  <si>
    <t>ROBERT CRADDOK</t>
  </si>
  <si>
    <t xml:space="preserve">STEPHEN BBAGGALEY </t>
  </si>
  <si>
    <t xml:space="preserve">NICK GILLIES </t>
  </si>
  <si>
    <t xml:space="preserve">STEVE BARNETT </t>
  </si>
  <si>
    <t xml:space="preserve">STEVE VICARY </t>
  </si>
  <si>
    <t>IAIN  MCCABE</t>
  </si>
  <si>
    <t xml:space="preserve">REYNE KETTERIDGE </t>
  </si>
  <si>
    <t xml:space="preserve">MARIO ROMEO </t>
  </si>
  <si>
    <t xml:space="preserve">TIM MOORE </t>
  </si>
  <si>
    <t xml:space="preserve">STUART BATCHER </t>
  </si>
  <si>
    <t xml:space="preserve">LIAM LOOI </t>
  </si>
  <si>
    <t>AINSLEY POON</t>
  </si>
  <si>
    <t xml:space="preserve">COLIN SCHOLZ </t>
  </si>
  <si>
    <t xml:space="preserve">PETER ROKI </t>
  </si>
  <si>
    <t xml:space="preserve">GREG MCQUEEN </t>
  </si>
  <si>
    <t xml:space="preserve">DAVID MONEY </t>
  </si>
  <si>
    <t xml:space="preserve">EIJI TENAKA </t>
  </si>
  <si>
    <t xml:space="preserve">STEPHEN KING </t>
  </si>
  <si>
    <t xml:space="preserve">PAUL NEL </t>
  </si>
  <si>
    <t xml:space="preserve">SHANE LOVEGROVE </t>
  </si>
  <si>
    <t>EAMOAN SUGRUE</t>
  </si>
  <si>
    <t xml:space="preserve">LUKE CLOWES </t>
  </si>
  <si>
    <t xml:space="preserve">GRAHAM RICHARDS </t>
  </si>
  <si>
    <t xml:space="preserve">KELVIN WOODEWARD </t>
  </si>
  <si>
    <t xml:space="preserve">LOMIT PATEL </t>
  </si>
  <si>
    <t>STEPHEN BUYS</t>
  </si>
  <si>
    <t>JAQUES NEL</t>
  </si>
  <si>
    <t>DAVID WITTBER</t>
  </si>
  <si>
    <t xml:space="preserve">GARRY LUCAS </t>
  </si>
  <si>
    <t xml:space="preserve">STUART PHILLIPS </t>
  </si>
  <si>
    <t xml:space="preserve">JAY ELLIS </t>
  </si>
  <si>
    <t xml:space="preserve">RUSSELL CLARK </t>
  </si>
  <si>
    <t xml:space="preserve">TERRY TAYLOR </t>
  </si>
  <si>
    <t xml:space="preserve">PHILLIP KEENAN </t>
  </si>
  <si>
    <t xml:space="preserve">ROD DUNCAN </t>
  </si>
  <si>
    <t>NICK CROSTON</t>
  </si>
  <si>
    <t xml:space="preserve">TONY MCQUILLAN </t>
  </si>
  <si>
    <t xml:space="preserve">TRISTAN KIRKHAM </t>
  </si>
  <si>
    <t xml:space="preserve">LUKE MACKAY </t>
  </si>
  <si>
    <t xml:space="preserve">IAN FRANCIS </t>
  </si>
  <si>
    <t xml:space="preserve">MAX HALLAS </t>
  </si>
  <si>
    <t>MARK CALDWELL</t>
  </si>
  <si>
    <t>Russell Clark</t>
  </si>
  <si>
    <t>Steve Baggalgy</t>
  </si>
  <si>
    <t>Steve Barnett</t>
  </si>
  <si>
    <t>Nick Croston</t>
  </si>
  <si>
    <t>Stuart Butcher</t>
  </si>
  <si>
    <t>Steve Roche</t>
  </si>
  <si>
    <t>Graham Richards</t>
  </si>
  <si>
    <t>Lomit Patel</t>
  </si>
  <si>
    <t>Jaques Nel</t>
  </si>
  <si>
    <t>Gary Lucas</t>
  </si>
  <si>
    <t>Dave Scott</t>
  </si>
  <si>
    <t>Colin Engelbreacht</t>
  </si>
  <si>
    <t>Mick McQeeen</t>
  </si>
  <si>
    <t>Tony McQuillan</t>
  </si>
  <si>
    <t>Phil Snyman</t>
  </si>
  <si>
    <t>Luke MacKay</t>
  </si>
  <si>
    <t>David Money</t>
  </si>
  <si>
    <t>Steve Vicary</t>
  </si>
  <si>
    <t>Michael Maher</t>
  </si>
  <si>
    <t>Stephen Buys</t>
  </si>
  <si>
    <t>Ncik Gillies</t>
  </si>
  <si>
    <t>Colin Engelbreecht</t>
  </si>
  <si>
    <t xml:space="preserve">Luke Mackay </t>
  </si>
  <si>
    <t>Jaimie Brown</t>
  </si>
  <si>
    <t>Stephen Baggaley</t>
  </si>
  <si>
    <t xml:space="preserve">Greg McQueen </t>
  </si>
  <si>
    <t>Eiji Tanaica</t>
  </si>
  <si>
    <t>Mario Remeo</t>
  </si>
  <si>
    <t>Lomtt Patel</t>
  </si>
  <si>
    <t>Peter Nelson</t>
  </si>
  <si>
    <t>Jacquels Neil</t>
  </si>
  <si>
    <t>Alex Allwood</t>
  </si>
  <si>
    <t>Andrew O'Neill</t>
  </si>
  <si>
    <t>Tristan Kirkham</t>
  </si>
  <si>
    <t>Bruse Scott</t>
  </si>
  <si>
    <t>Josh Towler</t>
  </si>
  <si>
    <t>Eamann Suerve</t>
  </si>
  <si>
    <t>Phil Siryman</t>
  </si>
  <si>
    <t>Luis Crafford</t>
  </si>
  <si>
    <t>Jay Elliss</t>
  </si>
  <si>
    <t>David Erasmus</t>
  </si>
  <si>
    <t xml:space="preserve">David Money </t>
  </si>
  <si>
    <t xml:space="preserve">Stephen King </t>
  </si>
  <si>
    <t xml:space="preserve">Michael Maher </t>
  </si>
  <si>
    <t xml:space="preserve">Josh Colangelo </t>
  </si>
  <si>
    <t xml:space="preserve">Stephan Buys </t>
  </si>
  <si>
    <t xml:space="preserve">Barry Kilgour </t>
  </si>
  <si>
    <t xml:space="preserve">Luke Clowes </t>
  </si>
  <si>
    <t xml:space="preserve">David Wittber </t>
  </si>
  <si>
    <t xml:space="preserve">Ross Stephens </t>
  </si>
  <si>
    <t xml:space="preserve">Tim Mugridge </t>
  </si>
  <si>
    <t xml:space="preserve">Josh Towler </t>
  </si>
  <si>
    <t xml:space="preserve">Gary Lucas </t>
  </si>
  <si>
    <t xml:space="preserve">Iain McCabe </t>
  </si>
  <si>
    <t xml:space="preserve">Stuart Butcher </t>
  </si>
  <si>
    <t xml:space="preserve">Mario Romeo </t>
  </si>
  <si>
    <t xml:space="preserve">Rod Duncan </t>
  </si>
  <si>
    <t xml:space="preserve">Mason Johnstone </t>
  </si>
  <si>
    <t xml:space="preserve">Max Hallas </t>
  </si>
  <si>
    <t xml:space="preserve">Peter Nelson </t>
  </si>
  <si>
    <t>Alistair Mackay</t>
  </si>
  <si>
    <t xml:space="preserve">Dave Ellis </t>
  </si>
  <si>
    <t>Andrew O'neil</t>
  </si>
  <si>
    <t xml:space="preserve">Mick Hayes </t>
  </si>
  <si>
    <t xml:space="preserve">Nick Croston </t>
  </si>
  <si>
    <t xml:space="preserve">Dave Scott </t>
  </si>
  <si>
    <t xml:space="preserve">Tristan Kirkham </t>
  </si>
  <si>
    <t xml:space="preserve">Mick McQueen </t>
  </si>
  <si>
    <t xml:space="preserve">Jamie Brown </t>
  </si>
  <si>
    <t>Paul Snyman</t>
  </si>
  <si>
    <t xml:space="preserve">Amish Sheth </t>
  </si>
  <si>
    <t xml:space="preserve">Louis Crafford </t>
  </si>
  <si>
    <t>Wanneroo (1)</t>
  </si>
  <si>
    <t xml:space="preserve">Nick Gillies </t>
  </si>
  <si>
    <t>Rob Cradock</t>
  </si>
  <si>
    <t>Reyne Ketterage</t>
  </si>
  <si>
    <t>Eamonn Suerue</t>
  </si>
  <si>
    <t>Cam Cooi</t>
  </si>
  <si>
    <t>Wanneroo (2)</t>
  </si>
  <si>
    <t>Stuart Phillps</t>
  </si>
  <si>
    <t>Eamonn Sugrue</t>
  </si>
  <si>
    <t>MEN'S DIVISION SEVEN NORTH PENNANT</t>
  </si>
  <si>
    <t>Jan Szczygiel</t>
  </si>
  <si>
    <t>Peter Lassen</t>
  </si>
  <si>
    <t>Noah Schnieder</t>
  </si>
  <si>
    <t>Steve Turner</t>
  </si>
  <si>
    <t>Rob Piper</t>
  </si>
  <si>
    <t>Paul Riley</t>
  </si>
  <si>
    <t>Mitchell Boyles</t>
  </si>
  <si>
    <t>Tyrone Gow</t>
  </si>
  <si>
    <t>Nicholas Schneider</t>
  </si>
  <si>
    <t>Phil Morgan</t>
  </si>
  <si>
    <t>Cody O'Donnell</t>
  </si>
  <si>
    <t>Carter Foreman</t>
  </si>
  <si>
    <t>Brad Best</t>
  </si>
  <si>
    <t>Ryan Jeffery</t>
  </si>
  <si>
    <t>Gary Ward</t>
  </si>
  <si>
    <t>Chris Ramussen</t>
  </si>
  <si>
    <t>Darrin Croft</t>
  </si>
  <si>
    <t>Rob Smallwood</t>
  </si>
  <si>
    <t>Jimmy Lee</t>
  </si>
  <si>
    <t>Jan Vanvollestee</t>
  </si>
  <si>
    <t>Paul Heales</t>
  </si>
  <si>
    <t>Tony Jackson</t>
  </si>
  <si>
    <t>Nathan Moyes</t>
  </si>
  <si>
    <t>Mike Gaidner</t>
  </si>
  <si>
    <t>Meyer Van Der Westuizen</t>
  </si>
  <si>
    <t>Andrew Tatterson</t>
  </si>
  <si>
    <t>Dan Lowry</t>
  </si>
  <si>
    <t>Veron Cuipers</t>
  </si>
  <si>
    <t>Alan Lindsey</t>
  </si>
  <si>
    <t>Mathew Walsh</t>
  </si>
  <si>
    <t>Michael Hartnell</t>
  </si>
  <si>
    <t>Trevor Salter</t>
  </si>
  <si>
    <t>Brad Ovens</t>
  </si>
  <si>
    <t>Mario Agius</t>
  </si>
  <si>
    <t>Robert Cook</t>
  </si>
  <si>
    <t>Aron McGurrigan</t>
  </si>
  <si>
    <t>Mitchell Naughtin</t>
  </si>
  <si>
    <t>Jamie Poole</t>
  </si>
  <si>
    <t>Chase Cumings</t>
  </si>
  <si>
    <t>Grant Pilling</t>
  </si>
  <si>
    <t>Tyson LeBrun</t>
  </si>
  <si>
    <t>Jay Schell</t>
  </si>
  <si>
    <t>Mike Bartholomew</t>
  </si>
  <si>
    <t>Bailey Amos</t>
  </si>
  <si>
    <t>Jack Owen</t>
  </si>
  <si>
    <t>Geoff Oliver</t>
  </si>
  <si>
    <t>Adam Boynes-Butler</t>
  </si>
  <si>
    <t>Jordan McGee</t>
  </si>
  <si>
    <t>Lewis Pegler</t>
  </si>
  <si>
    <t>Ashley Coote</t>
  </si>
  <si>
    <t>Jake Caitlin</t>
  </si>
  <si>
    <t>Mick Rogers</t>
  </si>
  <si>
    <t>John Barnsby</t>
  </si>
  <si>
    <t>Prathap Kaliaraj</t>
  </si>
  <si>
    <t>Alan Lindsay</t>
  </si>
  <si>
    <t>Connor Trengove</t>
  </si>
  <si>
    <t>Robert Dube</t>
  </si>
  <si>
    <t>Brad Grinter</t>
  </si>
  <si>
    <t>Sam Roberts</t>
  </si>
  <si>
    <t>Tyson Lebrun</t>
  </si>
  <si>
    <t>Jay Adam</t>
  </si>
  <si>
    <t>Vernon Cuipers</t>
  </si>
  <si>
    <t>Ian Jovicic</t>
  </si>
  <si>
    <t>Matthew Walsh</t>
  </si>
  <si>
    <t>Agron Verzivoli</t>
  </si>
  <si>
    <t>Aaron McGorrigan</t>
  </si>
  <si>
    <t>Mario Aguis</t>
  </si>
  <si>
    <t>John Bansby</t>
  </si>
  <si>
    <t>Shaun Johnson</t>
  </si>
  <si>
    <t>Meyer VanDerWesthusden</t>
  </si>
  <si>
    <t>Paul Callahn</t>
  </si>
  <si>
    <t>Cam Dinnie</t>
  </si>
  <si>
    <t>Noah Schneider</t>
  </si>
  <si>
    <t>Jan VanVollestee</t>
  </si>
  <si>
    <t>Nic Schneider</t>
  </si>
  <si>
    <t>Liam Geary</t>
  </si>
  <si>
    <t>Mike Gardner</t>
  </si>
  <si>
    <t>Tony Duckmanton</t>
  </si>
  <si>
    <t>Jan Van Vollenstee</t>
  </si>
  <si>
    <t>Joe Slade</t>
  </si>
  <si>
    <t>Jake Cattlin</t>
  </si>
  <si>
    <t>Mike Gardiner</t>
  </si>
  <si>
    <t>Jani Metsola</t>
  </si>
  <si>
    <t>John Bransby</t>
  </si>
  <si>
    <t>Mitchell Naughton</t>
  </si>
  <si>
    <t>Ryan Jeffrey</t>
  </si>
  <si>
    <t>Mick Rodgers</t>
  </si>
  <si>
    <t>Meyer Van Der Westerhuizen</t>
  </si>
  <si>
    <t>Connor Haddow</t>
  </si>
  <si>
    <t>Agron Verzivolli</t>
  </si>
  <si>
    <t>Josh Neal</t>
  </si>
  <si>
    <t>Justin Staniland</t>
  </si>
  <si>
    <t>Glen Turnbull</t>
  </si>
  <si>
    <t>Adrian Green</t>
  </si>
  <si>
    <t>Meyer Van Der Westhuizen</t>
  </si>
  <si>
    <t>Hugh Ballantyne</t>
  </si>
  <si>
    <t>Kenny Smith</t>
  </si>
  <si>
    <t>Paul Callaghan</t>
  </si>
  <si>
    <t>Chris Rasmussen</t>
  </si>
  <si>
    <t>Andrew Tatlerson</t>
  </si>
  <si>
    <t>IAN JOVILIC</t>
  </si>
  <si>
    <t>DARRIN CROFT</t>
  </si>
  <si>
    <t>BAILEY AMOS</t>
  </si>
  <si>
    <t>GARY WARD</t>
  </si>
  <si>
    <t>KENNY SMITH</t>
  </si>
  <si>
    <t>SHAUN JOHNSON</t>
  </si>
  <si>
    <t>JACK ELDRED</t>
  </si>
  <si>
    <t>NATHAN MOYES</t>
  </si>
  <si>
    <t>JAKE CATTLIN</t>
  </si>
  <si>
    <t>PAUL HEALES</t>
  </si>
  <si>
    <t>LEWIS PEGLER</t>
  </si>
  <si>
    <t>JIMMY LEE</t>
  </si>
  <si>
    <t>LEWIS MCGOWAN</t>
  </si>
  <si>
    <t>DAN LOWRY</t>
  </si>
  <si>
    <t>ROB PIPER</t>
  </si>
  <si>
    <t>BRAD OVENS</t>
  </si>
  <si>
    <t>MITCHELL BOYLES</t>
  </si>
  <si>
    <t>MICHAEL HARTNELL</t>
  </si>
  <si>
    <t>NOAH SCHNEIDER</t>
  </si>
  <si>
    <t>ROB COOK</t>
  </si>
  <si>
    <t>CONNOR HADDOW</t>
  </si>
  <si>
    <t>CHASE CUMMINGS</t>
  </si>
  <si>
    <t>CODY ODONNELL</t>
  </si>
  <si>
    <t>MITCHELL NAUGHTIN</t>
  </si>
  <si>
    <t>NIC SCHNEIDER</t>
  </si>
  <si>
    <t>TYSUN LEBRUN</t>
  </si>
  <si>
    <t>TONY DUCKMANTON</t>
  </si>
  <si>
    <t>JAMIE MOORBY</t>
  </si>
  <si>
    <t>CHRIS RASMUSSEN</t>
  </si>
  <si>
    <t>VERNON CUIPERS</t>
  </si>
  <si>
    <t>ROB SMALLWOOD</t>
  </si>
  <si>
    <t>MATTHEW WALSH</t>
  </si>
  <si>
    <t>JAN VANVOLLENSTEF</t>
  </si>
  <si>
    <t>AARON MCGORRIGAN</t>
  </si>
  <si>
    <t>CAM DINNIE</t>
  </si>
  <si>
    <t>AGRON VERZIVOLI</t>
  </si>
  <si>
    <t>JOE SLADE</t>
  </si>
  <si>
    <t>GRANT PILLING</t>
  </si>
  <si>
    <t>LIAM GEARY</t>
  </si>
  <si>
    <t>MARIO AGIUS</t>
  </si>
  <si>
    <t>JANI METSULA</t>
  </si>
  <si>
    <t>JAMIE POOLE</t>
  </si>
  <si>
    <t>JUSTIN STANILAND</t>
  </si>
  <si>
    <t>PETER LASSEN</t>
  </si>
  <si>
    <t>CRAIG WOOD</t>
  </si>
  <si>
    <t>PAUL RILEY</t>
  </si>
  <si>
    <t>CONNOR TRENGOVE</t>
  </si>
  <si>
    <t>STEPHEN WILKES</t>
  </si>
  <si>
    <t>GEOFF OLIVER</t>
  </si>
  <si>
    <t>TYRONE GOW</t>
  </si>
  <si>
    <t>BRAD GRINTER</t>
  </si>
  <si>
    <t>PHIL MORGAN</t>
  </si>
  <si>
    <t>JORDAN MCGEE</t>
  </si>
  <si>
    <t>CARTER FOREMAN</t>
  </si>
  <si>
    <t>SAM ROBERTS</t>
  </si>
  <si>
    <t>RYAN JEFFREY</t>
  </si>
  <si>
    <t>Aaron Mcgorrigan</t>
  </si>
  <si>
    <t>David Griffiths</t>
  </si>
  <si>
    <t>Scott Vallow</t>
  </si>
  <si>
    <t>Rob Dube</t>
  </si>
  <si>
    <t>Ian Jovocic</t>
  </si>
  <si>
    <t>jan szczygiel</t>
  </si>
  <si>
    <t>Kennedy Smith</t>
  </si>
  <si>
    <t>mitchell boyles</t>
  </si>
  <si>
    <t>connow haddow</t>
  </si>
  <si>
    <t>brad best</t>
  </si>
  <si>
    <t>cody o'donnell</t>
  </si>
  <si>
    <t>nic schneider</t>
  </si>
  <si>
    <t>tony duckmanton</t>
  </si>
  <si>
    <t>Jan Vanvollenstee</t>
  </si>
  <si>
    <t>Sam Robers</t>
  </si>
  <si>
    <t>Vernon Cupiers</t>
  </si>
  <si>
    <t>Stephen Wilkes</t>
  </si>
  <si>
    <t>MEN'S DIVISION SEVEN SOUTH PENNANT</t>
  </si>
  <si>
    <t>Callum Hall</t>
  </si>
  <si>
    <t>David D'Costa</t>
  </si>
  <si>
    <t>Michael Larsson</t>
  </si>
  <si>
    <t>Paul Lewis</t>
  </si>
  <si>
    <t>Cam Page</t>
  </si>
  <si>
    <t>Brendan Caccamo</t>
  </si>
  <si>
    <t>Gary Owens</t>
  </si>
  <si>
    <t>Ethan Lee</t>
  </si>
  <si>
    <t>Sam Temple</t>
  </si>
  <si>
    <t>Christian Heredi</t>
  </si>
  <si>
    <t>Ryan Watson</t>
  </si>
  <si>
    <t>Mitchell Austin</t>
  </si>
  <si>
    <t>Lucas Whitehouse</t>
  </si>
  <si>
    <t>Paul Tunnis</t>
  </si>
  <si>
    <t>Simon Badich</t>
  </si>
  <si>
    <t>Andrew Carruthers</t>
  </si>
  <si>
    <t>Jim Flanders</t>
  </si>
  <si>
    <t>Jason Inkpen</t>
  </si>
  <si>
    <t xml:space="preserve">Graham Ferns </t>
  </si>
  <si>
    <t>Aaron Slocum</t>
  </si>
  <si>
    <t>Andrew Pyc</t>
  </si>
  <si>
    <t>Mason Ruback</t>
  </si>
  <si>
    <t>Keith Allan</t>
  </si>
  <si>
    <t>Ben Mauritz</t>
  </si>
  <si>
    <t>Dewald Gericke</t>
  </si>
  <si>
    <t>David Fletcher</t>
  </si>
  <si>
    <t>Greg Smith</t>
  </si>
  <si>
    <t>Rob Wynhurst</t>
  </si>
  <si>
    <t>Marcus Toleman</t>
  </si>
  <si>
    <t>Rob Robson</t>
  </si>
  <si>
    <t>Gordon Alexander</t>
  </si>
  <si>
    <t>Peter McCrory</t>
  </si>
  <si>
    <t>John Burnell</t>
  </si>
  <si>
    <t>Paul Thompson</t>
  </si>
  <si>
    <t>Merv Howe</t>
  </si>
  <si>
    <t>Simon Copestake</t>
  </si>
  <si>
    <t>Darryl Doheny</t>
  </si>
  <si>
    <t>Craig Nutchery</t>
  </si>
  <si>
    <t>Scott Bradley</t>
  </si>
  <si>
    <t>Liam Godwin</t>
  </si>
  <si>
    <t>Dave Munt</t>
  </si>
  <si>
    <t>Tom Adleigh</t>
  </si>
  <si>
    <t>Darren Desouza</t>
  </si>
  <si>
    <t>David Gallent</t>
  </si>
  <si>
    <t>Richard Lowenhoff</t>
  </si>
  <si>
    <t>Alan Hastings</t>
  </si>
  <si>
    <t>Anthony Richards</t>
  </si>
  <si>
    <t>Brian Anderson</t>
  </si>
  <si>
    <t>Bill Ferguson</t>
  </si>
  <si>
    <t>Danny Joubert</t>
  </si>
  <si>
    <t>Lindsay Hunt</t>
  </si>
  <si>
    <t>Ben McKnight</t>
  </si>
  <si>
    <t>Jonathon Harper</t>
  </si>
  <si>
    <t>Matty Ryan</t>
  </si>
  <si>
    <t>Graham Thomas</t>
  </si>
  <si>
    <t>Balfour Hewison</t>
  </si>
  <si>
    <t>Darren D'Souza</t>
  </si>
  <si>
    <t>Sam Thornky</t>
  </si>
  <si>
    <t>David DÇosta</t>
  </si>
  <si>
    <t>Tom Fagan</t>
  </si>
  <si>
    <t>Mick Smith</t>
  </si>
  <si>
    <t>Simon Babich</t>
  </si>
  <si>
    <t>Simon Chester</t>
  </si>
  <si>
    <t>Matthew Ansell</t>
  </si>
  <si>
    <t>Pete McCrory</t>
  </si>
  <si>
    <t>Peter Cunningham</t>
  </si>
  <si>
    <t>Simon Copeskate</t>
  </si>
  <si>
    <t>Craig Nutchey</t>
  </si>
  <si>
    <t>Kieran Adleigh</t>
  </si>
  <si>
    <t>Matt Bugg</t>
  </si>
  <si>
    <t>Andy Martin</t>
  </si>
  <si>
    <t>Mike Harvey</t>
  </si>
  <si>
    <t>Pete McCropy</t>
  </si>
  <si>
    <t>Paul Tompson</t>
  </si>
  <si>
    <t>Scott McClean</t>
  </si>
  <si>
    <t>Graig Nutchey</t>
  </si>
  <si>
    <t>Michael Larson</t>
  </si>
  <si>
    <t>Sam Thornley</t>
  </si>
  <si>
    <t>Bob Wynhorst</t>
  </si>
  <si>
    <t>Greg Shaw</t>
  </si>
  <si>
    <t>David Gallery</t>
  </si>
  <si>
    <t>Melv Howe</t>
  </si>
  <si>
    <t>Rob Wynhorst</t>
  </si>
  <si>
    <t>1UP</t>
  </si>
  <si>
    <t>John Burrell</t>
  </si>
  <si>
    <t>Jonathan Harper</t>
  </si>
  <si>
    <t>Graeme Fearns</t>
  </si>
  <si>
    <t>DannyJoubert</t>
  </si>
  <si>
    <t>Derek Mumford</t>
  </si>
  <si>
    <t>Grant Hammond</t>
  </si>
  <si>
    <t>Dave Fletcher</t>
  </si>
  <si>
    <t>Paul Jesset</t>
  </si>
  <si>
    <t>Marcus Toelman</t>
  </si>
  <si>
    <t>Meiv Howe</t>
  </si>
  <si>
    <t>Balfour Hewson</t>
  </si>
  <si>
    <t>Simon Capestake</t>
  </si>
  <si>
    <t>Mitchell Auston</t>
  </si>
  <si>
    <t>ROB ROBSON</t>
  </si>
  <si>
    <t>TOM FAGAN</t>
  </si>
  <si>
    <t>PETE McCROY</t>
  </si>
  <si>
    <t>SIMON BABICH</t>
  </si>
  <si>
    <t>PAUL THOMPSON</t>
  </si>
  <si>
    <t>GRAEME FERNS</t>
  </si>
  <si>
    <t>SCOTT MACLEAN</t>
  </si>
  <si>
    <t>SIMON CHESTER</t>
  </si>
  <si>
    <t>CRAIG NUTCHEY</t>
  </si>
  <si>
    <t>ANDREW PYC</t>
  </si>
  <si>
    <t>KIERAN ADLEIGH</t>
  </si>
  <si>
    <t>GREG SMITH</t>
  </si>
  <si>
    <t>LIAM SULLIVAN</t>
  </si>
  <si>
    <t>DEWALD GERICKE</t>
  </si>
  <si>
    <t>Sun City (1)</t>
  </si>
  <si>
    <t>TOM ADLEIGH</t>
  </si>
  <si>
    <t>CALLUM HALL</t>
  </si>
  <si>
    <t>DAVY GALLERY</t>
  </si>
  <si>
    <t>MICHAEL LARSON</t>
  </si>
  <si>
    <t>ALAN HASTINGS</t>
  </si>
  <si>
    <t>CAM PAGE</t>
  </si>
  <si>
    <t>DANNY JOUDERT</t>
  </si>
  <si>
    <t>GARY OWENS</t>
  </si>
  <si>
    <t>STEVEN POCOCK</t>
  </si>
  <si>
    <t>RYAN WATSON</t>
  </si>
  <si>
    <t>BEN MCKNIGHT</t>
  </si>
  <si>
    <t>SAM TEMPLE</t>
  </si>
  <si>
    <t>GRANT HAMWAWD</t>
  </si>
  <si>
    <t>LUCAS WHITEHOUSE</t>
  </si>
  <si>
    <t>Sun City (2)</t>
  </si>
  <si>
    <t>Hartfield</t>
  </si>
  <si>
    <t>ANDREW CARRUTHERS</t>
  </si>
  <si>
    <t>MARCUS TOLEMAN</t>
  </si>
  <si>
    <t>JASON INKPEN</t>
  </si>
  <si>
    <t>GORDON ALEXANDER</t>
  </si>
  <si>
    <t>AAROM SLOCUM</t>
  </si>
  <si>
    <t>MATT BUGG</t>
  </si>
  <si>
    <t>PETER CUNNINGHAM</t>
  </si>
  <si>
    <t>MEIV HOWE</t>
  </si>
  <si>
    <t>MASON RUBACK</t>
  </si>
  <si>
    <t>SCOTT BRADLEY</t>
  </si>
  <si>
    <t>DAVE FLETCHER</t>
  </si>
  <si>
    <t>DARRYL DOHENY</t>
  </si>
  <si>
    <t>ROB WYNHORST</t>
  </si>
  <si>
    <t>MIKE HARVEY</t>
  </si>
  <si>
    <t>Chequers</t>
  </si>
  <si>
    <t>Mosman Park</t>
  </si>
  <si>
    <t>DAVID D'COSTA</t>
  </si>
  <si>
    <t>GRAHAM THOMAS</t>
  </si>
  <si>
    <t>MICK SMITH</t>
  </si>
  <si>
    <t>DARREN DESOUZA</t>
  </si>
  <si>
    <t>PAUL LEWIS</t>
  </si>
  <si>
    <t>RICHARD LOWENHOFF</t>
  </si>
  <si>
    <t>MATTHEW ANSELL</t>
  </si>
  <si>
    <t>GARRY PLATT</t>
  </si>
  <si>
    <t>ETHAN LEE</t>
  </si>
  <si>
    <t>LINDSAY HUNT</t>
  </si>
  <si>
    <t>PAUL TUNNIS</t>
  </si>
  <si>
    <t>BILL FERGUSON</t>
  </si>
  <si>
    <t>MITCHELL AUSTIN</t>
  </si>
  <si>
    <t>JONATHON HARPER</t>
  </si>
  <si>
    <t>Wanneroo</t>
  </si>
  <si>
    <t xml:space="preserve">BALFOUR HEWISON </t>
  </si>
  <si>
    <t xml:space="preserve">JASON INKPEN </t>
  </si>
  <si>
    <t xml:space="preserve">DARREN DESOUZA </t>
  </si>
  <si>
    <t xml:space="preserve">AARON  SLOCUM </t>
  </si>
  <si>
    <t xml:space="preserve">RICHARD LOWENHOFF </t>
  </si>
  <si>
    <t xml:space="preserve">ANDREW CORRUTHERS </t>
  </si>
  <si>
    <t xml:space="preserve">MASON RUBOCK </t>
  </si>
  <si>
    <t xml:space="preserve">LINDSAY HUNT </t>
  </si>
  <si>
    <t xml:space="preserve">DAVE FLETCHER </t>
  </si>
  <si>
    <t xml:space="preserve">BILL FERGUSON </t>
  </si>
  <si>
    <t xml:space="preserve">JONATHAN HARPER </t>
  </si>
  <si>
    <t xml:space="preserve">PAUL VESSETT </t>
  </si>
  <si>
    <t xml:space="preserve">MARCUS TOLEMAN </t>
  </si>
  <si>
    <t xml:space="preserve">MICK SMITH </t>
  </si>
  <si>
    <t xml:space="preserve">CHRIS TOLEMAN </t>
  </si>
  <si>
    <t>BRENDAN CACCAMO</t>
  </si>
  <si>
    <t xml:space="preserve">GORDON ALEXANDER </t>
  </si>
  <si>
    <t xml:space="preserve">MELV HOWE </t>
  </si>
  <si>
    <t>CHRISTIAN HARDI</t>
  </si>
  <si>
    <t xml:space="preserve">SCOTT BRADLEY </t>
  </si>
  <si>
    <t xml:space="preserve">ANDREW WILSON </t>
  </si>
  <si>
    <t xml:space="preserve">MITCHELL AUSTIN </t>
  </si>
  <si>
    <t xml:space="preserve">TOM FAGAN </t>
  </si>
  <si>
    <t xml:space="preserve">SIMON BABICH </t>
  </si>
  <si>
    <t xml:space="preserve">MICHAEL LARSSON </t>
  </si>
  <si>
    <t xml:space="preserve">SIMON CHESTER </t>
  </si>
  <si>
    <t xml:space="preserve">CAM PAGE </t>
  </si>
  <si>
    <t xml:space="preserve">ANDREW PYC </t>
  </si>
  <si>
    <t xml:space="preserve">DEREK MUMFORD </t>
  </si>
  <si>
    <t xml:space="preserve">DEWALD GERICKE </t>
  </si>
  <si>
    <t xml:space="preserve">SAM THORNLEY </t>
  </si>
  <si>
    <t>DEREK RUSSELL</t>
  </si>
  <si>
    <t xml:space="preserve">ROB ROBSON </t>
  </si>
  <si>
    <t xml:space="preserve">DAVID GALLERY </t>
  </si>
  <si>
    <t xml:space="preserve">PETE MCRORY </t>
  </si>
  <si>
    <t xml:space="preserve">ALAN HASTINGS </t>
  </si>
  <si>
    <t xml:space="preserve">PAUL THOMPSON </t>
  </si>
  <si>
    <t xml:space="preserve">MATTHEW RYAN </t>
  </si>
  <si>
    <t xml:space="preserve">SIMON COPESTAKE </t>
  </si>
  <si>
    <t xml:space="preserve">DANNY JOUBERT </t>
  </si>
  <si>
    <t xml:space="preserve">SCOTT McCLEAN </t>
  </si>
  <si>
    <t xml:space="preserve">BEN MCKNIGHT </t>
  </si>
  <si>
    <t xml:space="preserve">lIAM GODWIN </t>
  </si>
  <si>
    <t xml:space="preserve">GRANT HAMAND </t>
  </si>
  <si>
    <t xml:space="preserve">KEIRAN ADLEIGH </t>
  </si>
  <si>
    <t>MEN'S DIVISION EIGHT NORTH PENNANT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</si>
</sst>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###############"/>
    <numFmt numFmtId="165" formatCode="hh:mm"/>
  </numFmts>
  <fonts count="28">
    <font>
      <sz val="10"/>
      <color rgb="FF000000"/>
      <name val="Arial"/>
    </font>
    <font>
      <sz val="18"/>
      <color rgb="FF000000"/>
      <name val="Trebuchet MS"/>
    </font>
    <font>
      <sz val="10"/>
      <name val="Arial"/>
    </font>
    <font>
      <b/>
      <sz val="10"/>
      <color rgb="FFFFFFFF"/>
      <name val="Trebuchet MS"/>
    </font>
    <font>
      <b/>
      <sz val="10"/>
      <name val="Trebuchet MS"/>
    </font>
    <font>
      <b/>
      <sz val="10"/>
      <name val="Arial"/>
    </font>
    <font>
      <sz val="10"/>
      <color rgb="FFFFFFFF"/>
      <name val="Trebuchet MS"/>
    </font>
    <font>
      <sz val="10"/>
      <name val="Trebuchet MS"/>
    </font>
    <font>
      <b/>
      <sz val="12"/>
      <name val="Trebuchet MS"/>
    </font>
    <font>
      <b/>
      <sz val="11"/>
      <name val="Trebuchet MS"/>
    </font>
    <font>
      <b/>
      <sz val="14"/>
      <name val="Trebuchet MS"/>
    </font>
    <font>
      <b/>
      <sz val="9"/>
      <color rgb="FF000000"/>
      <name val="Trebuchet MS"/>
    </font>
    <font>
      <b/>
      <sz val="9"/>
      <name val="Trebuchet MS"/>
    </font>
    <font>
      <sz val="10"/>
      <name val="Arial"/>
    </font>
    <font>
      <sz val="10"/>
      <name val="&quot;Trebuchet MS&quot;"/>
    </font>
    <font>
      <sz val="10"/>
      <name val="Trebuchet MS"/>
    </font>
    <font>
      <sz val="11"/>
      <color rgb="FF000000"/>
      <name val="Calibri"/>
    </font>
    <font>
      <sz val="20"/>
      <color rgb="FF000000"/>
      <name val="Calibri"/>
    </font>
    <font>
      <b/>
      <sz val="20"/>
      <color rgb="FF000000"/>
      <name val="Calibri"/>
    </font>
    <font>
      <b/>
      <sz val="15"/>
      <color rgb="FF000000"/>
      <name val="Calibri"/>
    </font>
    <font>
      <sz val="13"/>
      <color rgb="FF000000"/>
      <name val="Calibri"/>
    </font>
    <font>
      <b/>
      <sz val="16"/>
      <color rgb="FF000000"/>
      <name val="Calibri"/>
    </font>
    <font>
      <sz val="9"/>
      <name val="trebuchet ms"/>
    </font>
    <font>
      <b/>
      <sz val="9"/>
      <name val="&quot;Trebuchet MS&quot;"/>
    </font>
    <font>
      <b/>
      <sz val="15"/>
      <name val="Trebuchet MS"/>
    </font>
    <font>
      <b/>
      <sz val="11"/>
      <color rgb="FF000000"/>
      <name val="Calibri"/>
    </font>
    <font>
      <b/>
      <sz val="12"/>
      <color rgb="FF000000"/>
      <name val="Calibri"/>
    </font>
    <font>
      <sz val="12"/>
      <color rgb="FF000000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CA2D"/>
        <bgColor rgb="FFF7CA2D"/>
      </patternFill>
    </fill>
    <fill>
      <patternFill patternType="solid">
        <fgColor rgb="FFCCCCCC"/>
        <bgColor rgb="FFCCCCCC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5">
    <xf numFmtId="0" fontId="0" fillId="0" borderId="0" xfId="0" applyAlignment="1">
      <alignment wrapText="1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2" fillId="2" borderId="0" xfId="0" applyNumberFormat="1" applyFont="1" applyFill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164" fontId="12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vertical="center" wrapText="1"/>
    </xf>
    <xf numFmtId="0" fontId="7" fillId="2" borderId="2" xfId="0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right" vertical="center" wrapText="1"/>
    </xf>
    <xf numFmtId="0" fontId="7" fillId="2" borderId="7" xfId="0" applyFont="1" applyFill="1" applyBorder="1" applyAlignment="1">
      <alignment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4" fontId="13" fillId="2" borderId="0" xfId="0" applyNumberFormat="1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4" fillId="2" borderId="0" xfId="0" applyFont="1" applyFill="1" applyAlignment="1">
      <alignment horizontal="right" wrapText="1"/>
    </xf>
    <xf numFmtId="0" fontId="15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wrapText="1"/>
    </xf>
    <xf numFmtId="0" fontId="16" fillId="0" borderId="0" xfId="0" applyFont="1" applyAlignment="1">
      <alignment horizontal="left"/>
    </xf>
    <xf numFmtId="49" fontId="17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49" fontId="16" fillId="0" borderId="0" xfId="0" applyNumberFormat="1" applyFont="1" applyAlignment="1">
      <alignment horizontal="left"/>
    </xf>
    <xf numFmtId="0" fontId="16" fillId="0" borderId="0" xfId="0" applyFont="1"/>
    <xf numFmtId="0" fontId="16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49" fontId="19" fillId="0" borderId="0" xfId="0" applyNumberFormat="1" applyFont="1" applyAlignment="1">
      <alignment horizontal="left"/>
    </xf>
    <xf numFmtId="165" fontId="20" fillId="0" borderId="0" xfId="0" applyNumberFormat="1" applyFont="1" applyAlignment="1">
      <alignment horizontal="left"/>
    </xf>
    <xf numFmtId="49" fontId="20" fillId="0" borderId="0" xfId="0" applyNumberFormat="1" applyFont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 applyAlignment="1">
      <alignment horizontal="center"/>
    </xf>
    <xf numFmtId="49" fontId="2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0" fillId="0" borderId="0" xfId="0" applyAlignment="1">
      <alignment wrapText="1"/>
    </xf>
    <xf numFmtId="0" fontId="2" fillId="0" borderId="11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12" fillId="0" borderId="1" xfId="0" applyFont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11" fillId="5" borderId="6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wrapText="1"/>
    </xf>
    <xf numFmtId="0" fontId="12" fillId="0" borderId="0" xfId="0" applyFont="1" applyAlignment="1">
      <alignment vertical="center" wrapText="1"/>
    </xf>
    <xf numFmtId="0" fontId="19" fillId="0" borderId="0" xfId="0" applyFont="1" applyAlignment="1">
      <alignment horizontal="center"/>
    </xf>
    <xf numFmtId="0" fontId="19" fillId="8" borderId="0" xfId="0" applyFont="1" applyFill="1" applyAlignment="1">
      <alignment horizontal="center"/>
    </xf>
    <xf numFmtId="0" fontId="2" fillId="0" borderId="0" xfId="0" applyFont="1" applyAlignment="1">
      <alignment horizontal="right" wrapText="1"/>
    </xf>
    <xf numFmtId="0" fontId="7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12" fillId="0" borderId="3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164" fontId="2" fillId="2" borderId="0" xfId="0" applyNumberFormat="1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3" fillId="6" borderId="12" xfId="0" applyFont="1" applyFill="1" applyBorder="1" applyAlignment="1">
      <alignment horizontal="center" wrapText="1"/>
    </xf>
    <xf numFmtId="0" fontId="23" fillId="6" borderId="4" xfId="0" applyFont="1" applyFill="1" applyBorder="1" applyAlignment="1">
      <alignment horizontal="center" wrapText="1"/>
    </xf>
    <xf numFmtId="0" fontId="24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25" fillId="0" borderId="14" xfId="0" applyFont="1" applyBorder="1"/>
    <xf numFmtId="0" fontId="25" fillId="0" borderId="14" xfId="0" applyFont="1" applyBorder="1" applyAlignment="1">
      <alignment horizontal="left"/>
    </xf>
    <xf numFmtId="164" fontId="9" fillId="0" borderId="4" xfId="0" applyNumberFormat="1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0" fontId="14" fillId="2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14" fillId="2" borderId="11" xfId="0" applyFont="1" applyFill="1" applyBorder="1" applyAlignment="1">
      <alignment horizontal="center" wrapText="1"/>
    </xf>
    <xf numFmtId="0" fontId="2" fillId="2" borderId="0" xfId="0" applyFont="1" applyFill="1" applyAlignment="1">
      <alignment wrapText="1"/>
    </xf>
    <xf numFmtId="0" fontId="25" fillId="0" borderId="15" xfId="0" applyFont="1" applyBorder="1"/>
    <xf numFmtId="0" fontId="25" fillId="0" borderId="14" xfId="0" applyFont="1" applyBorder="1"/>
    <xf numFmtId="0" fontId="25" fillId="0" borderId="15" xfId="0" applyFont="1" applyBorder="1" applyAlignment="1">
      <alignment horizontal="left"/>
    </xf>
    <xf numFmtId="0" fontId="25" fillId="0" borderId="14" xfId="0" applyFont="1" applyBorder="1" applyAlignment="1">
      <alignment horizontal="left"/>
    </xf>
    <xf numFmtId="0" fontId="26" fillId="0" borderId="15" xfId="0" applyFont="1" applyBorder="1"/>
    <xf numFmtId="0" fontId="11" fillId="0" borderId="14" xfId="0" applyFont="1" applyBorder="1"/>
    <xf numFmtId="0" fontId="22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1" fillId="0" borderId="1" xfId="0" applyFont="1" applyBorder="1"/>
    <xf numFmtId="0" fontId="11" fillId="0" borderId="14" xfId="0" applyFont="1" applyBorder="1" applyAlignment="1">
      <alignment horizontal="left"/>
    </xf>
    <xf numFmtId="0" fontId="11" fillId="0" borderId="14" xfId="0" applyFont="1" applyBorder="1" applyAlignment="1">
      <alignment horizontal="left"/>
    </xf>
    <xf numFmtId="0" fontId="27" fillId="0" borderId="14" xfId="0" applyFont="1" applyBorder="1"/>
    <xf numFmtId="0" fontId="26" fillId="0" borderId="14" xfId="0" applyFont="1" applyBorder="1"/>
    <xf numFmtId="0" fontId="23" fillId="6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2%20-%20MEN.xlsx" TargetMode="External"/><Relationship Id="rId1" Type="http://schemas.openxmlformats.org/officeDocument/2006/relationships/externalLinkPath" Target="2025%20DIVISION%202%20-%20MEN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7%20NORTH%20-%20MEN.xlsx" TargetMode="External"/><Relationship Id="rId1" Type="http://schemas.openxmlformats.org/officeDocument/2006/relationships/externalLinkPath" Target="2025%20DIVISION%207%20NORTH%20-%20MEN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7%20SOUTH%20-%20MEN.xlsx" TargetMode="External"/><Relationship Id="rId1" Type="http://schemas.openxmlformats.org/officeDocument/2006/relationships/externalLinkPath" Target="2025%20DIVISION%207%20SOUTH%20-%20MEN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8%20NORTH%20-%20MEN.xlsx" TargetMode="External"/><Relationship Id="rId1" Type="http://schemas.openxmlformats.org/officeDocument/2006/relationships/externalLinkPath" Target="2025%20DIVISION%208%20NORTH%20-%20MEN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3%20-%20MEN.xlsx" TargetMode="External"/><Relationship Id="rId1" Type="http://schemas.openxmlformats.org/officeDocument/2006/relationships/externalLinkPath" Target="2025%20DIVISION%203%20-%20MEN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4%20NORTH%20-%20MEN.xlsx" TargetMode="External"/><Relationship Id="rId1" Type="http://schemas.openxmlformats.org/officeDocument/2006/relationships/externalLinkPath" Target="2025%20DIVISION%204%20NORTH%20-%20MEN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4%20SOUTH%20-%20MEN.xlsx" TargetMode="External"/><Relationship Id="rId1" Type="http://schemas.openxmlformats.org/officeDocument/2006/relationships/externalLinkPath" Target="2025%20DIVISION%204%20SOUTH%20-%20MEN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5%20NORTH%20-%20MEN.xlsx" TargetMode="External"/><Relationship Id="rId1" Type="http://schemas.openxmlformats.org/officeDocument/2006/relationships/externalLinkPath" Target="2025%20DIVISION%205%20NORTH%20-%20MEN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5%20SOUTH%20-%20MEN.xlsx" TargetMode="External"/><Relationship Id="rId1" Type="http://schemas.openxmlformats.org/officeDocument/2006/relationships/externalLinkPath" Target="2025%20DIVISION%205%20SOUTH%20-%20MEN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6%20NORTH%20-%20MEN.xlsx" TargetMode="External"/><Relationship Id="rId1" Type="http://schemas.openxmlformats.org/officeDocument/2006/relationships/externalLinkPath" Target="2025%20DIVISION%206%20NORTH%20-%20MEN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6%20SOUTH%20-%20MEN.xlsx" TargetMode="External"/><Relationship Id="rId1" Type="http://schemas.openxmlformats.org/officeDocument/2006/relationships/externalLinkPath" Target="2025%20DIVISION%206%20SOUTH%20-%20MEN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ealMaidment\Desktop\2025%20Pennants%20Results\2025%20Men_s%20Pennants\2025%20DIVISION%206%20SOUTH%20CENTRAL%20-%20MEN.xlsx" TargetMode="External"/><Relationship Id="rId1" Type="http://schemas.openxmlformats.org/officeDocument/2006/relationships/externalLinkPath" Target="2025%20DIVISION%206%20SOUTH%20CENTRAL%20-%20M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6">
          <cell r="A6" t="str">
            <v>ROUND ONE</v>
          </cell>
          <cell r="B6" t="str">
            <v>SUNDAY 8 JUNE</v>
          </cell>
          <cell r="C6" t="str">
            <v>Bunbury GC</v>
          </cell>
        </row>
        <row r="7">
          <cell r="C7" t="str">
            <v>Gosnells</v>
          </cell>
          <cell r="E7" t="str">
            <v>Melville Glades</v>
          </cell>
        </row>
        <row r="8">
          <cell r="C8" t="str">
            <v>WAGC</v>
          </cell>
          <cell r="E8" t="str">
            <v>Nedlands</v>
          </cell>
        </row>
        <row r="9">
          <cell r="C9" t="str">
            <v>Bunbury</v>
          </cell>
          <cell r="E9" t="str">
            <v>Kwinana</v>
          </cell>
        </row>
        <row r="10">
          <cell r="C10" t="str">
            <v>Mandurah</v>
          </cell>
          <cell r="E10" t="str">
            <v>Hartfield</v>
          </cell>
        </row>
        <row r="12">
          <cell r="A12" t="str">
            <v>ROUND TWO</v>
          </cell>
          <cell r="B12" t="str">
            <v>SUNDAY 15 JUNE</v>
          </cell>
          <cell r="C12" t="str">
            <v>Nedlands GC</v>
          </cell>
        </row>
        <row r="13">
          <cell r="C13" t="str">
            <v>Gosnells</v>
          </cell>
          <cell r="E13" t="str">
            <v>Mandurah</v>
          </cell>
        </row>
        <row r="14">
          <cell r="C14" t="str">
            <v>WAGC</v>
          </cell>
          <cell r="E14" t="str">
            <v>Kwinana</v>
          </cell>
        </row>
        <row r="15">
          <cell r="C15" t="str">
            <v>Nedlands</v>
          </cell>
          <cell r="E15" t="str">
            <v>Bunbury</v>
          </cell>
        </row>
        <row r="16">
          <cell r="C16" t="str">
            <v>Hartfield</v>
          </cell>
          <cell r="E16" t="str">
            <v>Melville Glades</v>
          </cell>
        </row>
        <row r="18">
          <cell r="A18" t="str">
            <v>ROUND THREE</v>
          </cell>
          <cell r="B18" t="str">
            <v>SUNDAY 22 JUNE</v>
          </cell>
          <cell r="C18" t="str">
            <v>Kwinana GC</v>
          </cell>
        </row>
        <row r="19">
          <cell r="C19" t="str">
            <v>Gosnells</v>
          </cell>
          <cell r="E19" t="str">
            <v>Nedlands</v>
          </cell>
        </row>
        <row r="20">
          <cell r="C20" t="str">
            <v>WAGC</v>
          </cell>
          <cell r="E20" t="str">
            <v>Melville Glades</v>
          </cell>
        </row>
        <row r="21">
          <cell r="C21" t="str">
            <v>Kwinana</v>
          </cell>
          <cell r="E21" t="str">
            <v>Hartfield</v>
          </cell>
        </row>
        <row r="22">
          <cell r="C22" t="str">
            <v>Bunbury</v>
          </cell>
          <cell r="E22" t="str">
            <v>Mandurah</v>
          </cell>
        </row>
        <row r="24">
          <cell r="A24" t="str">
            <v>ROUND FOUR</v>
          </cell>
          <cell r="B24" t="str">
            <v>SUNDAY 29 JUNE</v>
          </cell>
          <cell r="C24" t="str">
            <v>Hartfield CC</v>
          </cell>
        </row>
        <row r="25">
          <cell r="C25" t="str">
            <v>Gosnells</v>
          </cell>
          <cell r="E25" t="str">
            <v>Bunbury</v>
          </cell>
        </row>
        <row r="26">
          <cell r="C26" t="str">
            <v>Mandurah</v>
          </cell>
          <cell r="E26" t="str">
            <v>Nedlands</v>
          </cell>
        </row>
        <row r="27">
          <cell r="C27" t="str">
            <v>WAGC</v>
          </cell>
          <cell r="E27" t="str">
            <v>Hartfield</v>
          </cell>
        </row>
        <row r="28">
          <cell r="C28" t="str">
            <v>Melville Glades</v>
          </cell>
          <cell r="E28" t="str">
            <v>Kwinana</v>
          </cell>
        </row>
        <row r="30">
          <cell r="A30" t="str">
            <v>ROUND FIVE</v>
          </cell>
          <cell r="B30" t="str">
            <v>SUNDAY 6 JULY</v>
          </cell>
          <cell r="C30" t="str">
            <v>Western Australian GC</v>
          </cell>
        </row>
        <row r="31">
          <cell r="C31" t="str">
            <v>Gosnells</v>
          </cell>
          <cell r="E31" t="str">
            <v>Kwinana</v>
          </cell>
        </row>
        <row r="32">
          <cell r="C32" t="str">
            <v>Bunbury</v>
          </cell>
          <cell r="E32" t="str">
            <v>Melville Glades</v>
          </cell>
        </row>
        <row r="33">
          <cell r="C33" t="str">
            <v>Hartfield</v>
          </cell>
          <cell r="E33" t="str">
            <v>Nedlands</v>
          </cell>
        </row>
        <row r="34">
          <cell r="C34" t="str">
            <v>WAGC</v>
          </cell>
          <cell r="E34" t="str">
            <v>Mandurah</v>
          </cell>
        </row>
        <row r="36">
          <cell r="A36" t="str">
            <v>ROUND SIX</v>
          </cell>
          <cell r="B36" t="str">
            <v>SUNDAY 13 JULY</v>
          </cell>
          <cell r="C36" t="str">
            <v>Melville Glades GC</v>
          </cell>
        </row>
        <row r="37">
          <cell r="C37" t="str">
            <v>Gosnells</v>
          </cell>
          <cell r="E37" t="str">
            <v>WAGC</v>
          </cell>
        </row>
        <row r="38">
          <cell r="C38" t="str">
            <v>Bunbury</v>
          </cell>
          <cell r="E38" t="str">
            <v>Hartfield</v>
          </cell>
        </row>
        <row r="39">
          <cell r="C39" t="str">
            <v>Nedlands</v>
          </cell>
          <cell r="E39" t="str">
            <v>Melville Glades</v>
          </cell>
        </row>
        <row r="40">
          <cell r="C40" t="str">
            <v>Kwinana</v>
          </cell>
          <cell r="E40" t="str">
            <v>Mandurah</v>
          </cell>
        </row>
        <row r="42">
          <cell r="A42" t="str">
            <v>ROUND SEVEN</v>
          </cell>
          <cell r="B42" t="str">
            <v>SUNDAY 20 JULY</v>
          </cell>
          <cell r="C42" t="str">
            <v>Mandurah CC</v>
          </cell>
        </row>
        <row r="43">
          <cell r="C43" t="str">
            <v>Gosnells</v>
          </cell>
          <cell r="E43" t="str">
            <v>Hartfield</v>
          </cell>
        </row>
        <row r="44">
          <cell r="C44" t="str">
            <v>Melville Glades</v>
          </cell>
          <cell r="E44" t="str">
            <v>Mandurah</v>
          </cell>
        </row>
        <row r="45">
          <cell r="C45" t="str">
            <v>Kwinana</v>
          </cell>
          <cell r="E45" t="str">
            <v>Nedlands</v>
          </cell>
        </row>
        <row r="46">
          <cell r="C46" t="str">
            <v>WAGC</v>
          </cell>
          <cell r="E46" t="str">
            <v>Bunbury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Hartfield CC</v>
          </cell>
        </row>
        <row r="8">
          <cell r="C8" t="str">
            <v>Wanneroo (1)</v>
          </cell>
          <cell r="E8" t="str">
            <v>The Vines</v>
          </cell>
        </row>
        <row r="9">
          <cell r="C9" t="str">
            <v>Lakelands</v>
          </cell>
          <cell r="E9" t="str">
            <v>Hartfield</v>
          </cell>
        </row>
        <row r="10">
          <cell r="C10" t="str">
            <v>Joondalup</v>
          </cell>
          <cell r="E10" t="str">
            <v>Lake Karrinyup</v>
          </cell>
        </row>
        <row r="11">
          <cell r="C11" t="str">
            <v>Wanneroo (2)</v>
          </cell>
          <cell r="E11" t="str">
            <v>Sun City</v>
          </cell>
        </row>
        <row r="13">
          <cell r="A13" t="str">
            <v>ROUND TWO</v>
          </cell>
          <cell r="B13" t="str">
            <v>SUNDAY 15 JUNE</v>
          </cell>
          <cell r="C13" t="str">
            <v>Sun City CC</v>
          </cell>
        </row>
        <row r="14">
          <cell r="C14" t="str">
            <v>Lake Karrinyup</v>
          </cell>
          <cell r="E14" t="str">
            <v>Sun City</v>
          </cell>
        </row>
        <row r="15">
          <cell r="C15" t="str">
            <v>Joondalup</v>
          </cell>
          <cell r="E15" t="str">
            <v>Wanneroo (2)</v>
          </cell>
        </row>
        <row r="16">
          <cell r="C16" t="str">
            <v>The Vines</v>
          </cell>
          <cell r="E16" t="str">
            <v>Hartfield</v>
          </cell>
        </row>
        <row r="17">
          <cell r="C17" t="str">
            <v>Wanneroo (1)</v>
          </cell>
          <cell r="E17" t="str">
            <v>Lakelands</v>
          </cell>
        </row>
        <row r="19">
          <cell r="A19" t="str">
            <v>ROUND THREE</v>
          </cell>
          <cell r="B19" t="str">
            <v>SUNDAY 22 JUNE</v>
          </cell>
          <cell r="C19" t="str">
            <v>Lake Karrinyup CC</v>
          </cell>
        </row>
        <row r="20">
          <cell r="C20" t="str">
            <v>Joondalup</v>
          </cell>
          <cell r="E20" t="str">
            <v>Hartfield</v>
          </cell>
        </row>
        <row r="21">
          <cell r="C21" t="str">
            <v>Wanneroo (1)</v>
          </cell>
          <cell r="E21" t="str">
            <v>Sun City</v>
          </cell>
        </row>
        <row r="22">
          <cell r="C22" t="str">
            <v>Wanneroo (2)</v>
          </cell>
          <cell r="E22" t="str">
            <v>Lakelands</v>
          </cell>
        </row>
        <row r="23">
          <cell r="C23" t="str">
            <v>The Vines</v>
          </cell>
          <cell r="E23" t="str">
            <v>Lake Karrinyup</v>
          </cell>
        </row>
        <row r="25">
          <cell r="A25" t="str">
            <v>ROUND FOUR</v>
          </cell>
          <cell r="B25" t="str">
            <v>SUNDAY 29 JUNE</v>
          </cell>
          <cell r="C25" t="str">
            <v>The Vines G &amp;CC</v>
          </cell>
        </row>
        <row r="26">
          <cell r="C26" t="str">
            <v>Lakelands</v>
          </cell>
          <cell r="E26" t="str">
            <v>Lake Karrinyup</v>
          </cell>
        </row>
        <row r="27">
          <cell r="C27" t="str">
            <v>Wanneroo (2)</v>
          </cell>
          <cell r="E27" t="str">
            <v>The Vines</v>
          </cell>
        </row>
        <row r="28">
          <cell r="C28" t="str">
            <v>Wanneroo (1)</v>
          </cell>
          <cell r="E28" t="str">
            <v>Joondalup</v>
          </cell>
        </row>
        <row r="29">
          <cell r="C29" t="str">
            <v>Sun City</v>
          </cell>
          <cell r="E29" t="str">
            <v>Hartfield</v>
          </cell>
        </row>
        <row r="31">
          <cell r="A31" t="str">
            <v>ROUND FIVE</v>
          </cell>
          <cell r="B31" t="str">
            <v>SUNDAY 6 JULY</v>
          </cell>
          <cell r="C31" t="str">
            <v>Joondalup CC</v>
          </cell>
        </row>
        <row r="32">
          <cell r="C32" t="str">
            <v>The Vines</v>
          </cell>
          <cell r="E32" t="str">
            <v>Lakelands</v>
          </cell>
        </row>
        <row r="33">
          <cell r="C33" t="str">
            <v>Sun City</v>
          </cell>
          <cell r="E33" t="str">
            <v>Joondalup</v>
          </cell>
        </row>
        <row r="34">
          <cell r="C34" t="str">
            <v>Hartfield</v>
          </cell>
          <cell r="E34" t="str">
            <v>Wanneroo (1)</v>
          </cell>
        </row>
        <row r="35">
          <cell r="C35" t="str">
            <v>Lake Karrinyup</v>
          </cell>
          <cell r="E35" t="str">
            <v>Wanneroo (2)</v>
          </cell>
        </row>
        <row r="37">
          <cell r="A37" t="str">
            <v>ROUND SIX</v>
          </cell>
          <cell r="B37" t="str">
            <v>SUNDAY 13 JULY</v>
          </cell>
          <cell r="C37" t="str">
            <v>Lakelands CC</v>
          </cell>
        </row>
        <row r="38">
          <cell r="C38" t="str">
            <v>Hartfield</v>
          </cell>
        </row>
        <row r="43">
          <cell r="A43" t="str">
            <v>ROUND SEVEN</v>
          </cell>
          <cell r="B43" t="str">
            <v>SUNDAY 20 JULY</v>
          </cell>
          <cell r="C43" t="str">
            <v>Wanneroo GC</v>
          </cell>
        </row>
        <row r="44">
          <cell r="C44" t="str">
            <v>Wanneroo (2)</v>
          </cell>
          <cell r="E44" t="str">
            <v>Wanneroo (1)</v>
          </cell>
        </row>
        <row r="45">
          <cell r="C45" t="str">
            <v>Hartfield</v>
          </cell>
          <cell r="E45" t="str">
            <v>Lake Karrinyup</v>
          </cell>
        </row>
        <row r="46">
          <cell r="C46" t="str">
            <v>Lakelands</v>
          </cell>
          <cell r="E46" t="str">
            <v>Sun City</v>
          </cell>
        </row>
        <row r="47">
          <cell r="C47" t="str">
            <v>Joondalup</v>
          </cell>
          <cell r="E47" t="str">
            <v>The Vines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Mandurah CC</v>
          </cell>
        </row>
        <row r="8">
          <cell r="C8" t="str">
            <v>Bunbury</v>
          </cell>
          <cell r="E8" t="str">
            <v>Secret Harbour</v>
          </cell>
        </row>
        <row r="9">
          <cell r="C9" t="str">
            <v>Hartfield</v>
          </cell>
          <cell r="E9" t="str">
            <v>Kwinana (1)</v>
          </cell>
        </row>
        <row r="10">
          <cell r="C10" t="str">
            <v>Mandurah</v>
          </cell>
          <cell r="E10" t="str">
            <v>Pinjarra</v>
          </cell>
        </row>
        <row r="11">
          <cell r="C11" t="str">
            <v>Kwinana (2)</v>
          </cell>
          <cell r="E11" t="str">
            <v>Rockingham</v>
          </cell>
        </row>
        <row r="13">
          <cell r="A13" t="str">
            <v>ROUND TWO</v>
          </cell>
          <cell r="B13" t="str">
            <v>SUNDAY 15 JUNE</v>
          </cell>
          <cell r="C13" t="str">
            <v>Kwinana GC</v>
          </cell>
        </row>
        <row r="14">
          <cell r="C14" t="str">
            <v>Pinjarra</v>
          </cell>
          <cell r="E14" t="str">
            <v>Rockingham</v>
          </cell>
        </row>
        <row r="15">
          <cell r="C15" t="str">
            <v>Mandurah</v>
          </cell>
          <cell r="E15" t="str">
            <v>Kwinana (2)</v>
          </cell>
        </row>
        <row r="16">
          <cell r="C16" t="str">
            <v>Secret Harbour</v>
          </cell>
          <cell r="E16" t="str">
            <v>Kwinana (1)</v>
          </cell>
        </row>
        <row r="17">
          <cell r="C17" t="str">
            <v>Bunbury</v>
          </cell>
          <cell r="E17" t="str">
            <v>Hartfield</v>
          </cell>
        </row>
        <row r="19">
          <cell r="A19" t="str">
            <v>ROUND THREE</v>
          </cell>
          <cell r="B19" t="str">
            <v>SUNDAY 22 JUNE</v>
          </cell>
          <cell r="C19" t="str">
            <v>Pinjarra</v>
          </cell>
        </row>
        <row r="20">
          <cell r="C20" t="str">
            <v>Mandurah</v>
          </cell>
          <cell r="E20" t="str">
            <v>Kwinana (1)</v>
          </cell>
        </row>
        <row r="21">
          <cell r="C21" t="str">
            <v>Bunbury</v>
          </cell>
          <cell r="E21" t="str">
            <v>Rockingham</v>
          </cell>
        </row>
        <row r="22">
          <cell r="C22" t="str">
            <v>Kwinana (2)</v>
          </cell>
          <cell r="E22" t="str">
            <v>Hartfield</v>
          </cell>
        </row>
        <row r="23">
          <cell r="C23" t="str">
            <v>Secret Harbour</v>
          </cell>
          <cell r="E23" t="str">
            <v>Pinjarra</v>
          </cell>
        </row>
        <row r="25">
          <cell r="A25" t="str">
            <v>ROUND FOUR</v>
          </cell>
          <cell r="B25" t="str">
            <v>SUNDAY 29 JUNE</v>
          </cell>
          <cell r="C25" t="str">
            <v>Rockingham GC</v>
          </cell>
        </row>
        <row r="26">
          <cell r="C26" t="str">
            <v>Hartfield</v>
          </cell>
          <cell r="E26" t="str">
            <v>Pinjarra</v>
          </cell>
        </row>
        <row r="27">
          <cell r="C27" t="str">
            <v>Kwinana (2)</v>
          </cell>
          <cell r="E27" t="str">
            <v>Secret Harbour</v>
          </cell>
        </row>
        <row r="28">
          <cell r="C28" t="str">
            <v>Bunbury</v>
          </cell>
          <cell r="E28" t="str">
            <v>Mandurah</v>
          </cell>
        </row>
        <row r="29">
          <cell r="C29" t="str">
            <v>Rockingham</v>
          </cell>
          <cell r="E29" t="str">
            <v>Kwinana (1)</v>
          </cell>
        </row>
        <row r="31">
          <cell r="A31" t="str">
            <v>ROUND FIVE</v>
          </cell>
          <cell r="B31" t="str">
            <v>SUNDAY 6 JULY</v>
          </cell>
          <cell r="C31" t="str">
            <v>Hartfield CC</v>
          </cell>
        </row>
        <row r="32">
          <cell r="C32" t="str">
            <v>Kwinana (2)</v>
          </cell>
          <cell r="E32" t="str">
            <v>Bunbury</v>
          </cell>
        </row>
        <row r="33">
          <cell r="C33" t="str">
            <v>Kwinana (1)</v>
          </cell>
          <cell r="E33" t="str">
            <v>Pinjarra</v>
          </cell>
        </row>
        <row r="34">
          <cell r="C34" t="str">
            <v>Hartfield</v>
          </cell>
          <cell r="E34" t="str">
            <v>Rockingham</v>
          </cell>
        </row>
        <row r="35">
          <cell r="C35" t="str">
            <v>Mandurah</v>
          </cell>
          <cell r="E35" t="str">
            <v>Secret Harbour</v>
          </cell>
        </row>
        <row r="37">
          <cell r="A37" t="str">
            <v>ROUND SIX</v>
          </cell>
          <cell r="B37" t="str">
            <v>SUNDAY 13 JULY</v>
          </cell>
          <cell r="C37" t="str">
            <v>Secret Harbour GC</v>
          </cell>
        </row>
        <row r="38">
          <cell r="C38" t="str">
            <v>Secret Harbour</v>
          </cell>
          <cell r="E38" t="str">
            <v>Hartfield</v>
          </cell>
        </row>
        <row r="39">
          <cell r="C39" t="str">
            <v>Rockingham</v>
          </cell>
          <cell r="E39" t="str">
            <v>Mandurah</v>
          </cell>
        </row>
        <row r="40">
          <cell r="C40" t="str">
            <v>Kwinana (1)</v>
          </cell>
          <cell r="E40" t="str">
            <v>Bunbury</v>
          </cell>
        </row>
        <row r="41">
          <cell r="C41" t="str">
            <v>Pinjarra</v>
          </cell>
          <cell r="E41" t="str">
            <v>Kwinana (2)</v>
          </cell>
        </row>
        <row r="43">
          <cell r="A43" t="str">
            <v>ROUND SEVEN</v>
          </cell>
          <cell r="B43" t="str">
            <v>SUNDAY 20 JULY</v>
          </cell>
          <cell r="C43" t="str">
            <v>Kwinana GC</v>
          </cell>
        </row>
        <row r="44">
          <cell r="C44" t="str">
            <v>Kwinana (1)</v>
          </cell>
          <cell r="E44" t="str">
            <v>Kwinana (2)</v>
          </cell>
        </row>
        <row r="45">
          <cell r="C45" t="str">
            <v>Pinjarra</v>
          </cell>
          <cell r="E45" t="str">
            <v>Bunbury</v>
          </cell>
        </row>
        <row r="46">
          <cell r="C46" t="str">
            <v>Rockingham</v>
          </cell>
          <cell r="E46" t="str">
            <v>Secret Harbour</v>
          </cell>
        </row>
        <row r="47">
          <cell r="C47" t="str">
            <v>Hartfield</v>
          </cell>
          <cell r="E47" t="str">
            <v>Mandurah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Hartfield CC</v>
          </cell>
        </row>
        <row r="8">
          <cell r="C8" t="str">
            <v>Sun City (2)</v>
          </cell>
          <cell r="E8" t="str">
            <v>The Vines</v>
          </cell>
        </row>
        <row r="9">
          <cell r="C9" t="str">
            <v>Sun City (1)</v>
          </cell>
          <cell r="E9" t="str">
            <v>Mosman Park</v>
          </cell>
        </row>
        <row r="10">
          <cell r="C10" t="str">
            <v>Chequers</v>
          </cell>
          <cell r="E10" t="str">
            <v>Joondalup</v>
          </cell>
        </row>
        <row r="11">
          <cell r="C11" t="str">
            <v>Wanneroo</v>
          </cell>
          <cell r="E11" t="str">
            <v>Hartfield</v>
          </cell>
        </row>
        <row r="13">
          <cell r="A13" t="str">
            <v>ROUND TWO</v>
          </cell>
          <cell r="B13" t="str">
            <v>SUNDAY 15 JUNE</v>
          </cell>
          <cell r="C13" t="str">
            <v>Mosman Park GC</v>
          </cell>
        </row>
        <row r="14">
          <cell r="C14" t="str">
            <v>Joondalup</v>
          </cell>
          <cell r="E14" t="str">
            <v>Mosman Park</v>
          </cell>
        </row>
        <row r="15">
          <cell r="C15" t="str">
            <v>Chequers</v>
          </cell>
          <cell r="E15" t="str">
            <v>Sun City (1)</v>
          </cell>
        </row>
        <row r="16">
          <cell r="C16" t="str">
            <v>Sun City (2)</v>
          </cell>
          <cell r="E16" t="str">
            <v>Wanneroo</v>
          </cell>
        </row>
        <row r="17">
          <cell r="C17" t="str">
            <v>The Vines</v>
          </cell>
          <cell r="E17" t="str">
            <v>Hartfield</v>
          </cell>
        </row>
        <row r="19">
          <cell r="A19" t="str">
            <v>ROUND THREE</v>
          </cell>
          <cell r="B19" t="str">
            <v>SUNDAY 22 JUNE</v>
          </cell>
          <cell r="C19" t="str">
            <v>Joondalup CC</v>
          </cell>
        </row>
        <row r="20">
          <cell r="C20" t="str">
            <v>The Vines</v>
          </cell>
          <cell r="E20" t="str">
            <v>Joondalup</v>
          </cell>
        </row>
        <row r="21">
          <cell r="C21" t="str">
            <v>Sun City (2)</v>
          </cell>
          <cell r="E21" t="str">
            <v>Mosman Park</v>
          </cell>
        </row>
        <row r="22">
          <cell r="C22" t="str">
            <v>Chequers</v>
          </cell>
          <cell r="E22" t="str">
            <v>Hartfield</v>
          </cell>
        </row>
        <row r="23">
          <cell r="C23" t="str">
            <v>Sun City (1)</v>
          </cell>
          <cell r="E23" t="str">
            <v>Wanneroo</v>
          </cell>
        </row>
        <row r="25">
          <cell r="A25" t="str">
            <v>ROUND FOUR</v>
          </cell>
          <cell r="B25" t="str">
            <v>SUNDAY 29 JUNE</v>
          </cell>
          <cell r="C25" t="str">
            <v>Wanneroo GC</v>
          </cell>
        </row>
        <row r="26">
          <cell r="C26" t="str">
            <v>Hartfield</v>
          </cell>
          <cell r="E26" t="str">
            <v>Sun City (1)</v>
          </cell>
        </row>
        <row r="27">
          <cell r="C27" t="str">
            <v>Joondalup</v>
          </cell>
          <cell r="E27" t="str">
            <v>Sun City (2)</v>
          </cell>
        </row>
        <row r="28">
          <cell r="C28" t="str">
            <v>Mosman Park</v>
          </cell>
          <cell r="E28" t="str">
            <v>The Vines</v>
          </cell>
        </row>
        <row r="29">
          <cell r="C29" t="str">
            <v>Wanneroo</v>
          </cell>
          <cell r="E29" t="str">
            <v>Chequers</v>
          </cell>
        </row>
        <row r="31">
          <cell r="A31" t="str">
            <v>ROUND FIVE</v>
          </cell>
          <cell r="B31" t="str">
            <v>SUNDAY 6 JULY</v>
          </cell>
          <cell r="C31" t="str">
            <v>The Vines G &amp;CC</v>
          </cell>
        </row>
        <row r="32">
          <cell r="C32" t="str">
            <v>Wanneroo</v>
          </cell>
          <cell r="E32" t="str">
            <v>Joondalup</v>
          </cell>
        </row>
        <row r="33">
          <cell r="C33" t="str">
            <v>Sun City (1)</v>
          </cell>
          <cell r="E33" t="str">
            <v>The Vines</v>
          </cell>
        </row>
        <row r="34">
          <cell r="C34" t="str">
            <v>Mosman Park</v>
          </cell>
          <cell r="E34" t="str">
            <v>Hartfield</v>
          </cell>
        </row>
        <row r="35">
          <cell r="C35" t="str">
            <v>Sun City (2)</v>
          </cell>
          <cell r="E35" t="str">
            <v>Chequers</v>
          </cell>
        </row>
        <row r="37">
          <cell r="A37" t="str">
            <v>ROUND SIX</v>
          </cell>
          <cell r="B37" t="str">
            <v>SUNDAY 13 JULY</v>
          </cell>
          <cell r="C37" t="str">
            <v>Chequers GC</v>
          </cell>
        </row>
        <row r="38">
          <cell r="C38" t="str">
            <v>The Vines</v>
          </cell>
        </row>
        <row r="43">
          <cell r="A43" t="str">
            <v>ROUND SEVEN</v>
          </cell>
          <cell r="B43" t="str">
            <v>SUNDAY 20 JULY</v>
          </cell>
          <cell r="C43" t="str">
            <v>Sun City CC</v>
          </cell>
        </row>
        <row r="44">
          <cell r="C44" t="str">
            <v>Sun City (1)</v>
          </cell>
          <cell r="E44" t="str">
            <v>Sun City (2)</v>
          </cell>
        </row>
        <row r="45">
          <cell r="C45" t="str">
            <v>Hartfield</v>
          </cell>
          <cell r="E45" t="str">
            <v>Joondalup</v>
          </cell>
        </row>
        <row r="46">
          <cell r="C46" t="str">
            <v>Wanneroo</v>
          </cell>
          <cell r="E46" t="str">
            <v>Mosman Park</v>
          </cell>
        </row>
        <row r="47">
          <cell r="C47" t="str">
            <v>Chequers</v>
          </cell>
          <cell r="E47" t="str">
            <v>The Vines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6">
          <cell r="A6" t="str">
            <v>ROUND ONE</v>
          </cell>
          <cell r="B6" t="str">
            <v>SUNDAY 22 JUNE</v>
          </cell>
          <cell r="C6" t="str">
            <v>Meadow Springs CC</v>
          </cell>
        </row>
        <row r="7">
          <cell r="C7" t="str">
            <v>Meadow Springs</v>
          </cell>
          <cell r="E7" t="str">
            <v>Sun City</v>
          </cell>
        </row>
        <row r="8">
          <cell r="C8" t="str">
            <v>Wanneroo</v>
          </cell>
          <cell r="E8" t="str">
            <v>Lakelands</v>
          </cell>
        </row>
        <row r="12">
          <cell r="A12" t="str">
            <v>ROUND TWO</v>
          </cell>
          <cell r="B12" t="str">
            <v>SUNDAY 29 JUNE</v>
          </cell>
          <cell r="C12" t="str">
            <v>Lakelands CC</v>
          </cell>
        </row>
        <row r="13">
          <cell r="C13" t="str">
            <v>Lakelands</v>
          </cell>
          <cell r="E13" t="str">
            <v>Meadow Springs</v>
          </cell>
        </row>
        <row r="14">
          <cell r="C14" t="str">
            <v>Sun City</v>
          </cell>
          <cell r="E14" t="str">
            <v>Sea View</v>
          </cell>
        </row>
        <row r="18">
          <cell r="A18" t="str">
            <v>ROUND THREE</v>
          </cell>
          <cell r="B18" t="str">
            <v>SUNDAY 6 JULY</v>
          </cell>
          <cell r="C18" t="str">
            <v>Sea View GC</v>
          </cell>
        </row>
        <row r="19">
          <cell r="C19" t="str">
            <v>Sea View</v>
          </cell>
          <cell r="E19" t="str">
            <v>Lakelands</v>
          </cell>
        </row>
        <row r="20">
          <cell r="C20" t="str">
            <v>Meadow Springs</v>
          </cell>
          <cell r="E20" t="str">
            <v>Wanneroo</v>
          </cell>
        </row>
        <row r="24">
          <cell r="A24" t="str">
            <v>ROUND FOUR</v>
          </cell>
          <cell r="B24" t="str">
            <v>SUNDAY 13 JULY</v>
          </cell>
          <cell r="C24" t="str">
            <v>Wanneroo GC</v>
          </cell>
        </row>
        <row r="25">
          <cell r="C25" t="str">
            <v>Wanneroo</v>
          </cell>
          <cell r="E25" t="str">
            <v>Sea View</v>
          </cell>
        </row>
        <row r="26">
          <cell r="C26" t="str">
            <v>Lakelands</v>
          </cell>
          <cell r="E26" t="str">
            <v>Sun City</v>
          </cell>
        </row>
        <row r="30">
          <cell r="A30" t="str">
            <v>ROUND FIVE</v>
          </cell>
          <cell r="B30" t="str">
            <v>SUNDAY 20 JULY</v>
          </cell>
          <cell r="C30" t="str">
            <v>Sun City CC</v>
          </cell>
        </row>
        <row r="31">
          <cell r="C31" t="str">
            <v>Sun City</v>
          </cell>
          <cell r="E31" t="str">
            <v>Wanneroo</v>
          </cell>
        </row>
        <row r="32">
          <cell r="C32" t="str">
            <v>Sea View</v>
          </cell>
          <cell r="E32" t="str">
            <v>Meadow Springs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Lake Karrinyup CC</v>
          </cell>
        </row>
        <row r="8">
          <cell r="C8" t="str">
            <v>Wanneroo</v>
          </cell>
          <cell r="E8" t="str">
            <v>Lakelands</v>
          </cell>
        </row>
        <row r="9">
          <cell r="C9" t="str">
            <v>WAGC</v>
          </cell>
          <cell r="E9" t="str">
            <v>Joondalup</v>
          </cell>
        </row>
        <row r="10">
          <cell r="C10" t="str">
            <v>Lake Karrinyup</v>
          </cell>
          <cell r="E10" t="str">
            <v>Cottesloe</v>
          </cell>
        </row>
        <row r="11">
          <cell r="C11" t="str">
            <v>Mount Lawley</v>
          </cell>
          <cell r="E11" t="str">
            <v>The Vines</v>
          </cell>
        </row>
        <row r="13">
          <cell r="A13" t="str">
            <v>ROUND TWO</v>
          </cell>
          <cell r="B13" t="str">
            <v>SUNDAY 15 JUNE</v>
          </cell>
          <cell r="C13" t="str">
            <v>Joondalup CC</v>
          </cell>
        </row>
        <row r="14">
          <cell r="C14" t="str">
            <v>Wanneroo</v>
          </cell>
          <cell r="E14" t="str">
            <v>Mount Lawley</v>
          </cell>
        </row>
        <row r="15">
          <cell r="C15" t="str">
            <v>WAGC</v>
          </cell>
          <cell r="E15" t="str">
            <v>Cottesloe</v>
          </cell>
        </row>
        <row r="16">
          <cell r="C16" t="str">
            <v>Joondalup</v>
          </cell>
          <cell r="E16" t="str">
            <v>Lake Karrinyup</v>
          </cell>
        </row>
        <row r="17">
          <cell r="C17" t="str">
            <v>The Vines</v>
          </cell>
          <cell r="E17" t="str">
            <v>Lakelands</v>
          </cell>
        </row>
        <row r="19">
          <cell r="A19" t="str">
            <v>ROUND THREE</v>
          </cell>
          <cell r="B19" t="str">
            <v>SUNDAY 22 JUNE</v>
          </cell>
          <cell r="C19" t="str">
            <v>Cottesloe GC</v>
          </cell>
        </row>
        <row r="20">
          <cell r="C20" t="str">
            <v>Wanneroo</v>
          </cell>
          <cell r="E20" t="str">
            <v>Joondalup</v>
          </cell>
        </row>
        <row r="21">
          <cell r="C21" t="str">
            <v>WAGC</v>
          </cell>
          <cell r="E21" t="str">
            <v>Lakelands</v>
          </cell>
        </row>
        <row r="22">
          <cell r="C22" t="str">
            <v>Cottesloe</v>
          </cell>
          <cell r="E22" t="str">
            <v>The Vines</v>
          </cell>
        </row>
        <row r="23">
          <cell r="C23" t="str">
            <v>Lake Karrinyup</v>
          </cell>
          <cell r="E23" t="str">
            <v>Mount Lawley</v>
          </cell>
        </row>
        <row r="25">
          <cell r="A25" t="str">
            <v>ROUND FOUR</v>
          </cell>
          <cell r="B25" t="str">
            <v>SUNDAY 29 JUNE</v>
          </cell>
          <cell r="C25" t="str">
            <v>The Vines G &amp;CC</v>
          </cell>
        </row>
        <row r="26">
          <cell r="C26" t="str">
            <v>Wanneroo</v>
          </cell>
          <cell r="E26" t="str">
            <v>Lake Karrinyup</v>
          </cell>
        </row>
        <row r="27">
          <cell r="C27" t="str">
            <v>Mount Lawley</v>
          </cell>
          <cell r="E27" t="str">
            <v>Joondalup</v>
          </cell>
        </row>
        <row r="28">
          <cell r="C28" t="str">
            <v>WAGC</v>
          </cell>
          <cell r="E28" t="str">
            <v>The Vines</v>
          </cell>
        </row>
        <row r="29">
          <cell r="C29" t="str">
            <v>Lakelands</v>
          </cell>
          <cell r="E29" t="str">
            <v>Cottesloe</v>
          </cell>
        </row>
        <row r="31">
          <cell r="A31" t="str">
            <v>ROUND FIVE</v>
          </cell>
          <cell r="B31" t="str">
            <v>SUNDAY 6 JULY</v>
          </cell>
          <cell r="C31" t="str">
            <v>Western Australian GC</v>
          </cell>
        </row>
        <row r="32">
          <cell r="C32" t="str">
            <v>Wanneroo</v>
          </cell>
          <cell r="E32" t="str">
            <v>Cottesloe</v>
          </cell>
        </row>
        <row r="33">
          <cell r="C33" t="str">
            <v>Lake Karrinyup</v>
          </cell>
          <cell r="E33" t="str">
            <v>Lakelands</v>
          </cell>
        </row>
        <row r="34">
          <cell r="C34" t="str">
            <v>The Vines</v>
          </cell>
          <cell r="E34" t="str">
            <v>Joondalup</v>
          </cell>
        </row>
        <row r="35">
          <cell r="C35" t="str">
            <v>WAGC</v>
          </cell>
          <cell r="E35" t="str">
            <v>Mount Lawley</v>
          </cell>
        </row>
        <row r="37">
          <cell r="A37" t="str">
            <v>ROUND SIX</v>
          </cell>
          <cell r="B37" t="str">
            <v>SUNDAY 13 JULY</v>
          </cell>
          <cell r="C37" t="str">
            <v>Lakelands CC</v>
          </cell>
        </row>
        <row r="38">
          <cell r="C38" t="str">
            <v>Wanneroo</v>
          </cell>
        </row>
        <row r="43">
          <cell r="A43" t="str">
            <v>ROUND SEVEN</v>
          </cell>
          <cell r="B43" t="str">
            <v>SUNDAY 20 JULY</v>
          </cell>
          <cell r="C43" t="str">
            <v>Mount Lawley GC</v>
          </cell>
        </row>
        <row r="44">
          <cell r="C44" t="str">
            <v>Wanneroo</v>
          </cell>
          <cell r="E44" t="str">
            <v>The Vines</v>
          </cell>
        </row>
        <row r="45">
          <cell r="C45" t="str">
            <v>Lakelands</v>
          </cell>
          <cell r="E45" t="str">
            <v>Mount Lawley</v>
          </cell>
        </row>
        <row r="46">
          <cell r="C46" t="str">
            <v>Cottesloe</v>
          </cell>
          <cell r="E46" t="str">
            <v>Joondalup</v>
          </cell>
        </row>
        <row r="47">
          <cell r="C47" t="str">
            <v>WAGC</v>
          </cell>
          <cell r="E47" t="str">
            <v>Lake Karrinyup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Royal Perth GC</v>
          </cell>
        </row>
        <row r="8">
          <cell r="C8" t="str">
            <v>Kwinana</v>
          </cell>
          <cell r="E8" t="str">
            <v>Bunbury</v>
          </cell>
        </row>
        <row r="9">
          <cell r="C9" t="str">
            <v>Royal Perth</v>
          </cell>
          <cell r="E9" t="str">
            <v>Royal Fremantle</v>
          </cell>
        </row>
        <row r="10">
          <cell r="C10" t="str">
            <v>Rockingham</v>
          </cell>
          <cell r="E10" t="str">
            <v>Hartfield</v>
          </cell>
        </row>
        <row r="11">
          <cell r="C11" t="str">
            <v>Gosnells</v>
          </cell>
          <cell r="E11" t="str">
            <v>Mandurah</v>
          </cell>
        </row>
        <row r="13">
          <cell r="A13" t="str">
            <v>ROUND TWO</v>
          </cell>
          <cell r="B13" t="str">
            <v>SUNDAY 15 JUNE</v>
          </cell>
          <cell r="C13" t="str">
            <v>Bunbury GC</v>
          </cell>
        </row>
        <row r="14">
          <cell r="C14" t="str">
            <v>Rockingham</v>
          </cell>
          <cell r="E14" t="str">
            <v>Mandurah</v>
          </cell>
        </row>
        <row r="15">
          <cell r="C15" t="str">
            <v>Bunbury</v>
          </cell>
          <cell r="E15" t="str">
            <v>Royal Perth</v>
          </cell>
        </row>
        <row r="16">
          <cell r="C16" t="str">
            <v>Hartfield</v>
          </cell>
          <cell r="E16" t="str">
            <v>Gosnells</v>
          </cell>
        </row>
        <row r="17">
          <cell r="C17" t="str">
            <v>Kwinana</v>
          </cell>
          <cell r="E17" t="str">
            <v>Royal Fremantle</v>
          </cell>
        </row>
        <row r="19">
          <cell r="A19" t="str">
            <v>ROUND THREE</v>
          </cell>
          <cell r="B19" t="str">
            <v>SUNDAY 22 JUNE</v>
          </cell>
          <cell r="C19" t="str">
            <v>Royal Fremantle GC</v>
          </cell>
        </row>
        <row r="20">
          <cell r="C20" t="str">
            <v>Kwinana</v>
          </cell>
          <cell r="E20" t="str">
            <v>Gosnells</v>
          </cell>
        </row>
        <row r="21">
          <cell r="C21" t="str">
            <v>Royal Fremantle</v>
          </cell>
          <cell r="E21" t="str">
            <v>Hartfield</v>
          </cell>
        </row>
        <row r="22">
          <cell r="C22" t="str">
            <v>Royal Perth</v>
          </cell>
          <cell r="E22" t="str">
            <v>Rockingham</v>
          </cell>
        </row>
        <row r="23">
          <cell r="C23" t="str">
            <v>Bunbury</v>
          </cell>
          <cell r="E23" t="str">
            <v>Mandurah</v>
          </cell>
        </row>
        <row r="25">
          <cell r="A25" t="str">
            <v>ROUND FOUR</v>
          </cell>
          <cell r="B25" t="str">
            <v>SUNDAY 29 JUNE</v>
          </cell>
          <cell r="C25" t="str">
            <v>Hartfield CC</v>
          </cell>
        </row>
        <row r="26">
          <cell r="C26" t="str">
            <v>Rockingham</v>
          </cell>
          <cell r="E26" t="str">
            <v>Bunbury</v>
          </cell>
        </row>
        <row r="27">
          <cell r="C27" t="str">
            <v>Kwinana</v>
          </cell>
          <cell r="E27" t="str">
            <v>Hartfield</v>
          </cell>
        </row>
        <row r="28">
          <cell r="C28" t="str">
            <v>Gosnells</v>
          </cell>
          <cell r="E28" t="str">
            <v>Royal Fremantle</v>
          </cell>
        </row>
        <row r="29">
          <cell r="C29" t="str">
            <v>Royal Perth</v>
          </cell>
          <cell r="E29" t="str">
            <v>Mandurah</v>
          </cell>
        </row>
        <row r="31">
          <cell r="A31" t="str">
            <v>ROUND FIVE</v>
          </cell>
          <cell r="B31" t="str">
            <v>SUNDAY 6 JULY</v>
          </cell>
          <cell r="C31" t="str">
            <v>Kwinana GC</v>
          </cell>
        </row>
        <row r="32">
          <cell r="C32" t="str">
            <v>Royal Perth</v>
          </cell>
          <cell r="E32" t="str">
            <v>Gosnells</v>
          </cell>
        </row>
        <row r="33">
          <cell r="C33" t="str">
            <v>Hartfield</v>
          </cell>
          <cell r="E33" t="str">
            <v>Bunbury</v>
          </cell>
        </row>
        <row r="34">
          <cell r="C34" t="str">
            <v>Kwinana</v>
          </cell>
          <cell r="E34" t="str">
            <v>Rockingham</v>
          </cell>
        </row>
        <row r="35">
          <cell r="C35" t="str">
            <v>Royal Fremantle</v>
          </cell>
          <cell r="E35" t="str">
            <v>Mandurah</v>
          </cell>
        </row>
        <row r="37">
          <cell r="A37" t="str">
            <v>ROUND SIX</v>
          </cell>
          <cell r="B37" t="str">
            <v>SUNDAY 13 JULY</v>
          </cell>
          <cell r="C37" t="str">
            <v>Gosnells GC</v>
          </cell>
        </row>
        <row r="38">
          <cell r="C38" t="str">
            <v>Royal Perth</v>
          </cell>
          <cell r="E38" t="str">
            <v>Hartfield</v>
          </cell>
        </row>
        <row r="39">
          <cell r="C39" t="str">
            <v>Bunbury</v>
          </cell>
          <cell r="E39" t="str">
            <v>Gosnells</v>
          </cell>
        </row>
        <row r="40">
          <cell r="C40" t="str">
            <v>Royal Fremantle</v>
          </cell>
          <cell r="E40" t="str">
            <v>Rockingham</v>
          </cell>
        </row>
        <row r="41">
          <cell r="C41" t="str">
            <v>Kwinana</v>
          </cell>
          <cell r="E41" t="str">
            <v>Mandurah</v>
          </cell>
        </row>
        <row r="43">
          <cell r="A43" t="str">
            <v>ROUND SEVEN</v>
          </cell>
          <cell r="B43" t="str">
            <v>SUNDAY 20 JULY</v>
          </cell>
          <cell r="C43" t="str">
            <v>Rockingham GC</v>
          </cell>
        </row>
        <row r="44">
          <cell r="C44" t="str">
            <v>Gosnells</v>
          </cell>
          <cell r="E44" t="str">
            <v>Rockingham</v>
          </cell>
        </row>
        <row r="45">
          <cell r="C45" t="str">
            <v>Royal Fremantle</v>
          </cell>
          <cell r="E45" t="str">
            <v>Bunbury</v>
          </cell>
        </row>
        <row r="46">
          <cell r="C46" t="str">
            <v>Kwinana</v>
          </cell>
          <cell r="E46" t="str">
            <v>Royal Perth</v>
          </cell>
        </row>
        <row r="47">
          <cell r="C47" t="str">
            <v>Hartfield</v>
          </cell>
          <cell r="E47" t="str">
            <v>Mandurah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Sun City CC</v>
          </cell>
        </row>
        <row r="8">
          <cell r="C8" t="str">
            <v>The Vines</v>
          </cell>
          <cell r="E8" t="str">
            <v>Wanneroo</v>
          </cell>
        </row>
        <row r="9">
          <cell r="C9" t="str">
            <v>Cottesloe</v>
          </cell>
          <cell r="E9" t="str">
            <v>Lake Karrinyup</v>
          </cell>
        </row>
        <row r="10">
          <cell r="C10" t="str">
            <v>Sun City</v>
          </cell>
          <cell r="E10" t="str">
            <v>WAGC</v>
          </cell>
        </row>
        <row r="11">
          <cell r="C11" t="str">
            <v>Chequers</v>
          </cell>
          <cell r="E11" t="str">
            <v>Nedlands</v>
          </cell>
        </row>
        <row r="13">
          <cell r="A13" t="str">
            <v>ROUND TWO</v>
          </cell>
          <cell r="B13" t="str">
            <v>SUNDAY 15 JUNE</v>
          </cell>
          <cell r="C13" t="str">
            <v>Lake Karrinyup CC</v>
          </cell>
        </row>
        <row r="14">
          <cell r="C14" t="str">
            <v>The Vines</v>
          </cell>
          <cell r="E14" t="str">
            <v>Chequers</v>
          </cell>
        </row>
        <row r="15">
          <cell r="C15" t="str">
            <v>Cottesloe</v>
          </cell>
          <cell r="E15" t="str">
            <v>WAGC</v>
          </cell>
        </row>
        <row r="16">
          <cell r="C16" t="str">
            <v>Lake Karrinyup</v>
          </cell>
          <cell r="E16" t="str">
            <v>Sun City</v>
          </cell>
        </row>
        <row r="17">
          <cell r="C17" t="str">
            <v>Nedlands</v>
          </cell>
          <cell r="E17" t="str">
            <v>Wanneroo</v>
          </cell>
        </row>
        <row r="19">
          <cell r="A19" t="str">
            <v>ROUND THREE</v>
          </cell>
          <cell r="B19" t="str">
            <v>SUNDAY 22 JUNE</v>
          </cell>
          <cell r="C19" t="str">
            <v>Western Australian GC</v>
          </cell>
        </row>
        <row r="20">
          <cell r="C20" t="str">
            <v>The Vines</v>
          </cell>
          <cell r="E20" t="str">
            <v>Lake Karrinyup</v>
          </cell>
        </row>
        <row r="21">
          <cell r="C21" t="str">
            <v>Cottesloe</v>
          </cell>
          <cell r="E21" t="str">
            <v>Wanneroo</v>
          </cell>
        </row>
        <row r="22">
          <cell r="C22" t="str">
            <v>WAGC</v>
          </cell>
          <cell r="E22" t="str">
            <v>Nedlands</v>
          </cell>
        </row>
        <row r="23">
          <cell r="C23" t="str">
            <v>Sun City</v>
          </cell>
          <cell r="E23" t="str">
            <v>Chequers</v>
          </cell>
        </row>
        <row r="25">
          <cell r="A25" t="str">
            <v>ROUND FOUR</v>
          </cell>
          <cell r="B25" t="str">
            <v>SUNDAY 29 JUNE</v>
          </cell>
          <cell r="C25" t="str">
            <v>Nedlands GC</v>
          </cell>
        </row>
        <row r="26">
          <cell r="C26" t="str">
            <v>The Vines</v>
          </cell>
          <cell r="E26" t="str">
            <v>Sun City</v>
          </cell>
        </row>
        <row r="27">
          <cell r="C27" t="str">
            <v>Chequers</v>
          </cell>
          <cell r="E27" t="str">
            <v>Lake Karrinyup</v>
          </cell>
        </row>
        <row r="28">
          <cell r="C28" t="str">
            <v>Cottesloe</v>
          </cell>
          <cell r="E28" t="str">
            <v>Nedlands</v>
          </cell>
        </row>
        <row r="29">
          <cell r="C29" t="str">
            <v>Wanneroo</v>
          </cell>
          <cell r="E29" t="str">
            <v>WAGC</v>
          </cell>
        </row>
        <row r="31">
          <cell r="A31" t="str">
            <v>ROUND FIVE</v>
          </cell>
          <cell r="B31" t="str">
            <v>SUNDAY 6 JULY</v>
          </cell>
          <cell r="C31" t="str">
            <v>Cottesloe GC</v>
          </cell>
        </row>
        <row r="32">
          <cell r="C32" t="str">
            <v>The Vines</v>
          </cell>
          <cell r="E32" t="str">
            <v>WAGC</v>
          </cell>
        </row>
        <row r="33">
          <cell r="C33" t="str">
            <v>Sun City</v>
          </cell>
          <cell r="E33" t="str">
            <v>Wanneroo</v>
          </cell>
        </row>
        <row r="34">
          <cell r="C34" t="str">
            <v>Nedlands</v>
          </cell>
          <cell r="E34" t="str">
            <v>Lake Karrinyup</v>
          </cell>
        </row>
        <row r="35">
          <cell r="C35" t="str">
            <v>Cottesloe</v>
          </cell>
          <cell r="E35" t="str">
            <v>Chequers</v>
          </cell>
        </row>
        <row r="37">
          <cell r="A37" t="str">
            <v>ROUND SIX</v>
          </cell>
          <cell r="B37" t="str">
            <v>SUNDAY 13 JULY</v>
          </cell>
          <cell r="C37" t="str">
            <v>Wanneroo GC</v>
          </cell>
        </row>
        <row r="38">
          <cell r="C38" t="str">
            <v>The Vines</v>
          </cell>
          <cell r="E38" t="str">
            <v>Cottesloe</v>
          </cell>
        </row>
        <row r="39">
          <cell r="C39" t="str">
            <v>Sun City</v>
          </cell>
          <cell r="E39" t="str">
            <v>Nedlands</v>
          </cell>
        </row>
        <row r="40">
          <cell r="C40" t="str">
            <v>Lake Karrinyup</v>
          </cell>
          <cell r="E40" t="str">
            <v>Wanneroo</v>
          </cell>
        </row>
        <row r="41">
          <cell r="C41" t="str">
            <v>WAGC</v>
          </cell>
          <cell r="E41" t="str">
            <v>Chequers</v>
          </cell>
        </row>
        <row r="43">
          <cell r="A43" t="str">
            <v>ROUND SEVEN</v>
          </cell>
          <cell r="B43" t="str">
            <v>SUNDAY 20 JULY</v>
          </cell>
          <cell r="C43" t="str">
            <v>Chequers GC</v>
          </cell>
        </row>
        <row r="44">
          <cell r="C44" t="str">
            <v>The Vines</v>
          </cell>
          <cell r="E44" t="str">
            <v>Nedlands</v>
          </cell>
        </row>
        <row r="45">
          <cell r="C45" t="str">
            <v>Wanneroo</v>
          </cell>
          <cell r="E45" t="str">
            <v>Chequers</v>
          </cell>
        </row>
        <row r="46">
          <cell r="C46" t="str">
            <v>WAGC</v>
          </cell>
          <cell r="E46" t="str">
            <v>Lake Karrinyup</v>
          </cell>
        </row>
        <row r="47">
          <cell r="C47" t="str">
            <v>Cottesloe</v>
          </cell>
          <cell r="E47" t="str">
            <v>Sun City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Kwinana GC</v>
          </cell>
        </row>
        <row r="8">
          <cell r="C8" t="str">
            <v>Royal Fremantle</v>
          </cell>
          <cell r="E8" t="str">
            <v>Gosnells</v>
          </cell>
        </row>
        <row r="9">
          <cell r="C9" t="str">
            <v>Bunbury</v>
          </cell>
          <cell r="E9" t="str">
            <v>Hartfield</v>
          </cell>
        </row>
        <row r="10">
          <cell r="C10" t="str">
            <v>Kwinana</v>
          </cell>
          <cell r="E10" t="str">
            <v>Meadow Springs</v>
          </cell>
        </row>
        <row r="11">
          <cell r="C11" t="str">
            <v>Melville Glades</v>
          </cell>
          <cell r="E11" t="str">
            <v>Mandurah</v>
          </cell>
        </row>
        <row r="13">
          <cell r="A13" t="str">
            <v>ROUND TWO</v>
          </cell>
          <cell r="B13" t="str">
            <v>SUNDAY 15 JUNE</v>
          </cell>
          <cell r="C13" t="str">
            <v>Hartfield CC</v>
          </cell>
        </row>
        <row r="14">
          <cell r="C14" t="str">
            <v>Royal Fremantle</v>
          </cell>
          <cell r="E14" t="str">
            <v>Melville Glades</v>
          </cell>
        </row>
        <row r="15">
          <cell r="C15" t="str">
            <v>Bunbury</v>
          </cell>
          <cell r="E15" t="str">
            <v>Meadow Springs</v>
          </cell>
        </row>
        <row r="16">
          <cell r="C16" t="str">
            <v>Hartfield</v>
          </cell>
          <cell r="E16" t="str">
            <v>Kwinana</v>
          </cell>
        </row>
        <row r="17">
          <cell r="C17" t="str">
            <v>Mandurah</v>
          </cell>
          <cell r="E17" t="str">
            <v>Gosnells</v>
          </cell>
        </row>
        <row r="19">
          <cell r="A19" t="str">
            <v>ROUND THREE</v>
          </cell>
          <cell r="B19" t="str">
            <v>SUNDAY 22 JUNE</v>
          </cell>
          <cell r="C19" t="str">
            <v>Meadow Springs CC</v>
          </cell>
        </row>
        <row r="20">
          <cell r="C20" t="str">
            <v>Royal Fremantle</v>
          </cell>
          <cell r="E20" t="str">
            <v>Hartfield</v>
          </cell>
        </row>
        <row r="21">
          <cell r="C21" t="str">
            <v>Bunbury</v>
          </cell>
          <cell r="E21" t="str">
            <v>Gosnells</v>
          </cell>
        </row>
        <row r="22">
          <cell r="C22" t="str">
            <v>Meadow Springs</v>
          </cell>
          <cell r="E22" t="str">
            <v>Mandurah</v>
          </cell>
        </row>
        <row r="23">
          <cell r="C23" t="str">
            <v>Kwinana</v>
          </cell>
          <cell r="E23" t="str">
            <v>Melville Glades</v>
          </cell>
        </row>
        <row r="25">
          <cell r="A25" t="str">
            <v>ROUND FOUR</v>
          </cell>
          <cell r="B25" t="str">
            <v>SUNDAY 29 JUNE</v>
          </cell>
          <cell r="C25" t="str">
            <v>Mandurah CC</v>
          </cell>
        </row>
        <row r="26">
          <cell r="C26" t="str">
            <v>Royal Fremantle</v>
          </cell>
          <cell r="E26" t="str">
            <v>Kwinana</v>
          </cell>
        </row>
        <row r="27">
          <cell r="C27" t="str">
            <v>Melville Glades</v>
          </cell>
          <cell r="E27" t="str">
            <v>Hartfield</v>
          </cell>
        </row>
        <row r="28">
          <cell r="C28" t="str">
            <v>Bunbury</v>
          </cell>
          <cell r="E28" t="str">
            <v>Mandurah</v>
          </cell>
        </row>
        <row r="29">
          <cell r="C29" t="str">
            <v>Gosnells</v>
          </cell>
          <cell r="E29" t="str">
            <v>Meadow Springs</v>
          </cell>
        </row>
        <row r="31">
          <cell r="A31" t="str">
            <v>ROUND FIVE</v>
          </cell>
          <cell r="B31" t="str">
            <v>SUNDAY 6 JULY</v>
          </cell>
          <cell r="C31" t="str">
            <v>Bunbury GC</v>
          </cell>
        </row>
        <row r="32">
          <cell r="C32" t="str">
            <v>Royal Fremantle</v>
          </cell>
          <cell r="E32" t="str">
            <v>Meadow Springs</v>
          </cell>
        </row>
        <row r="33">
          <cell r="C33" t="str">
            <v>Kwinana</v>
          </cell>
          <cell r="E33" t="str">
            <v>Gosnells</v>
          </cell>
        </row>
        <row r="34">
          <cell r="C34" t="str">
            <v>Mandurah</v>
          </cell>
          <cell r="E34" t="str">
            <v>Hartfield</v>
          </cell>
        </row>
        <row r="35">
          <cell r="C35" t="str">
            <v>Bunbury</v>
          </cell>
          <cell r="E35" t="str">
            <v>Melville Glades</v>
          </cell>
        </row>
        <row r="37">
          <cell r="A37" t="str">
            <v>ROUND SIX</v>
          </cell>
          <cell r="B37" t="str">
            <v>SUNDAY 13 JULY</v>
          </cell>
          <cell r="C37" t="str">
            <v>Gosnells GC</v>
          </cell>
        </row>
        <row r="38">
          <cell r="C38" t="str">
            <v>Royal Fremantle</v>
          </cell>
          <cell r="E38" t="str">
            <v>Bunbury</v>
          </cell>
        </row>
        <row r="39">
          <cell r="C39" t="str">
            <v>Kwinana</v>
          </cell>
          <cell r="E39" t="str">
            <v>Mandurah</v>
          </cell>
        </row>
        <row r="40">
          <cell r="C40" t="str">
            <v>Hartfield</v>
          </cell>
          <cell r="E40" t="str">
            <v>Gosnells</v>
          </cell>
        </row>
        <row r="41">
          <cell r="C41" t="str">
            <v>Meadow Springs</v>
          </cell>
          <cell r="E41" t="str">
            <v>Melville Glades</v>
          </cell>
        </row>
        <row r="43">
          <cell r="A43" t="str">
            <v>ROUND SEVEN</v>
          </cell>
          <cell r="B43" t="str">
            <v>SUNDAY 20 JULY</v>
          </cell>
          <cell r="C43" t="str">
            <v>Melville Glades GC</v>
          </cell>
        </row>
        <row r="44">
          <cell r="C44" t="str">
            <v>Royal Fremantle</v>
          </cell>
          <cell r="E44" t="str">
            <v>Mandurah</v>
          </cell>
        </row>
        <row r="45">
          <cell r="C45" t="str">
            <v>Gosnells</v>
          </cell>
          <cell r="E45" t="str">
            <v>Melville Glades</v>
          </cell>
        </row>
        <row r="46">
          <cell r="C46" t="str">
            <v>Meadow Springs</v>
          </cell>
          <cell r="E46" t="str">
            <v>Hartfield</v>
          </cell>
        </row>
        <row r="47">
          <cell r="C47" t="str">
            <v>Bunbury</v>
          </cell>
          <cell r="E47" t="str">
            <v>Kwinana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py of Results"/>
      <sheetName val="Sheet1"/>
    </sheetNames>
    <sheetDataSet>
      <sheetData sheetId="0" refreshError="1"/>
      <sheetData sheetId="1">
        <row r="7">
          <cell r="A7" t="str">
            <v>ROUND ONE</v>
          </cell>
          <cell r="B7" t="str">
            <v>SUNDAY 8 JUNE</v>
          </cell>
          <cell r="C7" t="str">
            <v>Lakelands CC</v>
          </cell>
        </row>
        <row r="8">
          <cell r="C8" t="str">
            <v>Royal Perth</v>
          </cell>
          <cell r="E8" t="str">
            <v>Mount Lawley</v>
          </cell>
        </row>
        <row r="9">
          <cell r="C9" t="str">
            <v>Sun City</v>
          </cell>
          <cell r="E9" t="str">
            <v>The Vines</v>
          </cell>
        </row>
        <row r="10">
          <cell r="C10" t="str">
            <v>Lakelands</v>
          </cell>
          <cell r="E10" t="str">
            <v>WAGC</v>
          </cell>
        </row>
        <row r="11">
          <cell r="C11" t="str">
            <v>Wanneroo</v>
          </cell>
          <cell r="E11" t="str">
            <v>Lake Karrinyup</v>
          </cell>
        </row>
        <row r="13">
          <cell r="A13" t="str">
            <v>ROUND TWO</v>
          </cell>
          <cell r="B13" t="str">
            <v>SUNDAY 15 JUNE</v>
          </cell>
          <cell r="C13" t="str">
            <v>The Vines G &amp;CC</v>
          </cell>
        </row>
        <row r="14">
          <cell r="C14" t="str">
            <v>Royal Perth</v>
          </cell>
          <cell r="E14" t="str">
            <v>Wanneroo</v>
          </cell>
        </row>
        <row r="15">
          <cell r="C15" t="str">
            <v>Sun City</v>
          </cell>
          <cell r="E15" t="str">
            <v>WAGC</v>
          </cell>
        </row>
        <row r="16">
          <cell r="C16" t="str">
            <v>The Vines</v>
          </cell>
          <cell r="E16" t="str">
            <v>Lakelands</v>
          </cell>
        </row>
        <row r="17">
          <cell r="C17" t="str">
            <v>Lake Karrinyup</v>
          </cell>
          <cell r="E17" t="str">
            <v>Mount Lawley</v>
          </cell>
        </row>
        <row r="19">
          <cell r="A19" t="str">
            <v>ROUND THREE</v>
          </cell>
          <cell r="B19" t="str">
            <v>SUNDAY 22 JUNE</v>
          </cell>
          <cell r="C19" t="str">
            <v>Western Australian GC</v>
          </cell>
        </row>
        <row r="20">
          <cell r="C20" t="str">
            <v>Royal Perth</v>
          </cell>
          <cell r="E20" t="str">
            <v>The Vines</v>
          </cell>
        </row>
        <row r="21">
          <cell r="C21" t="str">
            <v>Sun City</v>
          </cell>
          <cell r="E21" t="str">
            <v>Mount Lawley</v>
          </cell>
        </row>
        <row r="22">
          <cell r="C22" t="str">
            <v>WAGC</v>
          </cell>
          <cell r="E22" t="str">
            <v>Lake Karrinyup</v>
          </cell>
        </row>
        <row r="23">
          <cell r="C23" t="str">
            <v>Lakelands</v>
          </cell>
          <cell r="E23" t="str">
            <v>Wanneroo</v>
          </cell>
        </row>
        <row r="25">
          <cell r="A25" t="str">
            <v>ROUND FOUR</v>
          </cell>
          <cell r="B25" t="str">
            <v>SUNDAY 29 JUNE</v>
          </cell>
          <cell r="C25" t="str">
            <v>Lake Karrinyup CC</v>
          </cell>
        </row>
        <row r="26">
          <cell r="C26" t="str">
            <v>Royal Perth</v>
          </cell>
          <cell r="E26" t="str">
            <v>Lakelands</v>
          </cell>
        </row>
        <row r="27">
          <cell r="C27" t="str">
            <v>Wanneroo</v>
          </cell>
          <cell r="E27" t="str">
            <v>The Vines</v>
          </cell>
        </row>
        <row r="28">
          <cell r="C28" t="str">
            <v>Sun City</v>
          </cell>
          <cell r="E28" t="str">
            <v>Lake Karrinyup</v>
          </cell>
        </row>
        <row r="29">
          <cell r="C29" t="str">
            <v>Mount Lawley</v>
          </cell>
          <cell r="E29" t="str">
            <v>WAGC</v>
          </cell>
        </row>
        <row r="31">
          <cell r="A31" t="str">
            <v>ROUND FIVE</v>
          </cell>
          <cell r="B31" t="str">
            <v>SUNDAY 6 JULY</v>
          </cell>
          <cell r="C31" t="str">
            <v>Sun City CC</v>
          </cell>
        </row>
        <row r="32">
          <cell r="C32" t="str">
            <v>Royal Perth</v>
          </cell>
          <cell r="E32" t="str">
            <v>WAGC</v>
          </cell>
        </row>
        <row r="33">
          <cell r="C33" t="str">
            <v>Lakelands</v>
          </cell>
          <cell r="E33" t="str">
            <v>Mount Lawley</v>
          </cell>
        </row>
        <row r="34">
          <cell r="C34" t="str">
            <v>Lake Karrinyup</v>
          </cell>
          <cell r="E34" t="str">
            <v>The Vines</v>
          </cell>
        </row>
        <row r="35">
          <cell r="C35" t="str">
            <v>Sun City</v>
          </cell>
          <cell r="E35" t="str">
            <v>Wanneroo</v>
          </cell>
        </row>
        <row r="37">
          <cell r="A37" t="str">
            <v>ROUND SIX</v>
          </cell>
          <cell r="B37" t="str">
            <v>SUNDAY 13 JULY</v>
          </cell>
          <cell r="C37" t="str">
            <v>Mount Lawley GC</v>
          </cell>
        </row>
        <row r="38">
          <cell r="C38" t="str">
            <v>Royal Perth</v>
          </cell>
        </row>
        <row r="43">
          <cell r="A43" t="str">
            <v>ROUND SEVEN</v>
          </cell>
          <cell r="B43" t="str">
            <v>SUNDAY 20 JULY</v>
          </cell>
          <cell r="C43" t="str">
            <v>Wanneroo GC</v>
          </cell>
        </row>
        <row r="44">
          <cell r="C44" t="str">
            <v>Royal Perth</v>
          </cell>
          <cell r="E44" t="str">
            <v>Lake Karrinyup</v>
          </cell>
        </row>
        <row r="45">
          <cell r="C45" t="str">
            <v>Mount Lawley</v>
          </cell>
          <cell r="E45" t="str">
            <v>Wanneroo</v>
          </cell>
        </row>
        <row r="46">
          <cell r="C46" t="str">
            <v>WAGC</v>
          </cell>
          <cell r="E46" t="str">
            <v>The Vines</v>
          </cell>
        </row>
        <row r="47">
          <cell r="C47" t="str">
            <v>Sun City</v>
          </cell>
          <cell r="E47" t="str">
            <v>Lakelands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Secret Harbour GC</v>
          </cell>
        </row>
        <row r="8">
          <cell r="C8" t="str">
            <v>Kennedy Bay</v>
          </cell>
          <cell r="E8" t="str">
            <v>Rockingham</v>
          </cell>
        </row>
        <row r="9">
          <cell r="C9" t="str">
            <v>The Cut</v>
          </cell>
          <cell r="E9" t="str">
            <v>Mandurah</v>
          </cell>
        </row>
        <row r="10">
          <cell r="C10" t="str">
            <v>Secret Harbour</v>
          </cell>
          <cell r="E10" t="str">
            <v>Bunbury</v>
          </cell>
        </row>
        <row r="11">
          <cell r="C11" t="str">
            <v>Meadow Springs</v>
          </cell>
          <cell r="E11" t="str">
            <v>Kwinana</v>
          </cell>
        </row>
        <row r="13">
          <cell r="A13" t="str">
            <v>ROUND TWO</v>
          </cell>
          <cell r="B13" t="str">
            <v>SUNDAY 15 JUNE</v>
          </cell>
          <cell r="C13" t="str">
            <v>Mandurah CC</v>
          </cell>
        </row>
        <row r="14">
          <cell r="C14" t="str">
            <v>Kennedy Bay</v>
          </cell>
          <cell r="E14" t="str">
            <v>Meadow Springs</v>
          </cell>
        </row>
        <row r="15">
          <cell r="C15" t="str">
            <v>The Cut</v>
          </cell>
          <cell r="E15" t="str">
            <v>Bunbury</v>
          </cell>
        </row>
        <row r="16">
          <cell r="C16" t="str">
            <v>Mandurah</v>
          </cell>
          <cell r="E16" t="str">
            <v>Secret Harbour</v>
          </cell>
        </row>
        <row r="17">
          <cell r="C17" t="str">
            <v>Kwinana</v>
          </cell>
          <cell r="E17" t="str">
            <v>Rockingham</v>
          </cell>
        </row>
        <row r="19">
          <cell r="A19" t="str">
            <v>ROUND THREE</v>
          </cell>
          <cell r="B19" t="str">
            <v>SUNDAY 22 JUNE</v>
          </cell>
          <cell r="C19" t="str">
            <v>Bunbury GC</v>
          </cell>
        </row>
        <row r="20">
          <cell r="C20" t="str">
            <v>Kennedy Bay</v>
          </cell>
          <cell r="E20" t="str">
            <v>Mandurah</v>
          </cell>
        </row>
        <row r="21">
          <cell r="C21" t="str">
            <v>The Cut</v>
          </cell>
          <cell r="E21" t="str">
            <v>Rockingham</v>
          </cell>
        </row>
        <row r="22">
          <cell r="C22" t="str">
            <v>Bunbury</v>
          </cell>
          <cell r="E22" t="str">
            <v>Kwinana</v>
          </cell>
        </row>
        <row r="23">
          <cell r="C23" t="str">
            <v>Secret Harbour</v>
          </cell>
          <cell r="E23" t="str">
            <v>Meadow Springs</v>
          </cell>
        </row>
        <row r="25">
          <cell r="A25" t="str">
            <v>ROUND FOUR</v>
          </cell>
          <cell r="B25" t="str">
            <v>SUNDAY 29 JUNE</v>
          </cell>
          <cell r="C25" t="str">
            <v>Kwinana GC</v>
          </cell>
        </row>
        <row r="26">
          <cell r="C26" t="str">
            <v>Kennedy Bay</v>
          </cell>
          <cell r="E26" t="str">
            <v>Secret Harbour</v>
          </cell>
        </row>
        <row r="27">
          <cell r="C27" t="str">
            <v>Meadow Springs</v>
          </cell>
          <cell r="E27" t="str">
            <v>Mandurah</v>
          </cell>
        </row>
        <row r="28">
          <cell r="C28" t="str">
            <v>The Cut</v>
          </cell>
          <cell r="E28" t="str">
            <v>Kwinana</v>
          </cell>
        </row>
        <row r="29">
          <cell r="C29" t="str">
            <v>Rockingham</v>
          </cell>
          <cell r="E29" t="str">
            <v>Bunbury</v>
          </cell>
        </row>
        <row r="31">
          <cell r="A31" t="str">
            <v>ROUND FIVE</v>
          </cell>
          <cell r="B31" t="str">
            <v>SUNDAY 6 JULY</v>
          </cell>
          <cell r="C31" t="str">
            <v>The Cut GC</v>
          </cell>
        </row>
        <row r="32">
          <cell r="C32" t="str">
            <v>Kennedy Bay</v>
          </cell>
          <cell r="E32" t="str">
            <v>Bunbury</v>
          </cell>
        </row>
        <row r="33">
          <cell r="C33" t="str">
            <v>Secret Harbour</v>
          </cell>
          <cell r="E33" t="str">
            <v>Rockingham</v>
          </cell>
        </row>
        <row r="34">
          <cell r="C34" t="str">
            <v>Kwinana</v>
          </cell>
          <cell r="E34" t="str">
            <v>Mandurah</v>
          </cell>
        </row>
        <row r="35">
          <cell r="C35" t="str">
            <v>The Cut</v>
          </cell>
          <cell r="E35" t="str">
            <v>Meadow Springs</v>
          </cell>
        </row>
        <row r="37">
          <cell r="A37" t="str">
            <v>ROUND SIX</v>
          </cell>
          <cell r="B37" t="str">
            <v>SUNDAY 13 JULY</v>
          </cell>
          <cell r="C37" t="str">
            <v>Rockingham GC</v>
          </cell>
        </row>
        <row r="38">
          <cell r="C38" t="str">
            <v>Kennedy Bay</v>
          </cell>
          <cell r="E38" t="str">
            <v>The Cut</v>
          </cell>
        </row>
        <row r="39">
          <cell r="C39" t="str">
            <v>Secret Harbour</v>
          </cell>
          <cell r="E39" t="str">
            <v>Kwinana</v>
          </cell>
        </row>
        <row r="40">
          <cell r="C40" t="str">
            <v>Mandurah</v>
          </cell>
          <cell r="E40" t="str">
            <v>Rockingham</v>
          </cell>
        </row>
        <row r="41">
          <cell r="C41" t="str">
            <v>Bunbury</v>
          </cell>
          <cell r="E41" t="str">
            <v>Meadow Springs</v>
          </cell>
        </row>
        <row r="43">
          <cell r="A43" t="str">
            <v>ROUND SEVEN</v>
          </cell>
          <cell r="B43" t="str">
            <v>SUNDAY 20 JULY</v>
          </cell>
          <cell r="C43" t="str">
            <v>Meadow Springs CC</v>
          </cell>
        </row>
        <row r="44">
          <cell r="C44" t="str">
            <v>Kennedy Bay</v>
          </cell>
          <cell r="E44" t="str">
            <v>Kwinana</v>
          </cell>
        </row>
        <row r="45">
          <cell r="C45" t="str">
            <v>Rockingham</v>
          </cell>
          <cell r="E45" t="str">
            <v>Meadow Springs</v>
          </cell>
        </row>
        <row r="46">
          <cell r="C46" t="str">
            <v>Bunbury</v>
          </cell>
          <cell r="E46" t="str">
            <v>Mandurah</v>
          </cell>
        </row>
        <row r="47">
          <cell r="C47" t="str">
            <v>The Cut</v>
          </cell>
          <cell r="E47" t="str">
            <v>Secret Harbour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7">
          <cell r="A7" t="str">
            <v>ROUND ONE</v>
          </cell>
          <cell r="B7" t="str">
            <v>SUNDAY 8 JUNE</v>
          </cell>
          <cell r="C7" t="str">
            <v>Royal Perth GC</v>
          </cell>
        </row>
        <row r="8">
          <cell r="C8" t="str">
            <v>Mosman Park</v>
          </cell>
          <cell r="E8" t="str">
            <v>Hartfield</v>
          </cell>
        </row>
        <row r="9">
          <cell r="C9" t="str">
            <v>Royal Perth</v>
          </cell>
          <cell r="E9" t="str">
            <v>Melville Glades</v>
          </cell>
        </row>
        <row r="10">
          <cell r="C10" t="str">
            <v>Gosnells</v>
          </cell>
          <cell r="E10" t="str">
            <v>Royal Fremantle</v>
          </cell>
        </row>
        <row r="11">
          <cell r="C11" t="str">
            <v>Sea View</v>
          </cell>
        </row>
        <row r="13">
          <cell r="A13" t="str">
            <v>ROUND TWO</v>
          </cell>
          <cell r="B13" t="str">
            <v>SUNDAY 15 JUNE</v>
          </cell>
          <cell r="C13" t="str">
            <v>Hartfield CC</v>
          </cell>
        </row>
        <row r="14">
          <cell r="C14" t="str">
            <v>Mosman Park</v>
          </cell>
          <cell r="E14" t="str">
            <v>Melville Glades</v>
          </cell>
        </row>
        <row r="15">
          <cell r="C15" t="str">
            <v>Hartfield</v>
          </cell>
          <cell r="E15" t="str">
            <v>Royal Perth</v>
          </cell>
        </row>
        <row r="16">
          <cell r="C16" t="str">
            <v>Royal Fremantle</v>
          </cell>
          <cell r="E16" t="str">
            <v>Sea View</v>
          </cell>
        </row>
        <row r="17">
          <cell r="C17" t="str">
            <v>Gosnells</v>
          </cell>
          <cell r="E17" t="str">
            <v>Kwinana</v>
          </cell>
        </row>
        <row r="19">
          <cell r="A19" t="str">
            <v>ROUND THREE</v>
          </cell>
          <cell r="B19" t="str">
            <v>SUNDAY 22 JUNE</v>
          </cell>
          <cell r="C19" t="str">
            <v>Melville Glades GC</v>
          </cell>
        </row>
        <row r="20">
          <cell r="C20" t="str">
            <v>Mosman Park</v>
          </cell>
          <cell r="E20" t="str">
            <v>Sea View</v>
          </cell>
        </row>
        <row r="21">
          <cell r="C21" t="str">
            <v>Melville Glades</v>
          </cell>
          <cell r="E21" t="str">
            <v>Royal Fremantle</v>
          </cell>
        </row>
        <row r="22">
          <cell r="C22" t="str">
            <v>Royal Perth</v>
          </cell>
          <cell r="E22" t="str">
            <v>Gosnells</v>
          </cell>
        </row>
        <row r="23">
          <cell r="C23" t="str">
            <v>Hartfield</v>
          </cell>
          <cell r="E23" t="str">
            <v>Kwinana</v>
          </cell>
        </row>
        <row r="25">
          <cell r="A25" t="str">
            <v>ROUND FOUR</v>
          </cell>
          <cell r="B25" t="str">
            <v>SUNDAY 29 JUNE</v>
          </cell>
          <cell r="C25" t="str">
            <v>Royal Fremantle GC</v>
          </cell>
        </row>
        <row r="26">
          <cell r="C26" t="str">
            <v>Gosnells</v>
          </cell>
          <cell r="E26" t="str">
            <v>Hartfield</v>
          </cell>
        </row>
        <row r="27">
          <cell r="C27" t="str">
            <v>Mosman Park</v>
          </cell>
          <cell r="E27" t="str">
            <v>Royal Fremantle</v>
          </cell>
        </row>
        <row r="28">
          <cell r="C28" t="str">
            <v>Sea View</v>
          </cell>
          <cell r="E28" t="str">
            <v>Melville Glades</v>
          </cell>
        </row>
        <row r="29">
          <cell r="C29" t="str">
            <v>Royal Perth</v>
          </cell>
          <cell r="E29" t="str">
            <v>Kwinana</v>
          </cell>
        </row>
        <row r="31">
          <cell r="A31" t="str">
            <v>ROUND FIVE</v>
          </cell>
          <cell r="B31" t="str">
            <v>SUNDAY 6 JULY</v>
          </cell>
          <cell r="C31" t="str">
            <v>Mosman Park GC</v>
          </cell>
        </row>
        <row r="32">
          <cell r="C32" t="str">
            <v>Royal Perth</v>
          </cell>
          <cell r="E32" t="str">
            <v>Sea View</v>
          </cell>
        </row>
        <row r="33">
          <cell r="C33" t="str">
            <v>Royal Fremantle</v>
          </cell>
          <cell r="E33" t="str">
            <v>Hartfield</v>
          </cell>
        </row>
        <row r="34">
          <cell r="C34" t="str">
            <v>Mosman Park</v>
          </cell>
          <cell r="E34" t="str">
            <v>Gosnells</v>
          </cell>
        </row>
        <row r="35">
          <cell r="C35" t="str">
            <v>Melville Glades</v>
          </cell>
          <cell r="E35" t="str">
            <v>Kwinana</v>
          </cell>
        </row>
        <row r="37">
          <cell r="A37" t="str">
            <v>ROUND SIX</v>
          </cell>
          <cell r="B37" t="str">
            <v>SUNDAY 13 JULY</v>
          </cell>
          <cell r="C37" t="str">
            <v>Sea View GC</v>
          </cell>
        </row>
        <row r="38">
          <cell r="C38" t="str">
            <v>Royal Perth</v>
          </cell>
          <cell r="E38" t="str">
            <v>Royal Fremantle</v>
          </cell>
        </row>
        <row r="39">
          <cell r="C39" t="str">
            <v>Hartfield</v>
          </cell>
          <cell r="E39" t="str">
            <v>Sea View</v>
          </cell>
        </row>
        <row r="40">
          <cell r="C40" t="str">
            <v>Melville Glades</v>
          </cell>
          <cell r="E40" t="str">
            <v>Gosnells</v>
          </cell>
        </row>
        <row r="41">
          <cell r="C41" t="str">
            <v>Mosman Park</v>
          </cell>
          <cell r="E41" t="str">
            <v>Kwinana</v>
          </cell>
        </row>
        <row r="43">
          <cell r="A43" t="str">
            <v>ROUND SEVEN</v>
          </cell>
          <cell r="B43" t="str">
            <v>SUNDAY 20 JULY</v>
          </cell>
          <cell r="C43" t="str">
            <v>Gosnells GC</v>
          </cell>
        </row>
        <row r="44">
          <cell r="C44" t="str">
            <v>Sea View</v>
          </cell>
          <cell r="E44" t="str">
            <v>Gosnells</v>
          </cell>
        </row>
        <row r="45">
          <cell r="C45" t="str">
            <v>Melville Glades</v>
          </cell>
          <cell r="E45" t="str">
            <v>Hartfield</v>
          </cell>
        </row>
        <row r="46">
          <cell r="C46" t="str">
            <v>Mosman Park</v>
          </cell>
          <cell r="E46" t="str">
            <v>Royal Perth</v>
          </cell>
        </row>
        <row r="47">
          <cell r="C47" t="str">
            <v>Royal Fremantle</v>
          </cell>
          <cell r="E47" t="str">
            <v>Kwinana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528"/>
  <sheetViews>
    <sheetView showGridLines="0" tabSelected="1" workbookViewId="0">
      <selection activeCell="AB8" sqref="AB8"/>
    </sheetView>
  </sheetViews>
  <sheetFormatPr defaultColWidth="12.5703125" defaultRowHeight="12.75" customHeight="1"/>
  <cols>
    <col min="1" max="1" width="2.42578125" customWidth="1"/>
    <col min="2" max="2" width="7.5703125" customWidth="1"/>
    <col min="3" max="3" width="16.42578125" customWidth="1"/>
    <col min="4" max="4" width="8.85546875" customWidth="1"/>
    <col min="5" max="5" width="5.140625" customWidth="1"/>
    <col min="6" max="6" width="8.85546875" customWidth="1"/>
    <col min="7" max="7" width="7.5703125" customWidth="1"/>
    <col min="8" max="9" width="12.5703125" customWidth="1"/>
    <col min="10" max="10" width="5.140625" customWidth="1"/>
    <col min="11" max="11" width="8.85546875" customWidth="1"/>
    <col min="12" max="12" width="5.5703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4" width="8.42578125" hidden="1" customWidth="1"/>
    <col min="25" max="25" width="4.42578125" customWidth="1"/>
  </cols>
  <sheetData>
    <row r="1" spans="1:25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57" t="s">
        <v>1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 t="shared" ref="B4:B11" si="0">VLOOKUP(A4,$M$4:$X$11,2,FALSE)</f>
        <v>Royal Perth</v>
      </c>
      <c r="C4" s="56"/>
      <c r="D4" s="7">
        <f t="shared" ref="D4:D11" si="1">VLOOKUP(A4,$M$4:$X$11,3,FALSE)</f>
        <v>7</v>
      </c>
      <c r="E4" s="7">
        <f t="shared" ref="E4:E11" si="2">VLOOKUP(A4,$M$4:$X$11,4,FALSE)</f>
        <v>5</v>
      </c>
      <c r="F4" s="7">
        <f t="shared" ref="F4:F11" si="3">VLOOKUP(A4,$M$4:$X$11,5,FALSE)</f>
        <v>2</v>
      </c>
      <c r="G4" s="7">
        <f t="shared" ref="G4:G11" si="4">VLOOKUP(A4,$M$4:$X$11,6,FALSE)</f>
        <v>0</v>
      </c>
      <c r="H4" s="7">
        <f t="shared" ref="H4:H11" si="5">VLOOKUP(A4,$M$4:$X$11,7,FALSE)</f>
        <v>30</v>
      </c>
      <c r="I4" s="7">
        <f t="shared" ref="I4:I11" si="6">VLOOKUP(A4,$M$4:$X$11,8,FALSE)</f>
        <v>19</v>
      </c>
      <c r="J4" s="55">
        <f t="shared" ref="J4:J11" si="7">VLOOKUP(A4,$M$4:$X$11,9,FALSE)</f>
        <v>12</v>
      </c>
      <c r="K4" s="56"/>
      <c r="L4" s="8"/>
      <c r="M4" s="8">
        <f t="shared" ref="M4:M11" si="8">RANK(X4,$X$4:$X$11,1)</f>
        <v>1</v>
      </c>
      <c r="N4" s="9" t="str">
        <f>Sheet1!C7</f>
        <v>Royal Perth</v>
      </c>
      <c r="O4" s="10">
        <f t="shared" ref="O4:O11" si="9">COUNTIF($N$13:$P$518,N4)</f>
        <v>7</v>
      </c>
      <c r="P4" s="8">
        <f t="shared" ref="P4:P11" si="10">COUNTIF($R$13:$R$518,N4)</f>
        <v>5</v>
      </c>
      <c r="Q4" s="8">
        <f t="shared" ref="Q4:Q11" si="11">COUNTIF($S$13:$T$518,N4)</f>
        <v>2</v>
      </c>
      <c r="R4" s="8">
        <f t="shared" ref="R4:R11" si="12">O4-P4-Q4</f>
        <v>0</v>
      </c>
      <c r="S4" s="8">
        <f t="shared" ref="S4:S11" si="13">SUMIF($N$12:$N$411,N4,$O$12:$O$411)+SUMIF($P$12:$P$411,N4,$Q$12:$Q$411)</f>
        <v>30</v>
      </c>
      <c r="T4" s="8">
        <f t="shared" ref="T4:T11" si="14">O4*7-S4</f>
        <v>19</v>
      </c>
      <c r="U4" s="8">
        <f t="shared" ref="U4:U11" si="15">P4*2+Q4</f>
        <v>12</v>
      </c>
      <c r="V4" s="8">
        <f t="shared" ref="V4:V11" si="16">U4+(S4/100)</f>
        <v>12.3</v>
      </c>
      <c r="W4" s="8">
        <f t="shared" ref="W4:W11" si="17">RANK(V4,$V$4:$V$11)</f>
        <v>1</v>
      </c>
      <c r="X4" s="8">
        <f>W4+0.06</f>
        <v>1.06</v>
      </c>
      <c r="Y4" s="11"/>
    </row>
    <row r="5" spans="1:25" ht="15">
      <c r="A5" s="6">
        <v>2</v>
      </c>
      <c r="B5" s="60" t="str">
        <f t="shared" si="0"/>
        <v>Royal Fremantle</v>
      </c>
      <c r="C5" s="56"/>
      <c r="D5" s="7">
        <f t="shared" si="1"/>
        <v>7</v>
      </c>
      <c r="E5" s="7">
        <f t="shared" si="2"/>
        <v>3</v>
      </c>
      <c r="F5" s="7">
        <f t="shared" si="3"/>
        <v>3</v>
      </c>
      <c r="G5" s="7">
        <f t="shared" si="4"/>
        <v>1</v>
      </c>
      <c r="H5" s="7">
        <f t="shared" si="5"/>
        <v>27.5</v>
      </c>
      <c r="I5" s="7">
        <f t="shared" si="6"/>
        <v>21.5</v>
      </c>
      <c r="J5" s="55">
        <f t="shared" si="7"/>
        <v>9</v>
      </c>
      <c r="K5" s="56"/>
      <c r="L5" s="8"/>
      <c r="M5" s="8">
        <f t="shared" si="8"/>
        <v>5</v>
      </c>
      <c r="N5" s="9" t="str">
        <f>Sheet1!E10</f>
        <v>Mount Lawley</v>
      </c>
      <c r="O5" s="10">
        <f t="shared" si="9"/>
        <v>7</v>
      </c>
      <c r="P5" s="8">
        <f t="shared" si="10"/>
        <v>3</v>
      </c>
      <c r="Q5" s="8">
        <f t="shared" si="11"/>
        <v>1</v>
      </c>
      <c r="R5" s="8">
        <f t="shared" si="12"/>
        <v>3</v>
      </c>
      <c r="S5" s="8">
        <f t="shared" si="13"/>
        <v>22.5</v>
      </c>
      <c r="T5" s="8">
        <f t="shared" si="14"/>
        <v>26.5</v>
      </c>
      <c r="U5" s="8">
        <f t="shared" si="15"/>
        <v>7</v>
      </c>
      <c r="V5" s="8">
        <f t="shared" si="16"/>
        <v>7.2249999999999996</v>
      </c>
      <c r="W5" s="8">
        <f t="shared" si="17"/>
        <v>5</v>
      </c>
      <c r="X5" s="8">
        <f>W5+0.02</f>
        <v>5.0199999999999996</v>
      </c>
      <c r="Y5" s="11"/>
    </row>
    <row r="6" spans="1:25" ht="15">
      <c r="A6" s="6">
        <v>3</v>
      </c>
      <c r="B6" s="60" t="str">
        <f t="shared" si="0"/>
        <v>Lake Karrinyup</v>
      </c>
      <c r="C6" s="56"/>
      <c r="D6" s="7">
        <f t="shared" si="1"/>
        <v>7</v>
      </c>
      <c r="E6" s="7">
        <f t="shared" si="2"/>
        <v>3</v>
      </c>
      <c r="F6" s="7">
        <f t="shared" si="3"/>
        <v>2</v>
      </c>
      <c r="G6" s="7">
        <f t="shared" si="4"/>
        <v>2</v>
      </c>
      <c r="H6" s="7">
        <f t="shared" si="5"/>
        <v>27</v>
      </c>
      <c r="I6" s="7">
        <f t="shared" si="6"/>
        <v>22</v>
      </c>
      <c r="J6" s="55">
        <f t="shared" si="7"/>
        <v>8</v>
      </c>
      <c r="K6" s="56"/>
      <c r="L6" s="8"/>
      <c r="M6" s="8">
        <f t="shared" si="8"/>
        <v>3</v>
      </c>
      <c r="N6" s="9" t="str">
        <f>Sheet1!E7</f>
        <v>Lake Karrinyup</v>
      </c>
      <c r="O6" s="10">
        <f t="shared" si="9"/>
        <v>7</v>
      </c>
      <c r="P6" s="8">
        <f t="shared" si="10"/>
        <v>3</v>
      </c>
      <c r="Q6" s="8">
        <f t="shared" si="11"/>
        <v>2</v>
      </c>
      <c r="R6" s="8">
        <f t="shared" si="12"/>
        <v>2</v>
      </c>
      <c r="S6" s="8">
        <f t="shared" si="13"/>
        <v>27</v>
      </c>
      <c r="T6" s="8">
        <f t="shared" si="14"/>
        <v>22</v>
      </c>
      <c r="U6" s="8">
        <f t="shared" si="15"/>
        <v>8</v>
      </c>
      <c r="V6" s="8">
        <f t="shared" si="16"/>
        <v>8.27</v>
      </c>
      <c r="W6" s="8">
        <f t="shared" si="17"/>
        <v>3</v>
      </c>
      <c r="X6" s="8">
        <f>W6+0.03</f>
        <v>3.03</v>
      </c>
      <c r="Y6" s="11"/>
    </row>
    <row r="7" spans="1:25" ht="15">
      <c r="A7" s="6">
        <v>4</v>
      </c>
      <c r="B7" s="60" t="str">
        <f t="shared" si="0"/>
        <v>Joondalup</v>
      </c>
      <c r="C7" s="56"/>
      <c r="D7" s="7">
        <f t="shared" si="1"/>
        <v>7</v>
      </c>
      <c r="E7" s="7">
        <f t="shared" si="2"/>
        <v>3</v>
      </c>
      <c r="F7" s="7">
        <f t="shared" si="3"/>
        <v>2</v>
      </c>
      <c r="G7" s="7">
        <f t="shared" si="4"/>
        <v>2</v>
      </c>
      <c r="H7" s="7">
        <f t="shared" si="5"/>
        <v>26</v>
      </c>
      <c r="I7" s="7">
        <f t="shared" si="6"/>
        <v>23</v>
      </c>
      <c r="J7" s="55">
        <f t="shared" si="7"/>
        <v>8</v>
      </c>
      <c r="K7" s="56"/>
      <c r="L7" s="8"/>
      <c r="M7" s="8">
        <f t="shared" si="8"/>
        <v>8</v>
      </c>
      <c r="N7" s="9" t="str">
        <f>Sheet1!C10</f>
        <v>The Vines</v>
      </c>
      <c r="O7" s="10">
        <f t="shared" si="9"/>
        <v>7</v>
      </c>
      <c r="P7" s="8">
        <f t="shared" si="10"/>
        <v>1</v>
      </c>
      <c r="Q7" s="8">
        <f t="shared" si="11"/>
        <v>1</v>
      </c>
      <c r="R7" s="8">
        <f t="shared" si="12"/>
        <v>5</v>
      </c>
      <c r="S7" s="8">
        <f t="shared" si="13"/>
        <v>23.5</v>
      </c>
      <c r="T7" s="8">
        <f t="shared" si="14"/>
        <v>25.5</v>
      </c>
      <c r="U7" s="8">
        <f t="shared" si="15"/>
        <v>3</v>
      </c>
      <c r="V7" s="8">
        <f t="shared" si="16"/>
        <v>3.2349999999999999</v>
      </c>
      <c r="W7" s="8">
        <f t="shared" si="17"/>
        <v>8</v>
      </c>
      <c r="X7" s="8">
        <f>W7+0.04</f>
        <v>8.0399999999999991</v>
      </c>
      <c r="Y7" s="11"/>
    </row>
    <row r="8" spans="1:25" ht="15">
      <c r="A8" s="6">
        <v>5</v>
      </c>
      <c r="B8" s="60" t="str">
        <f t="shared" si="0"/>
        <v>Mount Lawley</v>
      </c>
      <c r="C8" s="56"/>
      <c r="D8" s="7">
        <f t="shared" si="1"/>
        <v>7</v>
      </c>
      <c r="E8" s="7">
        <f t="shared" si="2"/>
        <v>3</v>
      </c>
      <c r="F8" s="7">
        <f t="shared" si="3"/>
        <v>1</v>
      </c>
      <c r="G8" s="7">
        <f t="shared" si="4"/>
        <v>3</v>
      </c>
      <c r="H8" s="7">
        <f t="shared" si="5"/>
        <v>22.5</v>
      </c>
      <c r="I8" s="7">
        <f t="shared" si="6"/>
        <v>26.5</v>
      </c>
      <c r="J8" s="55">
        <f t="shared" si="7"/>
        <v>7</v>
      </c>
      <c r="K8" s="56"/>
      <c r="L8" s="8"/>
      <c r="M8" s="8">
        <f t="shared" si="8"/>
        <v>6</v>
      </c>
      <c r="N8" s="9" t="str">
        <f>Sheet1!E9</f>
        <v>Cottesloe</v>
      </c>
      <c r="O8" s="10">
        <f t="shared" si="9"/>
        <v>7</v>
      </c>
      <c r="P8" s="8">
        <f t="shared" si="10"/>
        <v>2</v>
      </c>
      <c r="Q8" s="8">
        <f t="shared" si="11"/>
        <v>1</v>
      </c>
      <c r="R8" s="8">
        <f t="shared" si="12"/>
        <v>4</v>
      </c>
      <c r="S8" s="8">
        <f t="shared" si="13"/>
        <v>21</v>
      </c>
      <c r="T8" s="8">
        <f t="shared" si="14"/>
        <v>28</v>
      </c>
      <c r="U8" s="8">
        <f t="shared" si="15"/>
        <v>5</v>
      </c>
      <c r="V8" s="8">
        <f t="shared" si="16"/>
        <v>5.21</v>
      </c>
      <c r="W8" s="8">
        <f t="shared" si="17"/>
        <v>6</v>
      </c>
      <c r="X8" s="8">
        <f>W8+0.05</f>
        <v>6.05</v>
      </c>
      <c r="Y8" s="11"/>
    </row>
    <row r="9" spans="1:25" ht="15">
      <c r="A9" s="6">
        <v>6</v>
      </c>
      <c r="B9" s="60" t="str">
        <f t="shared" si="0"/>
        <v>Cottesloe</v>
      </c>
      <c r="C9" s="56"/>
      <c r="D9" s="7">
        <f t="shared" si="1"/>
        <v>7</v>
      </c>
      <c r="E9" s="7">
        <f t="shared" si="2"/>
        <v>2</v>
      </c>
      <c r="F9" s="7">
        <f t="shared" si="3"/>
        <v>1</v>
      </c>
      <c r="G9" s="7">
        <f t="shared" si="4"/>
        <v>4</v>
      </c>
      <c r="H9" s="7">
        <f t="shared" si="5"/>
        <v>21</v>
      </c>
      <c r="I9" s="7">
        <f t="shared" si="6"/>
        <v>28</v>
      </c>
      <c r="J9" s="55">
        <f t="shared" si="7"/>
        <v>5</v>
      </c>
      <c r="K9" s="56"/>
      <c r="L9" s="8"/>
      <c r="M9" s="8">
        <f t="shared" si="8"/>
        <v>7</v>
      </c>
      <c r="N9" s="9" t="str">
        <f>Sheet1!E8</f>
        <v>Rockingham</v>
      </c>
      <c r="O9" s="10">
        <f t="shared" si="9"/>
        <v>7</v>
      </c>
      <c r="P9" s="8">
        <f t="shared" si="10"/>
        <v>1</v>
      </c>
      <c r="Q9" s="8">
        <f t="shared" si="11"/>
        <v>2</v>
      </c>
      <c r="R9" s="8">
        <f t="shared" si="12"/>
        <v>4</v>
      </c>
      <c r="S9" s="8">
        <f t="shared" si="13"/>
        <v>18.5</v>
      </c>
      <c r="T9" s="8">
        <f t="shared" si="14"/>
        <v>30.5</v>
      </c>
      <c r="U9" s="8">
        <f t="shared" si="15"/>
        <v>4</v>
      </c>
      <c r="V9" s="8">
        <f t="shared" si="16"/>
        <v>4.1849999999999996</v>
      </c>
      <c r="W9" s="8">
        <f t="shared" si="17"/>
        <v>7</v>
      </c>
      <c r="X9" s="8">
        <f>W9+0.01</f>
        <v>7.01</v>
      </c>
      <c r="Y9" s="11"/>
    </row>
    <row r="10" spans="1:25" ht="15">
      <c r="A10" s="6">
        <v>7</v>
      </c>
      <c r="B10" s="60" t="str">
        <f t="shared" si="0"/>
        <v>Rockingham</v>
      </c>
      <c r="C10" s="56"/>
      <c r="D10" s="7">
        <f t="shared" si="1"/>
        <v>7</v>
      </c>
      <c r="E10" s="7">
        <f t="shared" si="2"/>
        <v>1</v>
      </c>
      <c r="F10" s="7">
        <f t="shared" si="3"/>
        <v>2</v>
      </c>
      <c r="G10" s="7">
        <f t="shared" si="4"/>
        <v>4</v>
      </c>
      <c r="H10" s="7">
        <f t="shared" si="5"/>
        <v>18.5</v>
      </c>
      <c r="I10" s="7">
        <f t="shared" si="6"/>
        <v>30.5</v>
      </c>
      <c r="J10" s="55">
        <f t="shared" si="7"/>
        <v>4</v>
      </c>
      <c r="K10" s="56"/>
      <c r="L10" s="8"/>
      <c r="M10" s="8">
        <f t="shared" si="8"/>
        <v>2</v>
      </c>
      <c r="N10" s="9" t="str">
        <f>Sheet1!C8</f>
        <v>Royal Fremantle</v>
      </c>
      <c r="O10" s="10">
        <f t="shared" si="9"/>
        <v>7</v>
      </c>
      <c r="P10" s="8">
        <f t="shared" si="10"/>
        <v>3</v>
      </c>
      <c r="Q10" s="8">
        <f t="shared" si="11"/>
        <v>3</v>
      </c>
      <c r="R10" s="8">
        <f t="shared" si="12"/>
        <v>1</v>
      </c>
      <c r="S10" s="8">
        <f t="shared" si="13"/>
        <v>27.5</v>
      </c>
      <c r="T10" s="8">
        <f t="shared" si="14"/>
        <v>21.5</v>
      </c>
      <c r="U10" s="8">
        <f t="shared" si="15"/>
        <v>9</v>
      </c>
      <c r="V10" s="8">
        <f t="shared" si="16"/>
        <v>9.2750000000000004</v>
      </c>
      <c r="W10" s="8">
        <f t="shared" si="17"/>
        <v>2</v>
      </c>
      <c r="X10" s="8">
        <f>W10+0.07</f>
        <v>2.0699999999999998</v>
      </c>
      <c r="Y10" s="11"/>
    </row>
    <row r="11" spans="1:25" ht="15">
      <c r="A11" s="6">
        <v>8</v>
      </c>
      <c r="B11" s="60" t="str">
        <f t="shared" si="0"/>
        <v>The Vines</v>
      </c>
      <c r="C11" s="56"/>
      <c r="D11" s="7">
        <f t="shared" si="1"/>
        <v>7</v>
      </c>
      <c r="E11" s="7">
        <f t="shared" si="2"/>
        <v>1</v>
      </c>
      <c r="F11" s="7">
        <f t="shared" si="3"/>
        <v>1</v>
      </c>
      <c r="G11" s="7">
        <f t="shared" si="4"/>
        <v>5</v>
      </c>
      <c r="H11" s="7">
        <f t="shared" si="5"/>
        <v>23.5</v>
      </c>
      <c r="I11" s="7">
        <f t="shared" si="6"/>
        <v>25.5</v>
      </c>
      <c r="J11" s="55">
        <f t="shared" si="7"/>
        <v>3</v>
      </c>
      <c r="K11" s="56"/>
      <c r="L11" s="8"/>
      <c r="M11" s="8">
        <f t="shared" si="8"/>
        <v>4</v>
      </c>
      <c r="N11" s="9" t="str">
        <f>Sheet1!C9</f>
        <v>Joondalup</v>
      </c>
      <c r="O11" s="10">
        <f t="shared" si="9"/>
        <v>7</v>
      </c>
      <c r="P11" s="8">
        <f t="shared" si="10"/>
        <v>3</v>
      </c>
      <c r="Q11" s="8">
        <f t="shared" si="11"/>
        <v>2</v>
      </c>
      <c r="R11" s="8">
        <f t="shared" si="12"/>
        <v>2</v>
      </c>
      <c r="S11" s="8">
        <f t="shared" si="13"/>
        <v>26</v>
      </c>
      <c r="T11" s="8">
        <f t="shared" si="14"/>
        <v>23</v>
      </c>
      <c r="U11" s="8">
        <f t="shared" si="15"/>
        <v>8</v>
      </c>
      <c r="V11" s="8">
        <f t="shared" si="16"/>
        <v>8.26</v>
      </c>
      <c r="W11" s="8">
        <f t="shared" si="17"/>
        <v>4</v>
      </c>
      <c r="X11" s="8">
        <f>W11+0.08</f>
        <v>4.08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3.25">
      <c r="A13" s="1"/>
      <c r="B13" s="57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25" customHeight="1">
      <c r="A14" s="13"/>
      <c r="B14" s="76" t="str">
        <f>Sheet1!A42</f>
        <v>ROUND SEVEN</v>
      </c>
      <c r="C14" s="58"/>
      <c r="D14" s="62" t="str">
        <f>Sheet1!B42</f>
        <v>SUNDAY 20 JULY</v>
      </c>
      <c r="E14" s="58"/>
      <c r="F14" s="58"/>
      <c r="G14" s="63" t="str">
        <f>Sheet1!C42</f>
        <v>The Vines G &amp;CC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Sheet1!C43</f>
        <v>Royal Perth</v>
      </c>
      <c r="D15" s="58"/>
      <c r="E15" s="58"/>
      <c r="F15" s="56"/>
      <c r="G15" s="16" t="s">
        <v>18</v>
      </c>
      <c r="H15" s="65" t="str">
        <f>Sheet1!E43</f>
        <v>Mount Lawley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7"/>
      <c r="E16" s="68"/>
      <c r="F16" s="77" t="s">
        <v>21</v>
      </c>
      <c r="G16" s="81" t="s">
        <v>19</v>
      </c>
      <c r="H16" s="66" t="s">
        <v>20</v>
      </c>
      <c r="I16" s="67"/>
      <c r="J16" s="68"/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0"/>
      <c r="E17" s="71"/>
      <c r="F17" s="78"/>
      <c r="G17" s="78"/>
      <c r="H17" s="69"/>
      <c r="I17" s="70"/>
      <c r="J17" s="71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3"/>
      <c r="E18" s="74"/>
      <c r="F18" s="79"/>
      <c r="G18" s="79"/>
      <c r="H18" s="72"/>
      <c r="I18" s="73"/>
      <c r="J18" s="74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22</v>
      </c>
      <c r="D19" s="58"/>
      <c r="E19" s="56"/>
      <c r="F19" s="19" t="s">
        <v>23</v>
      </c>
      <c r="G19" s="16">
        <v>1</v>
      </c>
      <c r="H19" s="75" t="s">
        <v>24</v>
      </c>
      <c r="I19" s="58"/>
      <c r="J19" s="56"/>
      <c r="K19" s="19" t="s">
        <v>23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25</v>
      </c>
      <c r="D20" s="58"/>
      <c r="E20" s="56"/>
      <c r="F20" s="19" t="s">
        <v>26</v>
      </c>
      <c r="G20" s="16">
        <v>2</v>
      </c>
      <c r="H20" s="75" t="s">
        <v>27</v>
      </c>
      <c r="I20" s="58"/>
      <c r="J20" s="56"/>
      <c r="K20" s="19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28</v>
      </c>
      <c r="D21" s="58"/>
      <c r="E21" s="56"/>
      <c r="F21" s="19" t="s">
        <v>29</v>
      </c>
      <c r="G21" s="16">
        <v>3</v>
      </c>
      <c r="H21" s="75" t="s">
        <v>30</v>
      </c>
      <c r="I21" s="58"/>
      <c r="J21" s="56"/>
      <c r="K21" s="19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31</v>
      </c>
      <c r="D22" s="58"/>
      <c r="E22" s="56"/>
      <c r="F22" s="19" t="s">
        <v>23</v>
      </c>
      <c r="G22" s="16">
        <v>4</v>
      </c>
      <c r="H22" s="75" t="s">
        <v>32</v>
      </c>
      <c r="I22" s="58"/>
      <c r="J22" s="56"/>
      <c r="K22" s="19" t="s">
        <v>23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33</v>
      </c>
      <c r="D23" s="58"/>
      <c r="E23" s="56"/>
      <c r="F23" s="19" t="s">
        <v>34</v>
      </c>
      <c r="G23" s="16">
        <v>5</v>
      </c>
      <c r="H23" s="75" t="s">
        <v>35</v>
      </c>
      <c r="I23" s="58"/>
      <c r="J23" s="56"/>
      <c r="K23" s="19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36</v>
      </c>
      <c r="D24" s="58"/>
      <c r="E24" s="56"/>
      <c r="F24" s="19" t="s">
        <v>37</v>
      </c>
      <c r="G24" s="16">
        <v>6</v>
      </c>
      <c r="H24" s="75" t="s">
        <v>38</v>
      </c>
      <c r="I24" s="58"/>
      <c r="J24" s="56"/>
      <c r="K24" s="19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39</v>
      </c>
      <c r="D25" s="58"/>
      <c r="E25" s="56"/>
      <c r="F25" s="19" t="s">
        <v>34</v>
      </c>
      <c r="G25" s="16">
        <v>7</v>
      </c>
      <c r="H25" s="75" t="s">
        <v>40</v>
      </c>
      <c r="I25" s="58"/>
      <c r="J25" s="56"/>
      <c r="K25" s="19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Royal Perth</v>
      </c>
      <c r="C26" s="58"/>
      <c r="D26" s="58"/>
      <c r="E26" s="56"/>
      <c r="F26" s="21">
        <f>COUNTA(F19:F25)-0.5*COUNTIF(F19:F25,"Sq*")-COUNTIF(F19:F25,"TBA")</f>
        <v>6</v>
      </c>
      <c r="G26" s="84" t="str">
        <f>"TOTAL MATCHES WON BY : "&amp;H15</f>
        <v>TOTAL MATCHES WON BY : Mount Lawley</v>
      </c>
      <c r="H26" s="58"/>
      <c r="I26" s="58"/>
      <c r="J26" s="56"/>
      <c r="K26" s="21">
        <f>COUNTA(K19:K25)-0.5*COUNTIF(K19:K25,"Sq*")-COUNTIF(K19:K25,"TBA")</f>
        <v>1</v>
      </c>
      <c r="L26" s="22"/>
      <c r="M26" s="22"/>
      <c r="N26" s="22" t="str">
        <f>IF(F26+K26=0,"",C15)</f>
        <v>Royal Perth</v>
      </c>
      <c r="O26" s="22">
        <f>F26</f>
        <v>6</v>
      </c>
      <c r="P26" s="22" t="str">
        <f>IF(F26+K26=0,"",H15)</f>
        <v>Mount Lawley</v>
      </c>
      <c r="Q26" s="22">
        <f>K26</f>
        <v>1</v>
      </c>
      <c r="R26" s="22" t="str">
        <f>G27</f>
        <v>Royal Perth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Royal Perth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Sheet1!C44</f>
        <v>Lake Karrinyup</v>
      </c>
      <c r="D29" s="58"/>
      <c r="E29" s="58"/>
      <c r="F29" s="56"/>
      <c r="G29" s="16" t="s">
        <v>18</v>
      </c>
      <c r="H29" s="65" t="str">
        <f>Sheet1!E44</f>
        <v>The Vines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7"/>
      <c r="E30" s="68"/>
      <c r="F30" s="77" t="s">
        <v>21</v>
      </c>
      <c r="G30" s="81" t="s">
        <v>19</v>
      </c>
      <c r="H30" s="66" t="s">
        <v>20</v>
      </c>
      <c r="I30" s="67"/>
      <c r="J30" s="68"/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0"/>
      <c r="E31" s="71"/>
      <c r="F31" s="78"/>
      <c r="G31" s="78"/>
      <c r="H31" s="69"/>
      <c r="I31" s="70"/>
      <c r="J31" s="71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3"/>
      <c r="E32" s="74"/>
      <c r="F32" s="79"/>
      <c r="G32" s="79"/>
      <c r="H32" s="72"/>
      <c r="I32" s="73"/>
      <c r="J32" s="74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42</v>
      </c>
      <c r="D33" s="58"/>
      <c r="E33" s="56"/>
      <c r="F33" s="19" t="s">
        <v>23</v>
      </c>
      <c r="G33" s="16">
        <v>1</v>
      </c>
      <c r="H33" s="75" t="s">
        <v>43</v>
      </c>
      <c r="I33" s="58"/>
      <c r="J33" s="56"/>
      <c r="K33" s="19" t="s">
        <v>23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44</v>
      </c>
      <c r="D34" s="58"/>
      <c r="E34" s="56"/>
      <c r="F34" s="19" t="s">
        <v>23</v>
      </c>
      <c r="G34" s="16">
        <v>2</v>
      </c>
      <c r="H34" s="75" t="s">
        <v>45</v>
      </c>
      <c r="I34" s="58"/>
      <c r="J34" s="56"/>
      <c r="K34" s="19" t="s">
        <v>23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46</v>
      </c>
      <c r="D35" s="58"/>
      <c r="E35" s="56"/>
      <c r="F35" s="19" t="s">
        <v>23</v>
      </c>
      <c r="G35" s="16">
        <v>3</v>
      </c>
      <c r="H35" s="75" t="s">
        <v>47</v>
      </c>
      <c r="I35" s="58"/>
      <c r="J35" s="56"/>
      <c r="K35" s="19" t="s">
        <v>23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48</v>
      </c>
      <c r="D36" s="58"/>
      <c r="E36" s="56"/>
      <c r="F36" s="19" t="s">
        <v>23</v>
      </c>
      <c r="G36" s="16">
        <v>4</v>
      </c>
      <c r="H36" s="75" t="s">
        <v>49</v>
      </c>
      <c r="I36" s="58"/>
      <c r="J36" s="56"/>
      <c r="K36" s="19" t="s">
        <v>23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50</v>
      </c>
      <c r="D37" s="58"/>
      <c r="E37" s="56"/>
      <c r="F37" s="19" t="s">
        <v>23</v>
      </c>
      <c r="G37" s="16">
        <v>5</v>
      </c>
      <c r="H37" s="75" t="s">
        <v>51</v>
      </c>
      <c r="I37" s="58"/>
      <c r="J37" s="56"/>
      <c r="K37" s="19" t="s">
        <v>23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52</v>
      </c>
      <c r="D38" s="58"/>
      <c r="E38" s="56"/>
      <c r="F38" s="19" t="s">
        <v>23</v>
      </c>
      <c r="G38" s="16">
        <v>6</v>
      </c>
      <c r="H38" s="75" t="s">
        <v>53</v>
      </c>
      <c r="I38" s="58"/>
      <c r="J38" s="56"/>
      <c r="K38" s="19" t="s">
        <v>23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54</v>
      </c>
      <c r="D39" s="58"/>
      <c r="E39" s="56"/>
      <c r="F39" s="19" t="s">
        <v>23</v>
      </c>
      <c r="G39" s="16">
        <v>7</v>
      </c>
      <c r="H39" s="75" t="s">
        <v>55</v>
      </c>
      <c r="I39" s="58"/>
      <c r="J39" s="56"/>
      <c r="K39" s="19" t="s">
        <v>23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Lake Karrinyup</v>
      </c>
      <c r="C40" s="58"/>
      <c r="D40" s="58"/>
      <c r="E40" s="56"/>
      <c r="F40" s="21">
        <f>COUNTA(F33:F39)-0.5*COUNTIF(F33:F39,"Sq*")-COUNTIF(F33:F39,"TBA")</f>
        <v>3.5</v>
      </c>
      <c r="G40" s="84" t="str">
        <f>"TOTAL MATCHES WON BY : "&amp;H29</f>
        <v>TOTAL MATCHES WON BY : The Vines</v>
      </c>
      <c r="H40" s="58"/>
      <c r="I40" s="58"/>
      <c r="J40" s="56"/>
      <c r="K40" s="21">
        <f>COUNTA(K33:K39)-0.5*COUNTIF(K33:K39,"Sq*")-COUNTIF(K33:K39,"TBA")</f>
        <v>3.5</v>
      </c>
      <c r="L40" s="22"/>
      <c r="M40" s="22"/>
      <c r="N40" s="22" t="str">
        <f>IF(F40+K40=0,"",C29)</f>
        <v>Lake Karrinyup</v>
      </c>
      <c r="O40" s="22">
        <f>F40</f>
        <v>3.5</v>
      </c>
      <c r="P40" s="22" t="str">
        <f>IF(F40+K40=0,"",H29)</f>
        <v>The Vines</v>
      </c>
      <c r="Q40" s="22">
        <f>K40</f>
        <v>3.5</v>
      </c>
      <c r="R40" s="22" t="str">
        <f>G41</f>
        <v>HALVED</v>
      </c>
      <c r="S40" s="22" t="str">
        <f>IF(R40="HALVED",C29,"")</f>
        <v>Lake Karrinyup</v>
      </c>
      <c r="T40" s="22" t="str">
        <f>IF(R40="HALVED",H29,"")</f>
        <v>The Vines</v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HALVED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Sheet1!C45</f>
        <v>Cottesloe</v>
      </c>
      <c r="D43" s="58"/>
      <c r="E43" s="58"/>
      <c r="F43" s="56"/>
      <c r="G43" s="16" t="s">
        <v>18</v>
      </c>
      <c r="H43" s="65" t="str">
        <f>Sheet1!E45</f>
        <v>Rockingham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7"/>
      <c r="E44" s="68"/>
      <c r="F44" s="77" t="s">
        <v>21</v>
      </c>
      <c r="G44" s="81" t="s">
        <v>19</v>
      </c>
      <c r="H44" s="66" t="s">
        <v>20</v>
      </c>
      <c r="I44" s="67"/>
      <c r="J44" s="68"/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0"/>
      <c r="E45" s="71"/>
      <c r="F45" s="78"/>
      <c r="G45" s="78"/>
      <c r="H45" s="69"/>
      <c r="I45" s="70"/>
      <c r="J45" s="71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3"/>
      <c r="E46" s="74"/>
      <c r="F46" s="79"/>
      <c r="G46" s="79"/>
      <c r="H46" s="72"/>
      <c r="I46" s="73"/>
      <c r="J46" s="74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56</v>
      </c>
      <c r="D47" s="58"/>
      <c r="E47" s="56"/>
      <c r="F47" s="19" t="s">
        <v>23</v>
      </c>
      <c r="G47" s="16">
        <v>1</v>
      </c>
      <c r="H47" s="75" t="s">
        <v>57</v>
      </c>
      <c r="I47" s="58"/>
      <c r="J47" s="56"/>
      <c r="K47" s="19" t="s">
        <v>23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58</v>
      </c>
      <c r="D48" s="58"/>
      <c r="E48" s="56"/>
      <c r="F48" s="19" t="s">
        <v>23</v>
      </c>
      <c r="G48" s="16">
        <v>2</v>
      </c>
      <c r="H48" s="75" t="s">
        <v>59</v>
      </c>
      <c r="I48" s="58"/>
      <c r="J48" s="56"/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60</v>
      </c>
      <c r="D49" s="58"/>
      <c r="E49" s="56"/>
      <c r="F49" s="19" t="s">
        <v>23</v>
      </c>
      <c r="G49" s="16">
        <v>3</v>
      </c>
      <c r="H49" s="75" t="s">
        <v>61</v>
      </c>
      <c r="I49" s="58"/>
      <c r="J49" s="56"/>
      <c r="K49" s="19" t="s">
        <v>23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62</v>
      </c>
      <c r="D50" s="58"/>
      <c r="E50" s="56"/>
      <c r="F50" s="19" t="s">
        <v>23</v>
      </c>
      <c r="G50" s="16">
        <v>4</v>
      </c>
      <c r="H50" s="75" t="s">
        <v>63</v>
      </c>
      <c r="I50" s="58"/>
      <c r="J50" s="56"/>
      <c r="K50" s="19" t="s">
        <v>23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64</v>
      </c>
      <c r="D51" s="58"/>
      <c r="E51" s="56"/>
      <c r="F51" s="19" t="s">
        <v>23</v>
      </c>
      <c r="G51" s="16">
        <v>5</v>
      </c>
      <c r="H51" s="75" t="s">
        <v>65</v>
      </c>
      <c r="I51" s="58"/>
      <c r="J51" s="56"/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66</v>
      </c>
      <c r="D52" s="58"/>
      <c r="E52" s="56"/>
      <c r="F52" s="19" t="s">
        <v>23</v>
      </c>
      <c r="G52" s="16">
        <v>6</v>
      </c>
      <c r="H52" s="75" t="s">
        <v>67</v>
      </c>
      <c r="I52" s="58"/>
      <c r="J52" s="56"/>
      <c r="K52" s="19" t="s">
        <v>23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68</v>
      </c>
      <c r="D53" s="58"/>
      <c r="E53" s="56"/>
      <c r="F53" s="19" t="s">
        <v>23</v>
      </c>
      <c r="G53" s="16">
        <v>7</v>
      </c>
      <c r="H53" s="75" t="s">
        <v>69</v>
      </c>
      <c r="I53" s="58"/>
      <c r="J53" s="56"/>
      <c r="K53" s="19" t="s">
        <v>23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Cottesloe</v>
      </c>
      <c r="C54" s="58"/>
      <c r="D54" s="58"/>
      <c r="E54" s="56"/>
      <c r="F54" s="21">
        <f>COUNTA(F47:F53)-0.5*COUNTIF(F47:F53,"Sq*")-COUNTIF(F47:F53,"TBA")</f>
        <v>3.5</v>
      </c>
      <c r="G54" s="84" t="str">
        <f>"TOTAL MATCHES WON BY : "&amp;H43</f>
        <v>TOTAL MATCHES WON BY : Rockingham</v>
      </c>
      <c r="H54" s="58"/>
      <c r="I54" s="58"/>
      <c r="J54" s="56"/>
      <c r="K54" s="21">
        <f>COUNTA(K47:K53)-0.5*COUNTIF(K47:K53,"Sq*")-COUNTIF(K47:K53,"TBA")</f>
        <v>3.5</v>
      </c>
      <c r="L54" s="22"/>
      <c r="M54" s="22"/>
      <c r="N54" s="22" t="str">
        <f>IF(F54+K54=0,"",C43)</f>
        <v>Cottesloe</v>
      </c>
      <c r="O54" s="22">
        <f>F54</f>
        <v>3.5</v>
      </c>
      <c r="P54" s="22" t="str">
        <f>IF(F54+K54=0,"",H43)</f>
        <v>Rockingham</v>
      </c>
      <c r="Q54" s="22">
        <f>K54</f>
        <v>3.5</v>
      </c>
      <c r="R54" s="22" t="str">
        <f>G55</f>
        <v>HALVED</v>
      </c>
      <c r="S54" s="22" t="str">
        <f>IF(R54="HALVED",C43,"")</f>
        <v>Cottesloe</v>
      </c>
      <c r="T54" s="22" t="str">
        <f>IF(R54="HALVED",H43,"")</f>
        <v>Rockingham</v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HALVED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Sheet1!C46</f>
        <v>Royal Fremantle</v>
      </c>
      <c r="D57" s="58"/>
      <c r="E57" s="58"/>
      <c r="F57" s="56"/>
      <c r="G57" s="16" t="s">
        <v>18</v>
      </c>
      <c r="H57" s="65" t="str">
        <f>Sheet1!E46</f>
        <v>Joondalup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7"/>
      <c r="E58" s="68"/>
      <c r="F58" s="77" t="s">
        <v>21</v>
      </c>
      <c r="G58" s="81" t="s">
        <v>19</v>
      </c>
      <c r="H58" s="66" t="s">
        <v>20</v>
      </c>
      <c r="I58" s="67"/>
      <c r="J58" s="68"/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0"/>
      <c r="E59" s="71"/>
      <c r="F59" s="78"/>
      <c r="G59" s="78"/>
      <c r="H59" s="69"/>
      <c r="I59" s="70"/>
      <c r="J59" s="71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3"/>
      <c r="E60" s="74"/>
      <c r="F60" s="79"/>
      <c r="G60" s="79"/>
      <c r="H60" s="72"/>
      <c r="I60" s="73"/>
      <c r="J60" s="74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70</v>
      </c>
      <c r="D61" s="58"/>
      <c r="E61" s="56"/>
      <c r="F61" s="19" t="s">
        <v>23</v>
      </c>
      <c r="G61" s="16">
        <v>1</v>
      </c>
      <c r="H61" s="75" t="s">
        <v>71</v>
      </c>
      <c r="I61" s="58"/>
      <c r="J61" s="56"/>
      <c r="K61" s="19" t="s">
        <v>23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72</v>
      </c>
      <c r="D62" s="58"/>
      <c r="E62" s="56"/>
      <c r="F62" s="19" t="s">
        <v>23</v>
      </c>
      <c r="G62" s="16">
        <v>2</v>
      </c>
      <c r="H62" s="75" t="s">
        <v>73</v>
      </c>
      <c r="I62" s="58"/>
      <c r="J62" s="56"/>
      <c r="K62" s="19" t="s">
        <v>23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74</v>
      </c>
      <c r="D63" s="58"/>
      <c r="E63" s="56"/>
      <c r="F63" s="19" t="s">
        <v>23</v>
      </c>
      <c r="G63" s="16">
        <v>3</v>
      </c>
      <c r="H63" s="75" t="s">
        <v>75</v>
      </c>
      <c r="I63" s="58"/>
      <c r="J63" s="56"/>
      <c r="K63" s="19" t="s">
        <v>23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76</v>
      </c>
      <c r="D64" s="58"/>
      <c r="E64" s="56"/>
      <c r="F64" s="19" t="s">
        <v>23</v>
      </c>
      <c r="G64" s="16">
        <v>4</v>
      </c>
      <c r="H64" s="75" t="s">
        <v>77</v>
      </c>
      <c r="I64" s="58"/>
      <c r="J64" s="56"/>
      <c r="K64" s="19" t="s">
        <v>23</v>
      </c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78</v>
      </c>
      <c r="D65" s="58"/>
      <c r="E65" s="56"/>
      <c r="F65" s="19" t="s">
        <v>23</v>
      </c>
      <c r="G65" s="16">
        <v>5</v>
      </c>
      <c r="H65" s="75" t="s">
        <v>79</v>
      </c>
      <c r="I65" s="58"/>
      <c r="J65" s="56"/>
      <c r="K65" s="19" t="s">
        <v>23</v>
      </c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85" t="s">
        <v>80</v>
      </c>
      <c r="D66" s="58"/>
      <c r="E66" s="56"/>
      <c r="F66" s="19" t="s">
        <v>23</v>
      </c>
      <c r="G66" s="16">
        <v>6</v>
      </c>
      <c r="H66" s="75" t="s">
        <v>81</v>
      </c>
      <c r="I66" s="58"/>
      <c r="J66" s="56"/>
      <c r="K66" s="19" t="s">
        <v>23</v>
      </c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82</v>
      </c>
      <c r="D67" s="58"/>
      <c r="E67" s="56"/>
      <c r="F67" s="19" t="s">
        <v>23</v>
      </c>
      <c r="G67" s="16">
        <v>7</v>
      </c>
      <c r="H67" s="75" t="s">
        <v>83</v>
      </c>
      <c r="I67" s="58"/>
      <c r="J67" s="56"/>
      <c r="K67" s="19" t="s">
        <v>23</v>
      </c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Royal Fremantle</v>
      </c>
      <c r="C68" s="58"/>
      <c r="D68" s="58"/>
      <c r="E68" s="56"/>
      <c r="F68" s="21">
        <f>COUNTA(F61:F67)-0.5*COUNTIF(F61:F67,"Sq*")-COUNTIF(F61:F67,"TBA")</f>
        <v>3.5</v>
      </c>
      <c r="G68" s="84" t="str">
        <f>"TOTAL MATCHES WON BY : "&amp;H57</f>
        <v>TOTAL MATCHES WON BY : Joondalup</v>
      </c>
      <c r="H68" s="58"/>
      <c r="I68" s="58"/>
      <c r="J68" s="56"/>
      <c r="K68" s="21">
        <f>COUNTA(K61:K67)-0.5*COUNTIF(K61:K67,"Sq*")-COUNTIF(K61:K67,"TBA")</f>
        <v>3.5</v>
      </c>
      <c r="L68" s="22"/>
      <c r="M68" s="22"/>
      <c r="N68" s="22" t="str">
        <f>IF(F68+K68=0,"",C57)</f>
        <v>Royal Fremantle</v>
      </c>
      <c r="O68" s="22">
        <f>F68</f>
        <v>3.5</v>
      </c>
      <c r="P68" s="22" t="str">
        <f>IF(F68+K68=0,"",H57)</f>
        <v>Joondalup</v>
      </c>
      <c r="Q68" s="22">
        <f>K68</f>
        <v>3.5</v>
      </c>
      <c r="R68" s="22" t="str">
        <f>G69</f>
        <v>HALVED</v>
      </c>
      <c r="S68" s="22" t="str">
        <f>IF(R68="HALVED",C57,"")</f>
        <v>Royal Fremantle</v>
      </c>
      <c r="T68" s="22" t="str">
        <f>IF(R68="HALVED",H57,"")</f>
        <v>Joondalup</v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HALVED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22.5" customHeight="1">
      <c r="A71" s="23"/>
      <c r="B71" s="76" t="str">
        <f>Sheet1!A36</f>
        <v>ROUND SIX</v>
      </c>
      <c r="C71" s="58"/>
      <c r="D71" s="62" t="str">
        <f>Sheet1!B36</f>
        <v>SUNDAY 13 JULY</v>
      </c>
      <c r="E71" s="58"/>
      <c r="F71" s="58"/>
      <c r="G71" s="63" t="str">
        <f>Sheet1!C36</f>
        <v>Lake Karrinyup CC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Sheet1!C37</f>
        <v>Royal Perth</v>
      </c>
      <c r="D72" s="58"/>
      <c r="E72" s="58"/>
      <c r="F72" s="56"/>
      <c r="G72" s="16" t="s">
        <v>18</v>
      </c>
      <c r="H72" s="65" t="str">
        <f>Sheet1!E37</f>
        <v>Royal Fremantle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7"/>
      <c r="E73" s="68"/>
      <c r="F73" s="77" t="s">
        <v>21</v>
      </c>
      <c r="G73" s="81" t="s">
        <v>19</v>
      </c>
      <c r="H73" s="66" t="s">
        <v>20</v>
      </c>
      <c r="I73" s="67"/>
      <c r="J73" s="68"/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0"/>
      <c r="E74" s="71"/>
      <c r="F74" s="78"/>
      <c r="G74" s="78"/>
      <c r="H74" s="69"/>
      <c r="I74" s="70"/>
      <c r="J74" s="71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3"/>
      <c r="E75" s="74"/>
      <c r="F75" s="79"/>
      <c r="G75" s="79"/>
      <c r="H75" s="72"/>
      <c r="I75" s="73"/>
      <c r="J75" s="74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85" t="s">
        <v>22</v>
      </c>
      <c r="D76" s="58"/>
      <c r="E76" s="56"/>
      <c r="F76" s="19" t="s">
        <v>84</v>
      </c>
      <c r="G76" s="16">
        <v>1</v>
      </c>
      <c r="H76" s="85" t="s">
        <v>85</v>
      </c>
      <c r="I76" s="58"/>
      <c r="J76" s="56"/>
      <c r="K76" s="19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85" t="s">
        <v>86</v>
      </c>
      <c r="D77" s="58"/>
      <c r="E77" s="56"/>
      <c r="F77" s="19" t="s">
        <v>23</v>
      </c>
      <c r="G77" s="16">
        <v>2</v>
      </c>
      <c r="H77" s="85" t="s">
        <v>72</v>
      </c>
      <c r="I77" s="58"/>
      <c r="J77" s="56"/>
      <c r="K77" s="19" t="s">
        <v>23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85" t="s">
        <v>87</v>
      </c>
      <c r="D78" s="58"/>
      <c r="E78" s="56"/>
      <c r="F78" s="19" t="s">
        <v>34</v>
      </c>
      <c r="G78" s="16">
        <v>3</v>
      </c>
      <c r="H78" s="85" t="s">
        <v>88</v>
      </c>
      <c r="I78" s="58"/>
      <c r="J78" s="56"/>
      <c r="K78" s="19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86" t="s">
        <v>89</v>
      </c>
      <c r="D79" s="58"/>
      <c r="E79" s="56"/>
      <c r="F79" s="19" t="s">
        <v>23</v>
      </c>
      <c r="G79" s="16">
        <v>4</v>
      </c>
      <c r="H79" s="85" t="s">
        <v>90</v>
      </c>
      <c r="I79" s="58"/>
      <c r="J79" s="56"/>
      <c r="K79" s="19" t="s">
        <v>23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5">
      <c r="A80" s="14"/>
      <c r="B80" s="15">
        <v>5</v>
      </c>
      <c r="C80" s="86" t="s">
        <v>39</v>
      </c>
      <c r="D80" s="58"/>
      <c r="E80" s="56"/>
      <c r="F80" s="19"/>
      <c r="G80" s="16">
        <v>5</v>
      </c>
      <c r="H80" s="85" t="s">
        <v>91</v>
      </c>
      <c r="I80" s="58"/>
      <c r="J80" s="56"/>
      <c r="K80" s="19" t="s">
        <v>92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85" t="s">
        <v>93</v>
      </c>
      <c r="D81" s="58"/>
      <c r="E81" s="56"/>
      <c r="F81" s="19"/>
      <c r="G81" s="16">
        <v>6</v>
      </c>
      <c r="H81" s="85" t="s">
        <v>94</v>
      </c>
      <c r="I81" s="58"/>
      <c r="J81" s="56"/>
      <c r="K81" s="19" t="s">
        <v>34</v>
      </c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85" t="s">
        <v>33</v>
      </c>
      <c r="D82" s="58"/>
      <c r="E82" s="56"/>
      <c r="F82" s="19" t="s">
        <v>23</v>
      </c>
      <c r="G82" s="16">
        <v>7</v>
      </c>
      <c r="H82" s="85" t="s">
        <v>76</v>
      </c>
      <c r="I82" s="58"/>
      <c r="J82" s="56"/>
      <c r="K82" s="19" t="s">
        <v>23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30">
      <c r="A83" s="14"/>
      <c r="B83" s="64" t="str">
        <f>"TOTAL MATCHES WON BY : "&amp;C72</f>
        <v>TOTAL MATCHES WON BY : Royal Perth</v>
      </c>
      <c r="C83" s="58"/>
      <c r="D83" s="58"/>
      <c r="E83" s="56"/>
      <c r="F83" s="21">
        <f>COUNTA(F76:F82)-0.5*COUNTIF(F76:F82,"Sq*")-COUNTIF(F76:F82,"TBA")</f>
        <v>3.5</v>
      </c>
      <c r="G83" s="84" t="str">
        <f>"TOTAL MATCHES WON BY : "&amp;H72</f>
        <v>TOTAL MATCHES WON BY : Royal Fremantle</v>
      </c>
      <c r="H83" s="58"/>
      <c r="I83" s="58"/>
      <c r="J83" s="56"/>
      <c r="K83" s="21">
        <f>COUNTA(K76:K82)-0.5*COUNTIF(K76:K82,"Sq*")-COUNTIF(K76:K82,"TBA")</f>
        <v>3.5</v>
      </c>
      <c r="L83" s="22"/>
      <c r="M83" s="22"/>
      <c r="N83" s="22" t="str">
        <f>IF(F83+K83=0,"",C72)</f>
        <v>Royal Perth</v>
      </c>
      <c r="O83" s="22">
        <f>F83</f>
        <v>3.5</v>
      </c>
      <c r="P83" s="22" t="str">
        <f>IF(F83+K83=0,"",H72)</f>
        <v>Royal Fremantle</v>
      </c>
      <c r="Q83" s="22">
        <f>K83</f>
        <v>3.5</v>
      </c>
      <c r="R83" s="22" t="str">
        <f>G84</f>
        <v>HALVED</v>
      </c>
      <c r="S83" s="22" t="str">
        <f>IF(R83="HALVED",C72,"")</f>
        <v>Royal Perth</v>
      </c>
      <c r="T83" s="22" t="str">
        <f>IF(R83="HALVED",H72,"")</f>
        <v>Royal Fremantle</v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HALVED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Sheet1!C38</f>
        <v>Joondalup</v>
      </c>
      <c r="D86" s="58"/>
      <c r="E86" s="58"/>
      <c r="F86" s="56"/>
      <c r="G86" s="16" t="s">
        <v>18</v>
      </c>
      <c r="H86" s="65" t="str">
        <f>Sheet1!E38</f>
        <v>Mount Lawley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7"/>
      <c r="E87" s="68"/>
      <c r="F87" s="77" t="s">
        <v>21</v>
      </c>
      <c r="G87" s="81" t="s">
        <v>19</v>
      </c>
      <c r="H87" s="66" t="s">
        <v>20</v>
      </c>
      <c r="I87" s="67"/>
      <c r="J87" s="68"/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0"/>
      <c r="E88" s="71"/>
      <c r="F88" s="78"/>
      <c r="G88" s="78"/>
      <c r="H88" s="69"/>
      <c r="I88" s="70"/>
      <c r="J88" s="71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3"/>
      <c r="E89" s="74"/>
      <c r="F89" s="79"/>
      <c r="G89" s="79"/>
      <c r="H89" s="72"/>
      <c r="I89" s="73"/>
      <c r="J89" s="74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85" t="s">
        <v>95</v>
      </c>
      <c r="D90" s="58"/>
      <c r="E90" s="56"/>
      <c r="F90" s="19" t="s">
        <v>29</v>
      </c>
      <c r="G90" s="16">
        <v>1</v>
      </c>
      <c r="H90" s="85" t="s">
        <v>27</v>
      </c>
      <c r="I90" s="58"/>
      <c r="J90" s="56"/>
      <c r="K90" s="19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85" t="s">
        <v>73</v>
      </c>
      <c r="D91" s="58"/>
      <c r="E91" s="56"/>
      <c r="F91" s="19" t="s">
        <v>96</v>
      </c>
      <c r="G91" s="16">
        <v>2</v>
      </c>
      <c r="H91" s="85" t="s">
        <v>30</v>
      </c>
      <c r="I91" s="58"/>
      <c r="J91" s="56"/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85" t="s">
        <v>75</v>
      </c>
      <c r="D92" s="58"/>
      <c r="E92" s="56"/>
      <c r="F92" s="19" t="s">
        <v>34</v>
      </c>
      <c r="G92" s="16">
        <v>3</v>
      </c>
      <c r="H92" s="85" t="s">
        <v>24</v>
      </c>
      <c r="I92" s="58"/>
      <c r="J92" s="56"/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85" t="s">
        <v>77</v>
      </c>
      <c r="D93" s="58"/>
      <c r="E93" s="56"/>
      <c r="F93" s="19" t="s">
        <v>29</v>
      </c>
      <c r="G93" s="16">
        <v>4</v>
      </c>
      <c r="H93" s="85" t="s">
        <v>97</v>
      </c>
      <c r="I93" s="58"/>
      <c r="J93" s="56"/>
      <c r="K93" s="19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85" t="s">
        <v>98</v>
      </c>
      <c r="D94" s="58"/>
      <c r="E94" s="56"/>
      <c r="F94" s="19"/>
      <c r="G94" s="16">
        <v>5</v>
      </c>
      <c r="H94" s="85" t="s">
        <v>32</v>
      </c>
      <c r="I94" s="58"/>
      <c r="J94" s="56"/>
      <c r="K94" s="19" t="s">
        <v>34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85" t="s">
        <v>79</v>
      </c>
      <c r="D95" s="58"/>
      <c r="E95" s="56"/>
      <c r="F95" s="19" t="s">
        <v>99</v>
      </c>
      <c r="G95" s="16">
        <v>6</v>
      </c>
      <c r="H95" s="85" t="s">
        <v>100</v>
      </c>
      <c r="I95" s="58"/>
      <c r="J95" s="56"/>
      <c r="K95" s="19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85" t="s">
        <v>101</v>
      </c>
      <c r="D96" s="58"/>
      <c r="E96" s="56"/>
      <c r="F96" s="19"/>
      <c r="G96" s="16">
        <v>7</v>
      </c>
      <c r="H96" s="85" t="s">
        <v>38</v>
      </c>
      <c r="I96" s="58"/>
      <c r="J96" s="56"/>
      <c r="K96" s="19" t="s">
        <v>26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Joondalup</v>
      </c>
      <c r="C97" s="58"/>
      <c r="D97" s="58"/>
      <c r="E97" s="56"/>
      <c r="F97" s="21">
        <f>COUNTA(F90:F96)-0.5*COUNTIF(F90:F96,"Sq*")-COUNTIF(F90:F96,"TBA")</f>
        <v>5</v>
      </c>
      <c r="G97" s="84"/>
      <c r="H97" s="58"/>
      <c r="I97" s="58"/>
      <c r="J97" s="56"/>
      <c r="K97" s="21">
        <f>COUNTA(K90:K96)-0.5*COUNTIF(K90:K96,"Sq*")-COUNTIF(K90:K96,"TBA")</f>
        <v>2</v>
      </c>
      <c r="L97" s="22"/>
      <c r="M97" s="22"/>
      <c r="N97" s="22" t="str">
        <f>IF(F97+K97=0,"",C86)</f>
        <v>Joondalup</v>
      </c>
      <c r="O97" s="22">
        <f>F97</f>
        <v>5</v>
      </c>
      <c r="P97" s="22" t="str">
        <f>IF(F97+K97=0,"",H86)</f>
        <v>Mount Lawley</v>
      </c>
      <c r="Q97" s="22">
        <f>K97</f>
        <v>2</v>
      </c>
      <c r="R97" s="22" t="str">
        <f>G98</f>
        <v>Joondalup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Joondalup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Sheet1!C39</f>
        <v>Rockingham</v>
      </c>
      <c r="D100" s="58"/>
      <c r="E100" s="58"/>
      <c r="F100" s="56"/>
      <c r="G100" s="16" t="s">
        <v>18</v>
      </c>
      <c r="H100" s="65" t="str">
        <f>Sheet1!E39</f>
        <v>Lake Karrinyup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7"/>
      <c r="E101" s="68"/>
      <c r="F101" s="77" t="s">
        <v>21</v>
      </c>
      <c r="G101" s="81" t="s">
        <v>19</v>
      </c>
      <c r="H101" s="66" t="s">
        <v>20</v>
      </c>
      <c r="I101" s="67"/>
      <c r="J101" s="68"/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0"/>
      <c r="E102" s="71"/>
      <c r="F102" s="78"/>
      <c r="G102" s="78"/>
      <c r="H102" s="69"/>
      <c r="I102" s="70"/>
      <c r="J102" s="71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3"/>
      <c r="E103" s="74"/>
      <c r="F103" s="79"/>
      <c r="G103" s="79"/>
      <c r="H103" s="72"/>
      <c r="I103" s="73"/>
      <c r="J103" s="74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85" t="s">
        <v>102</v>
      </c>
      <c r="D104" s="58"/>
      <c r="E104" s="56"/>
      <c r="F104" s="19"/>
      <c r="G104" s="16">
        <v>1</v>
      </c>
      <c r="H104" s="85" t="s">
        <v>103</v>
      </c>
      <c r="I104" s="58"/>
      <c r="J104" s="56"/>
      <c r="K104" s="19" t="s">
        <v>104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85" t="s">
        <v>105</v>
      </c>
      <c r="D105" s="58"/>
      <c r="E105" s="56"/>
      <c r="F105" s="19"/>
      <c r="G105" s="16">
        <v>2</v>
      </c>
      <c r="H105" s="85" t="s">
        <v>106</v>
      </c>
      <c r="I105" s="58"/>
      <c r="J105" s="56"/>
      <c r="K105" s="19" t="s">
        <v>107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85" t="s">
        <v>65</v>
      </c>
      <c r="D106" s="58"/>
      <c r="E106" s="56"/>
      <c r="F106" s="19"/>
      <c r="G106" s="16">
        <v>3</v>
      </c>
      <c r="H106" s="85" t="s">
        <v>108</v>
      </c>
      <c r="I106" s="58"/>
      <c r="J106" s="56"/>
      <c r="K106" s="19" t="s">
        <v>26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85" t="s">
        <v>109</v>
      </c>
      <c r="D107" s="58"/>
      <c r="E107" s="56"/>
      <c r="F107" s="19"/>
      <c r="G107" s="16">
        <v>4</v>
      </c>
      <c r="H107" s="85" t="s">
        <v>110</v>
      </c>
      <c r="I107" s="58"/>
      <c r="J107" s="56"/>
      <c r="K107" s="19" t="s">
        <v>111</v>
      </c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85" t="s">
        <v>112</v>
      </c>
      <c r="D108" s="58"/>
      <c r="E108" s="56"/>
      <c r="F108" s="19"/>
      <c r="G108" s="16">
        <v>5</v>
      </c>
      <c r="H108" s="85" t="s">
        <v>113</v>
      </c>
      <c r="I108" s="58"/>
      <c r="J108" s="56"/>
      <c r="K108" s="19" t="s">
        <v>26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85" t="s">
        <v>114</v>
      </c>
      <c r="D109" s="58"/>
      <c r="E109" s="56"/>
      <c r="F109" s="19"/>
      <c r="G109" s="16">
        <v>6</v>
      </c>
      <c r="H109" s="85" t="s">
        <v>115</v>
      </c>
      <c r="I109" s="58"/>
      <c r="J109" s="56"/>
      <c r="K109" s="19" t="s">
        <v>96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85" t="s">
        <v>59</v>
      </c>
      <c r="D110" s="58"/>
      <c r="E110" s="56"/>
      <c r="F110" s="19" t="s">
        <v>29</v>
      </c>
      <c r="G110" s="16">
        <v>7</v>
      </c>
      <c r="H110" s="85" t="s">
        <v>116</v>
      </c>
      <c r="I110" s="58"/>
      <c r="J110" s="56"/>
      <c r="K110" s="19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Rockingham</v>
      </c>
      <c r="C111" s="58"/>
      <c r="D111" s="58"/>
      <c r="E111" s="56"/>
      <c r="F111" s="21">
        <f>COUNTA(F104:F110)-0.5*COUNTIF(F104:F110,"Sq*")-COUNTIF(F104:F110,"TBA")</f>
        <v>1</v>
      </c>
      <c r="G111" s="84" t="str">
        <f>"TOTAL MATCHES WON BY : "&amp;H100</f>
        <v>TOTAL MATCHES WON BY : Lake Karrinyup</v>
      </c>
      <c r="H111" s="58"/>
      <c r="I111" s="58"/>
      <c r="J111" s="56"/>
      <c r="K111" s="21">
        <f>COUNTA(K104:K110)-0.5*COUNTIF(K104:K110,"Sq*")-COUNTIF(K104:K110,"TBA")</f>
        <v>6</v>
      </c>
      <c r="L111" s="22"/>
      <c r="M111" s="22"/>
      <c r="N111" s="22" t="str">
        <f>IF(F111+K111=0,"",C100)</f>
        <v>Rockingham</v>
      </c>
      <c r="O111" s="22">
        <f>F111</f>
        <v>1</v>
      </c>
      <c r="P111" s="22" t="str">
        <f>IF(F111+K111=0,"",H100)</f>
        <v>Lake Karrinyup</v>
      </c>
      <c r="Q111" s="22">
        <f>K111</f>
        <v>6</v>
      </c>
      <c r="R111" s="22" t="str">
        <f>G112</f>
        <v>Lake Karrinyup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Lake Karrinyup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Sheet1!C40</f>
        <v>Cottesloe</v>
      </c>
      <c r="D114" s="58"/>
      <c r="E114" s="58"/>
      <c r="F114" s="56"/>
      <c r="G114" s="16" t="s">
        <v>18</v>
      </c>
      <c r="H114" s="65" t="str">
        <f>Sheet1!E40</f>
        <v>The Vines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7"/>
      <c r="E115" s="68"/>
      <c r="F115" s="77" t="s">
        <v>21</v>
      </c>
      <c r="G115" s="81" t="s">
        <v>19</v>
      </c>
      <c r="H115" s="66" t="s">
        <v>20</v>
      </c>
      <c r="I115" s="67"/>
      <c r="J115" s="68"/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0"/>
      <c r="E116" s="71"/>
      <c r="F116" s="78"/>
      <c r="G116" s="78"/>
      <c r="H116" s="69"/>
      <c r="I116" s="70"/>
      <c r="J116" s="71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3"/>
      <c r="E117" s="74"/>
      <c r="F117" s="79"/>
      <c r="G117" s="79"/>
      <c r="H117" s="72"/>
      <c r="I117" s="73"/>
      <c r="J117" s="74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85" t="s">
        <v>117</v>
      </c>
      <c r="D118" s="58"/>
      <c r="E118" s="56"/>
      <c r="F118" s="19" t="s">
        <v>34</v>
      </c>
      <c r="G118" s="16">
        <v>1</v>
      </c>
      <c r="H118" s="85" t="s">
        <v>118</v>
      </c>
      <c r="I118" s="58"/>
      <c r="J118" s="56"/>
      <c r="K118" s="19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85" t="s">
        <v>119</v>
      </c>
      <c r="D119" s="58"/>
      <c r="E119" s="56"/>
      <c r="F119" s="19" t="s">
        <v>29</v>
      </c>
      <c r="G119" s="16">
        <v>2</v>
      </c>
      <c r="H119" s="85" t="s">
        <v>45</v>
      </c>
      <c r="I119" s="58"/>
      <c r="J119" s="56"/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85" t="s">
        <v>120</v>
      </c>
      <c r="D120" s="58"/>
      <c r="E120" s="56"/>
      <c r="F120" s="19"/>
      <c r="G120" s="16">
        <v>3</v>
      </c>
      <c r="H120" s="85" t="s">
        <v>53</v>
      </c>
      <c r="I120" s="58"/>
      <c r="J120" s="56"/>
      <c r="K120" s="19" t="s">
        <v>26</v>
      </c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121</v>
      </c>
      <c r="D121" s="58"/>
      <c r="E121" s="56"/>
      <c r="F121" s="19" t="s">
        <v>104</v>
      </c>
      <c r="G121" s="16">
        <v>4</v>
      </c>
      <c r="H121" s="85" t="s">
        <v>122</v>
      </c>
      <c r="I121" s="58"/>
      <c r="J121" s="56"/>
      <c r="K121" s="19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85" t="s">
        <v>64</v>
      </c>
      <c r="D122" s="58"/>
      <c r="E122" s="56"/>
      <c r="F122" s="19"/>
      <c r="G122" s="16">
        <v>5</v>
      </c>
      <c r="H122" s="85" t="s">
        <v>47</v>
      </c>
      <c r="I122" s="58"/>
      <c r="J122" s="56"/>
      <c r="K122" s="19" t="s">
        <v>92</v>
      </c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85" t="s">
        <v>66</v>
      </c>
      <c r="D123" s="58"/>
      <c r="E123" s="56"/>
      <c r="F123" s="19" t="s">
        <v>29</v>
      </c>
      <c r="G123" s="16">
        <v>6</v>
      </c>
      <c r="H123" s="85" t="s">
        <v>123</v>
      </c>
      <c r="I123" s="58"/>
      <c r="J123" s="56"/>
      <c r="K123" s="19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85" t="s">
        <v>124</v>
      </c>
      <c r="D124" s="58"/>
      <c r="E124" s="56"/>
      <c r="F124" s="19"/>
      <c r="G124" s="16">
        <v>7</v>
      </c>
      <c r="H124" s="85" t="s">
        <v>125</v>
      </c>
      <c r="I124" s="58"/>
      <c r="J124" s="56"/>
      <c r="K124" s="19" t="s">
        <v>34</v>
      </c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Cottesloe</v>
      </c>
      <c r="C125" s="58"/>
      <c r="D125" s="58"/>
      <c r="E125" s="56"/>
      <c r="F125" s="21">
        <f>COUNTA(F118:F124)-0.5*COUNTIF(F118:F124,"Sq*")-COUNTIF(F118:F124,"TBA")</f>
        <v>4</v>
      </c>
      <c r="G125" s="84" t="str">
        <f>"TOTAL MATCHES WON BY : "&amp;H114</f>
        <v>TOTAL MATCHES WON BY : The Vines</v>
      </c>
      <c r="H125" s="58"/>
      <c r="I125" s="58"/>
      <c r="J125" s="56"/>
      <c r="K125" s="21">
        <f>COUNTA(K118:K124)-0.5*COUNTIF(K118:K124,"Sq*")-COUNTIF(K118:K124,"TBA")</f>
        <v>3</v>
      </c>
      <c r="L125" s="22"/>
      <c r="M125" s="22"/>
      <c r="N125" s="22" t="str">
        <f>IF(F125+K125=0,"",C114)</f>
        <v>Cottesloe</v>
      </c>
      <c r="O125" s="22">
        <f>F125</f>
        <v>4</v>
      </c>
      <c r="P125" s="22" t="str">
        <f>IF(F125+K125=0,"",H114)</f>
        <v>The Vines</v>
      </c>
      <c r="Q125" s="22">
        <f>K125</f>
        <v>3</v>
      </c>
      <c r="R125" s="22" t="str">
        <f>G126</f>
        <v>Cottesloe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Cottesloe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22.5" customHeight="1">
      <c r="A128" s="23"/>
      <c r="B128" s="76" t="str">
        <f>Sheet1!A30</f>
        <v>ROUND FIVE</v>
      </c>
      <c r="C128" s="58"/>
      <c r="D128" s="62" t="str">
        <f>Sheet1!B30</f>
        <v>SUNDAY 6 JULY</v>
      </c>
      <c r="E128" s="58"/>
      <c r="F128" s="58"/>
      <c r="G128" s="63" t="str">
        <f>Sheet1!C30</f>
        <v>Royal Fremantle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Sheet1!C31</f>
        <v>Royal Perth</v>
      </c>
      <c r="D129" s="58"/>
      <c r="E129" s="58"/>
      <c r="F129" s="56"/>
      <c r="G129" s="16" t="s">
        <v>18</v>
      </c>
      <c r="H129" s="65" t="str">
        <f>Sheet1!E31</f>
        <v>Cottesloe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7"/>
      <c r="E130" s="68"/>
      <c r="F130" s="77" t="s">
        <v>21</v>
      </c>
      <c r="G130" s="81" t="s">
        <v>19</v>
      </c>
      <c r="H130" s="66" t="s">
        <v>20</v>
      </c>
      <c r="I130" s="67"/>
      <c r="J130" s="68"/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0"/>
      <c r="E131" s="71"/>
      <c r="F131" s="78"/>
      <c r="G131" s="78"/>
      <c r="H131" s="69"/>
      <c r="I131" s="70"/>
      <c r="J131" s="71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3"/>
      <c r="E132" s="74"/>
      <c r="F132" s="79"/>
      <c r="G132" s="79"/>
      <c r="H132" s="72"/>
      <c r="I132" s="73"/>
      <c r="J132" s="74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85" t="s">
        <v>22</v>
      </c>
      <c r="D133" s="58"/>
      <c r="E133" s="56"/>
      <c r="F133" s="19" t="s">
        <v>92</v>
      </c>
      <c r="G133" s="16">
        <v>1</v>
      </c>
      <c r="H133" s="85" t="s">
        <v>117</v>
      </c>
      <c r="I133" s="58"/>
      <c r="J133" s="56"/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85" t="s">
        <v>126</v>
      </c>
      <c r="D134" s="58"/>
      <c r="E134" s="56"/>
      <c r="F134" s="19"/>
      <c r="G134" s="16">
        <v>2</v>
      </c>
      <c r="H134" s="85" t="s">
        <v>119</v>
      </c>
      <c r="I134" s="58"/>
      <c r="J134" s="56"/>
      <c r="K134" s="19" t="s">
        <v>92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85" t="s">
        <v>28</v>
      </c>
      <c r="D135" s="58"/>
      <c r="E135" s="56"/>
      <c r="F135" s="19"/>
      <c r="G135" s="16">
        <v>3</v>
      </c>
      <c r="H135" s="85" t="s">
        <v>120</v>
      </c>
      <c r="I135" s="58"/>
      <c r="J135" s="56"/>
      <c r="K135" s="19" t="s">
        <v>34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85" t="s">
        <v>86</v>
      </c>
      <c r="D136" s="58"/>
      <c r="E136" s="56"/>
      <c r="F136" s="19" t="s">
        <v>92</v>
      </c>
      <c r="G136" s="16">
        <v>4</v>
      </c>
      <c r="H136" s="75" t="s">
        <v>121</v>
      </c>
      <c r="I136" s="58"/>
      <c r="J136" s="56"/>
      <c r="K136" s="19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85" t="s">
        <v>89</v>
      </c>
      <c r="D137" s="58"/>
      <c r="E137" s="56"/>
      <c r="F137" s="19" t="s">
        <v>26</v>
      </c>
      <c r="G137" s="16">
        <v>5</v>
      </c>
      <c r="H137" s="85" t="s">
        <v>66</v>
      </c>
      <c r="I137" s="58"/>
      <c r="J137" s="56"/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85" t="s">
        <v>33</v>
      </c>
      <c r="D138" s="58"/>
      <c r="E138" s="56"/>
      <c r="F138" s="19"/>
      <c r="G138" s="16">
        <v>6</v>
      </c>
      <c r="H138" s="85" t="s">
        <v>64</v>
      </c>
      <c r="I138" s="58"/>
      <c r="J138" s="56"/>
      <c r="K138" s="19" t="s">
        <v>29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85" t="s">
        <v>127</v>
      </c>
      <c r="D139" s="58"/>
      <c r="E139" s="56"/>
      <c r="F139" s="19" t="s">
        <v>111</v>
      </c>
      <c r="G139" s="16">
        <v>7</v>
      </c>
      <c r="H139" s="85" t="s">
        <v>124</v>
      </c>
      <c r="I139" s="58"/>
      <c r="J139" s="56"/>
      <c r="K139" s="19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64" t="str">
        <f>"TOTAL MATCHES WON BY : "&amp;C129</f>
        <v>TOTAL MATCHES WON BY : Royal Perth</v>
      </c>
      <c r="C140" s="58"/>
      <c r="D140" s="58"/>
      <c r="E140" s="56"/>
      <c r="F140" s="21">
        <f>COUNTA(F133:F139)-0.5*COUNTIF(F133:F139,"Sq*")-COUNTIF(F133:F139,"TBA")</f>
        <v>4</v>
      </c>
      <c r="G140" s="84" t="str">
        <f>"TOTAL MATCHES WON BY : "&amp;H129</f>
        <v>TOTAL MATCHES WON BY : Cottesloe</v>
      </c>
      <c r="H140" s="58"/>
      <c r="I140" s="58"/>
      <c r="J140" s="56"/>
      <c r="K140" s="21">
        <f>COUNTA(K133:K139)-0.5*COUNTIF(K133:K139,"Sq*")-COUNTIF(K133:K139,"TBA")</f>
        <v>3</v>
      </c>
      <c r="L140" s="22"/>
      <c r="M140" s="22"/>
      <c r="N140" s="22" t="str">
        <f>IF(F140+K140=0,"",C129)</f>
        <v>Royal Perth</v>
      </c>
      <c r="O140" s="22">
        <f>F140</f>
        <v>4</v>
      </c>
      <c r="P140" s="22" t="str">
        <f>IF(F140+K140=0,"",H129)</f>
        <v>Cottesloe</v>
      </c>
      <c r="Q140" s="22">
        <f>K140</f>
        <v>3</v>
      </c>
      <c r="R140" s="22" t="str">
        <f>G141</f>
        <v>Royal Perth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Royal Perth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Sheet1!C32</f>
        <v>Joondalup</v>
      </c>
      <c r="D143" s="58"/>
      <c r="E143" s="58"/>
      <c r="F143" s="56"/>
      <c r="G143" s="16" t="s">
        <v>18</v>
      </c>
      <c r="H143" s="65" t="str">
        <f>Sheet1!E32</f>
        <v>Lake Karrinyup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7"/>
      <c r="E144" s="68"/>
      <c r="F144" s="77" t="s">
        <v>21</v>
      </c>
      <c r="G144" s="81" t="s">
        <v>19</v>
      </c>
      <c r="H144" s="66" t="s">
        <v>20</v>
      </c>
      <c r="I144" s="67"/>
      <c r="J144" s="68"/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0"/>
      <c r="E145" s="71"/>
      <c r="F145" s="78"/>
      <c r="G145" s="78"/>
      <c r="H145" s="69"/>
      <c r="I145" s="70"/>
      <c r="J145" s="71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3"/>
      <c r="E146" s="74"/>
      <c r="F146" s="79"/>
      <c r="G146" s="79"/>
      <c r="H146" s="72"/>
      <c r="I146" s="73"/>
      <c r="J146" s="74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85" t="s">
        <v>95</v>
      </c>
      <c r="D147" s="58"/>
      <c r="E147" s="56"/>
      <c r="F147" s="19"/>
      <c r="G147" s="16">
        <v>1</v>
      </c>
      <c r="H147" s="85" t="s">
        <v>103</v>
      </c>
      <c r="I147" s="58"/>
      <c r="J147" s="56"/>
      <c r="K147" s="19" t="s">
        <v>104</v>
      </c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85" t="s">
        <v>75</v>
      </c>
      <c r="D148" s="58"/>
      <c r="E148" s="56"/>
      <c r="F148" s="19"/>
      <c r="G148" s="16">
        <v>2</v>
      </c>
      <c r="H148" s="85" t="s">
        <v>106</v>
      </c>
      <c r="I148" s="58"/>
      <c r="J148" s="56"/>
      <c r="K148" s="19" t="s">
        <v>29</v>
      </c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85" t="s">
        <v>77</v>
      </c>
      <c r="D149" s="58"/>
      <c r="E149" s="56"/>
      <c r="F149" s="19" t="s">
        <v>23</v>
      </c>
      <c r="G149" s="16">
        <v>3</v>
      </c>
      <c r="H149" s="85" t="s">
        <v>108</v>
      </c>
      <c r="I149" s="58"/>
      <c r="J149" s="56"/>
      <c r="K149" s="19" t="s">
        <v>23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85" t="s">
        <v>81</v>
      </c>
      <c r="D150" s="58"/>
      <c r="E150" s="56"/>
      <c r="F150" s="19"/>
      <c r="G150" s="16">
        <v>4</v>
      </c>
      <c r="H150" s="85" t="s">
        <v>110</v>
      </c>
      <c r="I150" s="58"/>
      <c r="J150" s="56"/>
      <c r="K150" s="19" t="s">
        <v>34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85" t="s">
        <v>79</v>
      </c>
      <c r="D151" s="58"/>
      <c r="E151" s="56"/>
      <c r="F151" s="19"/>
      <c r="G151" s="16">
        <v>5</v>
      </c>
      <c r="H151" s="85" t="s">
        <v>113</v>
      </c>
      <c r="I151" s="58"/>
      <c r="J151" s="56"/>
      <c r="K151" s="19" t="s">
        <v>26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85" t="s">
        <v>98</v>
      </c>
      <c r="D152" s="58"/>
      <c r="E152" s="56"/>
      <c r="F152" s="19" t="s">
        <v>84</v>
      </c>
      <c r="G152" s="16">
        <v>6</v>
      </c>
      <c r="H152" s="85" t="s">
        <v>115</v>
      </c>
      <c r="I152" s="58"/>
      <c r="J152" s="56"/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85" t="s">
        <v>128</v>
      </c>
      <c r="D153" s="58"/>
      <c r="E153" s="56"/>
      <c r="F153" s="19"/>
      <c r="G153" s="16">
        <v>7</v>
      </c>
      <c r="H153" s="85" t="s">
        <v>116</v>
      </c>
      <c r="I153" s="58"/>
      <c r="J153" s="56"/>
      <c r="K153" s="19" t="s">
        <v>29</v>
      </c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Joondalup</v>
      </c>
      <c r="C154" s="58"/>
      <c r="D154" s="58"/>
      <c r="E154" s="56"/>
      <c r="F154" s="21">
        <f>COUNTA(F147:F153)-0.5*COUNTIF(F147:F153,"Sq*")-COUNTIF(F147:F153,"TBA")</f>
        <v>1.5</v>
      </c>
      <c r="G154" s="84" t="str">
        <f>"TOTAL MATCHES WON BY : "&amp;H143</f>
        <v>TOTAL MATCHES WON BY : Lake Karrinyup</v>
      </c>
      <c r="H154" s="58"/>
      <c r="I154" s="58"/>
      <c r="J154" s="56"/>
      <c r="K154" s="21">
        <f>COUNTA(K147:K153)-0.5*COUNTIF(K147:K153,"Sq*")-COUNTIF(K147:K153,"TBA")</f>
        <v>5.5</v>
      </c>
      <c r="L154" s="22"/>
      <c r="M154" s="22"/>
      <c r="N154" s="22" t="str">
        <f>IF(F154+K154=0,"",C143)</f>
        <v>Joondalup</v>
      </c>
      <c r="O154" s="22">
        <f>F154</f>
        <v>1.5</v>
      </c>
      <c r="P154" s="22" t="str">
        <f>IF(F154+K154=0,"",H143)</f>
        <v>Lake Karrinyup</v>
      </c>
      <c r="Q154" s="22">
        <f>K154</f>
        <v>5.5</v>
      </c>
      <c r="R154" s="22" t="str">
        <f>G155</f>
        <v>Lake Karrinyup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Lake Karrinyup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Sheet1!C33</f>
        <v>Mount Lawley</v>
      </c>
      <c r="D157" s="58"/>
      <c r="E157" s="58"/>
      <c r="F157" s="56"/>
      <c r="G157" s="16" t="s">
        <v>18</v>
      </c>
      <c r="H157" s="65" t="str">
        <f>Sheet1!E33</f>
        <v>Rockingham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7"/>
      <c r="E158" s="68"/>
      <c r="F158" s="77" t="s">
        <v>21</v>
      </c>
      <c r="G158" s="81" t="s">
        <v>19</v>
      </c>
      <c r="H158" s="66" t="s">
        <v>20</v>
      </c>
      <c r="I158" s="67"/>
      <c r="J158" s="68"/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0"/>
      <c r="E159" s="71"/>
      <c r="F159" s="78"/>
      <c r="G159" s="78"/>
      <c r="H159" s="69"/>
      <c r="I159" s="70"/>
      <c r="J159" s="71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3"/>
      <c r="E160" s="74"/>
      <c r="F160" s="79"/>
      <c r="G160" s="79"/>
      <c r="H160" s="72"/>
      <c r="I160" s="73"/>
      <c r="J160" s="74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5">
      <c r="A161" s="14"/>
      <c r="B161" s="15">
        <v>1</v>
      </c>
      <c r="C161" s="85" t="s">
        <v>30</v>
      </c>
      <c r="D161" s="58"/>
      <c r="E161" s="56"/>
      <c r="F161" s="19" t="s">
        <v>23</v>
      </c>
      <c r="G161" s="16">
        <v>1</v>
      </c>
      <c r="H161" s="85" t="s">
        <v>109</v>
      </c>
      <c r="I161" s="58"/>
      <c r="J161" s="56"/>
      <c r="K161" s="19" t="s">
        <v>23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85" t="s">
        <v>24</v>
      </c>
      <c r="D162" s="58"/>
      <c r="E162" s="56"/>
      <c r="F162" s="19" t="s">
        <v>29</v>
      </c>
      <c r="G162" s="29">
        <v>2</v>
      </c>
      <c r="H162" s="85" t="s">
        <v>59</v>
      </c>
      <c r="I162" s="58"/>
      <c r="J162" s="56"/>
      <c r="K162" s="19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85" t="s">
        <v>27</v>
      </c>
      <c r="D163" s="58"/>
      <c r="E163" s="56"/>
      <c r="F163" s="19" t="s">
        <v>99</v>
      </c>
      <c r="G163" s="29">
        <v>3</v>
      </c>
      <c r="H163" s="85" t="s">
        <v>112</v>
      </c>
      <c r="I163" s="58"/>
      <c r="J163" s="56"/>
      <c r="K163" s="19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85" t="s">
        <v>97</v>
      </c>
      <c r="D164" s="58"/>
      <c r="E164" s="56"/>
      <c r="F164" s="19" t="s">
        <v>26</v>
      </c>
      <c r="G164" s="29">
        <v>4</v>
      </c>
      <c r="H164" s="85" t="s">
        <v>129</v>
      </c>
      <c r="I164" s="58"/>
      <c r="J164" s="56"/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85" t="s">
        <v>32</v>
      </c>
      <c r="D165" s="58"/>
      <c r="E165" s="56"/>
      <c r="F165" s="19" t="s">
        <v>23</v>
      </c>
      <c r="G165" s="29">
        <v>5</v>
      </c>
      <c r="H165" s="85" t="s">
        <v>102</v>
      </c>
      <c r="I165" s="58"/>
      <c r="J165" s="56"/>
      <c r="K165" s="19" t="s">
        <v>23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85" t="s">
        <v>130</v>
      </c>
      <c r="D166" s="58"/>
      <c r="E166" s="56"/>
      <c r="F166" s="19" t="s">
        <v>23</v>
      </c>
      <c r="G166" s="29">
        <v>6</v>
      </c>
      <c r="H166" s="85" t="s">
        <v>131</v>
      </c>
      <c r="I166" s="58"/>
      <c r="J166" s="56"/>
      <c r="K166" s="19" t="s">
        <v>23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85" t="s">
        <v>38</v>
      </c>
      <c r="D167" s="58"/>
      <c r="E167" s="56"/>
      <c r="F167" s="19" t="s">
        <v>84</v>
      </c>
      <c r="G167" s="29">
        <v>7</v>
      </c>
      <c r="H167" s="85" t="s">
        <v>132</v>
      </c>
      <c r="I167" s="58"/>
      <c r="J167" s="56"/>
      <c r="K167" s="19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Mount Lawley</v>
      </c>
      <c r="C168" s="58"/>
      <c r="D168" s="58"/>
      <c r="E168" s="56"/>
      <c r="F168" s="21">
        <f>COUNTA(F161:F167)-0.5*COUNTIF(F161:F167,"Sq*")-COUNTIF(F161:F167,"TBA")</f>
        <v>5.5</v>
      </c>
      <c r="G168" s="84" t="str">
        <f>"TOTAL MATCHES WON BY : "&amp;H157</f>
        <v>TOTAL MATCHES WON BY : Rockingham</v>
      </c>
      <c r="H168" s="58"/>
      <c r="I168" s="58"/>
      <c r="J168" s="56"/>
      <c r="K168" s="21">
        <f>COUNTA(K161:K167)-0.5*COUNTIF(K161:K167,"Sq*")-COUNTIF(K161:K167,"TBA")</f>
        <v>1.5</v>
      </c>
      <c r="L168" s="22"/>
      <c r="M168" s="22"/>
      <c r="N168" s="22" t="str">
        <f>IF(F168+K168=0,"",C157)</f>
        <v>Mount Lawley</v>
      </c>
      <c r="O168" s="22">
        <f>F168</f>
        <v>5.5</v>
      </c>
      <c r="P168" s="22" t="str">
        <f>IF(F168+K168=0,"",H157)</f>
        <v>Rockingham</v>
      </c>
      <c r="Q168" s="22">
        <f>K168</f>
        <v>1.5</v>
      </c>
      <c r="R168" s="22" t="str">
        <f>G169</f>
        <v>Mount Lawley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Mount Lawley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Sheet1!C34</f>
        <v>Royal Fremantle</v>
      </c>
      <c r="D171" s="58"/>
      <c r="E171" s="58"/>
      <c r="F171" s="56"/>
      <c r="G171" s="16" t="s">
        <v>18</v>
      </c>
      <c r="H171" s="65" t="str">
        <f>Sheet1!E34</f>
        <v>The Vines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7"/>
      <c r="E172" s="68"/>
      <c r="F172" s="77" t="s">
        <v>21</v>
      </c>
      <c r="G172" s="81" t="s">
        <v>19</v>
      </c>
      <c r="H172" s="66" t="s">
        <v>20</v>
      </c>
      <c r="I172" s="67"/>
      <c r="J172" s="68"/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0"/>
      <c r="E173" s="71"/>
      <c r="F173" s="78"/>
      <c r="G173" s="78"/>
      <c r="H173" s="69"/>
      <c r="I173" s="70"/>
      <c r="J173" s="71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3"/>
      <c r="E174" s="74"/>
      <c r="F174" s="79"/>
      <c r="G174" s="79"/>
      <c r="H174" s="72"/>
      <c r="I174" s="73"/>
      <c r="J174" s="74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85" t="s">
        <v>133</v>
      </c>
      <c r="D175" s="58"/>
      <c r="E175" s="56"/>
      <c r="F175" s="19" t="s">
        <v>107</v>
      </c>
      <c r="G175" s="16">
        <v>1</v>
      </c>
      <c r="H175" s="85" t="s">
        <v>134</v>
      </c>
      <c r="I175" s="58"/>
      <c r="J175" s="56"/>
      <c r="K175" s="19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85" t="s">
        <v>72</v>
      </c>
      <c r="D176" s="58"/>
      <c r="E176" s="56"/>
      <c r="F176" s="19" t="s">
        <v>135</v>
      </c>
      <c r="G176" s="29">
        <v>2</v>
      </c>
      <c r="H176" s="85" t="s">
        <v>136</v>
      </c>
      <c r="I176" s="58"/>
      <c r="J176" s="56"/>
      <c r="K176" s="19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85" t="s">
        <v>94</v>
      </c>
      <c r="D177" s="58"/>
      <c r="E177" s="56"/>
      <c r="F177" s="19"/>
      <c r="G177" s="29">
        <v>3</v>
      </c>
      <c r="H177" s="85" t="s">
        <v>45</v>
      </c>
      <c r="I177" s="58"/>
      <c r="J177" s="56"/>
      <c r="K177" s="19" t="s">
        <v>99</v>
      </c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85" t="s">
        <v>90</v>
      </c>
      <c r="D178" s="58"/>
      <c r="E178" s="56"/>
      <c r="F178" s="19" t="s">
        <v>135</v>
      </c>
      <c r="G178" s="29">
        <v>4</v>
      </c>
      <c r="H178" s="85" t="s">
        <v>123</v>
      </c>
      <c r="I178" s="58"/>
      <c r="J178" s="56"/>
      <c r="K178" s="19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85" t="s">
        <v>88</v>
      </c>
      <c r="D179" s="58"/>
      <c r="E179" s="56"/>
      <c r="F179" s="19" t="s">
        <v>23</v>
      </c>
      <c r="G179" s="29">
        <v>5</v>
      </c>
      <c r="H179" s="85" t="s">
        <v>122</v>
      </c>
      <c r="I179" s="58"/>
      <c r="J179" s="56"/>
      <c r="K179" s="19" t="s">
        <v>23</v>
      </c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85" t="s">
        <v>91</v>
      </c>
      <c r="D180" s="58"/>
      <c r="E180" s="56"/>
      <c r="F180" s="19" t="s">
        <v>23</v>
      </c>
      <c r="G180" s="29">
        <v>6</v>
      </c>
      <c r="H180" s="85" t="s">
        <v>125</v>
      </c>
      <c r="I180" s="58"/>
      <c r="J180" s="56"/>
      <c r="K180" s="19" t="s">
        <v>23</v>
      </c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85" t="s">
        <v>76</v>
      </c>
      <c r="D181" s="58"/>
      <c r="E181" s="56"/>
      <c r="F181" s="19"/>
      <c r="G181" s="29">
        <v>7</v>
      </c>
      <c r="H181" s="85" t="s">
        <v>47</v>
      </c>
      <c r="I181" s="58"/>
      <c r="J181" s="56"/>
      <c r="K181" s="19" t="s">
        <v>92</v>
      </c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Royal Fremantle</v>
      </c>
      <c r="C182" s="58"/>
      <c r="D182" s="58"/>
      <c r="E182" s="56"/>
      <c r="F182" s="21">
        <f>COUNTA(F175:F181)-0.5*COUNTIF(F175:F181,"Sq*")-COUNTIF(F175:F181,"TBA")</f>
        <v>4</v>
      </c>
      <c r="G182" s="84" t="str">
        <f>"TOTAL MATCHES WON BY : "&amp;H171</f>
        <v>TOTAL MATCHES WON BY : The Vines</v>
      </c>
      <c r="H182" s="58"/>
      <c r="I182" s="58"/>
      <c r="J182" s="56"/>
      <c r="K182" s="21">
        <f>COUNTA(K175:K181)-0.5*COUNTIF(K175:K181,"Sq*")-COUNTIF(K175:K181,"TBA")</f>
        <v>3</v>
      </c>
      <c r="L182" s="22"/>
      <c r="M182" s="22"/>
      <c r="N182" s="22" t="str">
        <f>IF(F182+K182=0,"",C171)</f>
        <v>Royal Fremantle</v>
      </c>
      <c r="O182" s="22">
        <f>F182</f>
        <v>4</v>
      </c>
      <c r="P182" s="22" t="str">
        <f>IF(F182+K182=0,"",H171)</f>
        <v>The Vines</v>
      </c>
      <c r="Q182" s="22">
        <f>K182</f>
        <v>3</v>
      </c>
      <c r="R182" s="22" t="str">
        <f>G183</f>
        <v>Royal Fremantle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Royal Fremantle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30"/>
      <c r="C184" s="30"/>
      <c r="D184" s="30"/>
      <c r="E184" s="30"/>
      <c r="F184" s="31"/>
      <c r="G184" s="30"/>
      <c r="H184" s="30"/>
      <c r="I184" s="30"/>
      <c r="J184" s="30"/>
      <c r="K184" s="31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23.25" customHeight="1">
      <c r="A185" s="23"/>
      <c r="B185" s="76" t="str">
        <f>Sheet1!A24</f>
        <v>ROUND FOUR</v>
      </c>
      <c r="C185" s="58"/>
      <c r="D185" s="62" t="str">
        <f>Sheet1!B24</f>
        <v>SUNDAY 29 JUNE</v>
      </c>
      <c r="E185" s="58"/>
      <c r="F185" s="58"/>
      <c r="G185" s="63" t="str">
        <f>Sheet1!C24</f>
        <v>Mount Lawley GC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8">
      <c r="A186" s="13"/>
      <c r="B186" s="15" t="s">
        <v>18</v>
      </c>
      <c r="C186" s="64" t="str">
        <f>Sheet1!C25</f>
        <v>Royal Perth</v>
      </c>
      <c r="D186" s="58"/>
      <c r="E186" s="58"/>
      <c r="F186" s="56"/>
      <c r="G186" s="16" t="s">
        <v>18</v>
      </c>
      <c r="H186" s="65" t="str">
        <f>Sheet1!E25</f>
        <v>Joondalup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5">
      <c r="A187" s="14"/>
      <c r="B187" s="77" t="s">
        <v>19</v>
      </c>
      <c r="C187" s="80" t="s">
        <v>20</v>
      </c>
      <c r="D187" s="67"/>
      <c r="E187" s="68"/>
      <c r="F187" s="77" t="s">
        <v>21</v>
      </c>
      <c r="G187" s="81" t="s">
        <v>19</v>
      </c>
      <c r="H187" s="66" t="s">
        <v>20</v>
      </c>
      <c r="I187" s="67"/>
      <c r="J187" s="68"/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5">
      <c r="A188" s="14"/>
      <c r="B188" s="78"/>
      <c r="C188" s="69"/>
      <c r="D188" s="70"/>
      <c r="E188" s="71"/>
      <c r="F188" s="78"/>
      <c r="G188" s="78"/>
      <c r="H188" s="69"/>
      <c r="I188" s="70"/>
      <c r="J188" s="71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5">
      <c r="A189" s="14"/>
      <c r="B189" s="79"/>
      <c r="C189" s="72"/>
      <c r="D189" s="73"/>
      <c r="E189" s="74"/>
      <c r="F189" s="79"/>
      <c r="G189" s="79"/>
      <c r="H189" s="72"/>
      <c r="I189" s="73"/>
      <c r="J189" s="74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5">
      <c r="A190" s="14"/>
      <c r="B190" s="15">
        <v>1</v>
      </c>
      <c r="C190" s="75" t="s">
        <v>25</v>
      </c>
      <c r="D190" s="58"/>
      <c r="E190" s="56"/>
      <c r="F190" s="19"/>
      <c r="G190" s="16">
        <v>1</v>
      </c>
      <c r="H190" s="75" t="s">
        <v>95</v>
      </c>
      <c r="I190" s="58"/>
      <c r="J190" s="56"/>
      <c r="K190" s="19" t="s">
        <v>92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5">
      <c r="A191" s="14"/>
      <c r="B191" s="15">
        <v>2</v>
      </c>
      <c r="C191" s="75" t="s">
        <v>137</v>
      </c>
      <c r="D191" s="58"/>
      <c r="E191" s="56"/>
      <c r="F191" s="19"/>
      <c r="G191" s="29">
        <v>2</v>
      </c>
      <c r="H191" s="75" t="s">
        <v>75</v>
      </c>
      <c r="I191" s="58"/>
      <c r="J191" s="56"/>
      <c r="K191" s="19" t="s">
        <v>84</v>
      </c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5">
      <c r="A192" s="14"/>
      <c r="B192" s="15">
        <v>3</v>
      </c>
      <c r="C192" s="75" t="s">
        <v>36</v>
      </c>
      <c r="D192" s="58"/>
      <c r="E192" s="56"/>
      <c r="F192" s="19" t="s">
        <v>26</v>
      </c>
      <c r="G192" s="29">
        <v>3</v>
      </c>
      <c r="H192" s="75" t="s">
        <v>73</v>
      </c>
      <c r="I192" s="58"/>
      <c r="J192" s="56"/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5">
      <c r="A193" s="14"/>
      <c r="B193" s="15">
        <v>4</v>
      </c>
      <c r="C193" s="75" t="s">
        <v>31</v>
      </c>
      <c r="D193" s="58"/>
      <c r="E193" s="56"/>
      <c r="F193" s="19" t="s">
        <v>111</v>
      </c>
      <c r="G193" s="29">
        <v>4</v>
      </c>
      <c r="H193" s="75" t="s">
        <v>79</v>
      </c>
      <c r="I193" s="58"/>
      <c r="J193" s="56"/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5">
      <c r="A194" s="14"/>
      <c r="B194" s="15">
        <v>5</v>
      </c>
      <c r="C194" s="75" t="s">
        <v>138</v>
      </c>
      <c r="D194" s="58"/>
      <c r="E194" s="56"/>
      <c r="F194" s="19" t="s">
        <v>92</v>
      </c>
      <c r="G194" s="29">
        <v>5</v>
      </c>
      <c r="H194" s="75" t="s">
        <v>81</v>
      </c>
      <c r="I194" s="58"/>
      <c r="J194" s="56"/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5">
      <c r="A195" s="14"/>
      <c r="B195" s="15">
        <v>6</v>
      </c>
      <c r="C195" s="75" t="s">
        <v>93</v>
      </c>
      <c r="D195" s="58"/>
      <c r="E195" s="56"/>
      <c r="F195" s="19" t="s">
        <v>23</v>
      </c>
      <c r="G195" s="29">
        <v>6</v>
      </c>
      <c r="H195" s="75" t="s">
        <v>98</v>
      </c>
      <c r="I195" s="58"/>
      <c r="J195" s="56"/>
      <c r="K195" s="19" t="s">
        <v>23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5">
      <c r="A196" s="14"/>
      <c r="B196" s="15">
        <v>7</v>
      </c>
      <c r="C196" s="75" t="s">
        <v>33</v>
      </c>
      <c r="D196" s="58"/>
      <c r="E196" s="56"/>
      <c r="F196" s="19" t="s">
        <v>29</v>
      </c>
      <c r="G196" s="29">
        <v>7</v>
      </c>
      <c r="H196" s="75" t="s">
        <v>128</v>
      </c>
      <c r="I196" s="58"/>
      <c r="J196" s="56"/>
      <c r="K196" s="19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5">
      <c r="A197" s="14"/>
      <c r="B197" s="64" t="str">
        <f>"TOTAL MATCHES WON BY : "&amp;C186</f>
        <v>TOTAL MATCHES WON BY : Royal Perth</v>
      </c>
      <c r="C197" s="58"/>
      <c r="D197" s="58"/>
      <c r="E197" s="56"/>
      <c r="F197" s="21">
        <f>COUNTA(F190:F196)-0.5*COUNTIF(F190:F196,"Sq*")-COUNTIF(F190:F196,"TBA")</f>
        <v>4.5</v>
      </c>
      <c r="G197" s="84" t="str">
        <f>"TOTAL MATCHES WON BY : "&amp;H186</f>
        <v>TOTAL MATCHES WON BY : Joondalup</v>
      </c>
      <c r="H197" s="58"/>
      <c r="I197" s="58"/>
      <c r="J197" s="56"/>
      <c r="K197" s="21">
        <f>COUNTA(K190:K196)-0.5*COUNTIF(K190:K196,"Sq*")-COUNTIF(K190:K196,"TBA")</f>
        <v>2.5</v>
      </c>
      <c r="L197" s="22"/>
      <c r="M197" s="22"/>
      <c r="N197" s="22" t="str">
        <f>IF(F197+K197=0,"",C186)</f>
        <v>Royal Perth</v>
      </c>
      <c r="O197" s="22">
        <f>F197</f>
        <v>4.5</v>
      </c>
      <c r="P197" s="22" t="str">
        <f>IF(F197+K197=0,"",H186)</f>
        <v>Joondalup</v>
      </c>
      <c r="Q197" s="22">
        <f>K197</f>
        <v>2.5</v>
      </c>
      <c r="R197" s="22" t="str">
        <f>G198</f>
        <v>Royal Perth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5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Royal Perth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5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5">
      <c r="A200" s="23"/>
      <c r="B200" s="15" t="s">
        <v>18</v>
      </c>
      <c r="C200" s="64" t="str">
        <f>Sheet1!C26</f>
        <v>The Vines</v>
      </c>
      <c r="D200" s="58"/>
      <c r="E200" s="58"/>
      <c r="F200" s="56"/>
      <c r="G200" s="16" t="s">
        <v>18</v>
      </c>
      <c r="H200" s="65" t="str">
        <f>Sheet1!E26</f>
        <v>Rockingham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5">
      <c r="A201" s="14"/>
      <c r="B201" s="77" t="s">
        <v>19</v>
      </c>
      <c r="C201" s="80" t="s">
        <v>20</v>
      </c>
      <c r="D201" s="67"/>
      <c r="E201" s="68"/>
      <c r="F201" s="77" t="s">
        <v>21</v>
      </c>
      <c r="G201" s="81" t="s">
        <v>19</v>
      </c>
      <c r="H201" s="66" t="s">
        <v>20</v>
      </c>
      <c r="I201" s="67"/>
      <c r="J201" s="68"/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5">
      <c r="A202" s="14"/>
      <c r="B202" s="78"/>
      <c r="C202" s="69"/>
      <c r="D202" s="70"/>
      <c r="E202" s="71"/>
      <c r="F202" s="78"/>
      <c r="G202" s="78"/>
      <c r="H202" s="69"/>
      <c r="I202" s="70"/>
      <c r="J202" s="71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5">
      <c r="A203" s="14"/>
      <c r="B203" s="79"/>
      <c r="C203" s="72"/>
      <c r="D203" s="73"/>
      <c r="E203" s="74"/>
      <c r="F203" s="79"/>
      <c r="G203" s="79"/>
      <c r="H203" s="72"/>
      <c r="I203" s="73"/>
      <c r="J203" s="74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5">
      <c r="A204" s="14"/>
      <c r="B204" s="15">
        <v>1</v>
      </c>
      <c r="C204" s="75" t="s">
        <v>49</v>
      </c>
      <c r="D204" s="58"/>
      <c r="E204" s="56"/>
      <c r="F204" s="19"/>
      <c r="G204" s="16">
        <v>1</v>
      </c>
      <c r="H204" s="75" t="s">
        <v>109</v>
      </c>
      <c r="I204" s="58"/>
      <c r="J204" s="56"/>
      <c r="K204" s="19" t="s">
        <v>92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5">
      <c r="A205" s="14"/>
      <c r="B205" s="15">
        <v>2</v>
      </c>
      <c r="C205" s="75" t="s">
        <v>53</v>
      </c>
      <c r="D205" s="58"/>
      <c r="E205" s="56"/>
      <c r="F205" s="19"/>
      <c r="G205" s="29">
        <v>2</v>
      </c>
      <c r="H205" s="75" t="s">
        <v>112</v>
      </c>
      <c r="I205" s="58"/>
      <c r="J205" s="56"/>
      <c r="K205" s="19" t="s">
        <v>26</v>
      </c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5">
      <c r="A206" s="14"/>
      <c r="B206" s="15">
        <v>3</v>
      </c>
      <c r="C206" s="75" t="s">
        <v>51</v>
      </c>
      <c r="D206" s="58"/>
      <c r="E206" s="56"/>
      <c r="F206" s="19" t="s">
        <v>84</v>
      </c>
      <c r="G206" s="29">
        <v>3</v>
      </c>
      <c r="H206" s="75" t="s">
        <v>139</v>
      </c>
      <c r="I206" s="58"/>
      <c r="J206" s="56"/>
      <c r="K206" s="19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5">
      <c r="A207" s="14"/>
      <c r="B207" s="15">
        <v>4</v>
      </c>
      <c r="C207" s="75" t="s">
        <v>45</v>
      </c>
      <c r="D207" s="58"/>
      <c r="E207" s="56"/>
      <c r="F207" s="19"/>
      <c r="G207" s="29">
        <v>4</v>
      </c>
      <c r="H207" s="75" t="s">
        <v>59</v>
      </c>
      <c r="I207" s="58"/>
      <c r="J207" s="56"/>
      <c r="K207" s="19" t="s">
        <v>34</v>
      </c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5">
      <c r="A208" s="14"/>
      <c r="B208" s="15">
        <v>5</v>
      </c>
      <c r="C208" s="75" t="s">
        <v>123</v>
      </c>
      <c r="D208" s="58"/>
      <c r="E208" s="56"/>
      <c r="F208" s="19" t="s">
        <v>92</v>
      </c>
      <c r="G208" s="29">
        <v>5</v>
      </c>
      <c r="H208" s="75" t="s">
        <v>102</v>
      </c>
      <c r="I208" s="58"/>
      <c r="J208" s="56"/>
      <c r="K208" s="19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5">
      <c r="A209" s="14"/>
      <c r="B209" s="15">
        <v>6</v>
      </c>
      <c r="C209" s="75" t="s">
        <v>125</v>
      </c>
      <c r="D209" s="58"/>
      <c r="E209" s="56"/>
      <c r="F209" s="19" t="s">
        <v>29</v>
      </c>
      <c r="G209" s="29">
        <v>6</v>
      </c>
      <c r="H209" s="75" t="s">
        <v>131</v>
      </c>
      <c r="I209" s="58"/>
      <c r="J209" s="56"/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5">
      <c r="A210" s="14"/>
      <c r="B210" s="15">
        <v>7</v>
      </c>
      <c r="C210" s="75" t="s">
        <v>47</v>
      </c>
      <c r="D210" s="58"/>
      <c r="E210" s="56"/>
      <c r="F210" s="19"/>
      <c r="G210" s="29">
        <v>7</v>
      </c>
      <c r="H210" s="75" t="s">
        <v>140</v>
      </c>
      <c r="I210" s="58"/>
      <c r="J210" s="56"/>
      <c r="K210" s="19" t="s">
        <v>92</v>
      </c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5">
      <c r="A211" s="14"/>
      <c r="B211" s="64" t="str">
        <f>"TOTAL MATCHES WON BY : "&amp;C200</f>
        <v>TOTAL MATCHES WON BY : The Vines</v>
      </c>
      <c r="C211" s="58"/>
      <c r="D211" s="58"/>
      <c r="E211" s="56"/>
      <c r="F211" s="21">
        <f>COUNTA(F204:F210)-0.5*COUNTIF(F204:F210,"Sq*")-COUNTIF(F204:F210,"TBA")</f>
        <v>3</v>
      </c>
      <c r="G211" s="84" t="str">
        <f>"TOTAL MATCHES WON BY : "&amp;H200</f>
        <v>TOTAL MATCHES WON BY : Rockingham</v>
      </c>
      <c r="H211" s="58"/>
      <c r="I211" s="58"/>
      <c r="J211" s="56"/>
      <c r="K211" s="21">
        <f>COUNTA(K204:K210)-0.5*COUNTIF(K204:K210,"Sq*")-COUNTIF(K204:K210,"TBA")</f>
        <v>4</v>
      </c>
      <c r="L211" s="22"/>
      <c r="M211" s="22"/>
      <c r="N211" s="22" t="str">
        <f>IF(F211+K211=0,"",C200)</f>
        <v>The Vines</v>
      </c>
      <c r="O211" s="22">
        <f>F211</f>
        <v>3</v>
      </c>
      <c r="P211" s="22" t="str">
        <f>IF(F211+K211=0,"",H200)</f>
        <v>Rockingham</v>
      </c>
      <c r="Q211" s="22">
        <f>K211</f>
        <v>4</v>
      </c>
      <c r="R211" s="22" t="str">
        <f>G212</f>
        <v>Rockingham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5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Rockingham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5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5">
      <c r="A214" s="23"/>
      <c r="B214" s="15" t="s">
        <v>18</v>
      </c>
      <c r="C214" s="64" t="str">
        <f>Sheet1!C27</f>
        <v>Royal Fremantle</v>
      </c>
      <c r="D214" s="58"/>
      <c r="E214" s="58"/>
      <c r="F214" s="56"/>
      <c r="G214" s="16" t="s">
        <v>18</v>
      </c>
      <c r="H214" s="65" t="str">
        <f>Sheet1!E27</f>
        <v>Mount Lawley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5">
      <c r="A215" s="14"/>
      <c r="B215" s="77" t="s">
        <v>19</v>
      </c>
      <c r="C215" s="80" t="s">
        <v>20</v>
      </c>
      <c r="D215" s="67"/>
      <c r="E215" s="68"/>
      <c r="F215" s="77" t="s">
        <v>21</v>
      </c>
      <c r="G215" s="81" t="s">
        <v>19</v>
      </c>
      <c r="H215" s="66" t="s">
        <v>20</v>
      </c>
      <c r="I215" s="67"/>
      <c r="J215" s="68"/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5">
      <c r="A216" s="14"/>
      <c r="B216" s="78"/>
      <c r="C216" s="69"/>
      <c r="D216" s="70"/>
      <c r="E216" s="71"/>
      <c r="F216" s="78"/>
      <c r="G216" s="78"/>
      <c r="H216" s="69"/>
      <c r="I216" s="70"/>
      <c r="J216" s="71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3"/>
      <c r="E217" s="74"/>
      <c r="F217" s="79"/>
      <c r="G217" s="79"/>
      <c r="H217" s="72"/>
      <c r="I217" s="73"/>
      <c r="J217" s="74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141</v>
      </c>
      <c r="D218" s="58"/>
      <c r="E218" s="56"/>
      <c r="F218" s="19" t="s">
        <v>29</v>
      </c>
      <c r="G218" s="16">
        <v>1</v>
      </c>
      <c r="H218" s="75" t="s">
        <v>24</v>
      </c>
      <c r="I218" s="58"/>
      <c r="J218" s="56"/>
      <c r="K218" s="19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142</v>
      </c>
      <c r="D219" s="58"/>
      <c r="E219" s="56"/>
      <c r="F219" s="19" t="s">
        <v>23</v>
      </c>
      <c r="G219" s="29">
        <v>2</v>
      </c>
      <c r="H219" s="75" t="s">
        <v>143</v>
      </c>
      <c r="I219" s="58"/>
      <c r="J219" s="56"/>
      <c r="K219" s="19" t="s">
        <v>23</v>
      </c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74</v>
      </c>
      <c r="D220" s="58"/>
      <c r="E220" s="56"/>
      <c r="F220" s="19"/>
      <c r="G220" s="29">
        <v>3</v>
      </c>
      <c r="H220" s="75" t="s">
        <v>30</v>
      </c>
      <c r="I220" s="58"/>
      <c r="J220" s="56"/>
      <c r="K220" s="19" t="s">
        <v>34</v>
      </c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76</v>
      </c>
      <c r="D221" s="58"/>
      <c r="E221" s="56"/>
      <c r="F221" s="19"/>
      <c r="G221" s="29">
        <v>4</v>
      </c>
      <c r="H221" s="75" t="s">
        <v>97</v>
      </c>
      <c r="I221" s="58"/>
      <c r="J221" s="56"/>
      <c r="K221" s="19" t="s">
        <v>99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78</v>
      </c>
      <c r="D222" s="58"/>
      <c r="E222" s="56"/>
      <c r="F222" s="19" t="s">
        <v>104</v>
      </c>
      <c r="G222" s="29">
        <v>5</v>
      </c>
      <c r="H222" s="75" t="s">
        <v>144</v>
      </c>
      <c r="I222" s="58"/>
      <c r="J222" s="56"/>
      <c r="K222" s="19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80</v>
      </c>
      <c r="D223" s="58"/>
      <c r="E223" s="56"/>
      <c r="F223" s="19"/>
      <c r="G223" s="29">
        <v>6</v>
      </c>
      <c r="H223" s="75" t="s">
        <v>130</v>
      </c>
      <c r="I223" s="58"/>
      <c r="J223" s="56"/>
      <c r="K223" s="19" t="s">
        <v>92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145</v>
      </c>
      <c r="D224" s="58"/>
      <c r="E224" s="56"/>
      <c r="F224" s="19" t="s">
        <v>34</v>
      </c>
      <c r="G224" s="29">
        <v>7</v>
      </c>
      <c r="H224" s="75" t="s">
        <v>146</v>
      </c>
      <c r="I224" s="58"/>
      <c r="J224" s="56"/>
      <c r="K224" s="19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Royal Fremantle</v>
      </c>
      <c r="C225" s="58"/>
      <c r="D225" s="58"/>
      <c r="E225" s="56"/>
      <c r="F225" s="21">
        <f>COUNTA(F218:F224)-0.5*COUNTIF(F218:F224,"Sq*")-COUNTIF(F218:F224,"TBA")</f>
        <v>3.5</v>
      </c>
      <c r="G225" s="84" t="str">
        <f>"TOTAL MATCHES WON BY : "&amp;H214</f>
        <v>TOTAL MATCHES WON BY : Mount Lawley</v>
      </c>
      <c r="H225" s="58"/>
      <c r="I225" s="58"/>
      <c r="J225" s="56"/>
      <c r="K225" s="21">
        <f>COUNTA(K218:K224)-0.5*COUNTIF(K218:K224,"Sq*")-COUNTIF(K218:K224,"TBA")</f>
        <v>3.5</v>
      </c>
      <c r="L225" s="22"/>
      <c r="M225" s="22"/>
      <c r="N225" s="22" t="str">
        <f>IF(F225+K225=0,"",C214)</f>
        <v>Royal Fremantle</v>
      </c>
      <c r="O225" s="22">
        <f>F225</f>
        <v>3.5</v>
      </c>
      <c r="P225" s="22" t="str">
        <f>IF(F225+K225=0,"",H214)</f>
        <v>Mount Lawley</v>
      </c>
      <c r="Q225" s="22">
        <f>K225</f>
        <v>3.5</v>
      </c>
      <c r="R225" s="22" t="str">
        <f>G226</f>
        <v>HALVED</v>
      </c>
      <c r="S225" s="22" t="str">
        <f>IF(R225="HALVED",C214,"")</f>
        <v>Royal Fremantle</v>
      </c>
      <c r="T225" s="22" t="str">
        <f>IF(R225="HALVED",H214,"")</f>
        <v>Mount Lawley</v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HALVED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Sheet1!C28</f>
        <v>Lake Karrinyup</v>
      </c>
      <c r="D228" s="58"/>
      <c r="E228" s="58"/>
      <c r="F228" s="56"/>
      <c r="G228" s="16" t="s">
        <v>18</v>
      </c>
      <c r="H228" s="65" t="str">
        <f>Sheet1!E28</f>
        <v>Cottesloe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7"/>
      <c r="E229" s="68"/>
      <c r="F229" s="77" t="s">
        <v>21</v>
      </c>
      <c r="G229" s="81" t="s">
        <v>19</v>
      </c>
      <c r="H229" s="66" t="s">
        <v>20</v>
      </c>
      <c r="I229" s="67"/>
      <c r="J229" s="68"/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0"/>
      <c r="E230" s="71"/>
      <c r="F230" s="78"/>
      <c r="G230" s="78"/>
      <c r="H230" s="69"/>
      <c r="I230" s="70"/>
      <c r="J230" s="71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3"/>
      <c r="E231" s="74"/>
      <c r="F231" s="79"/>
      <c r="G231" s="79"/>
      <c r="H231" s="72"/>
      <c r="I231" s="73"/>
      <c r="J231" s="74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42</v>
      </c>
      <c r="D232" s="58"/>
      <c r="E232" s="56"/>
      <c r="F232" s="19"/>
      <c r="G232" s="16">
        <v>1</v>
      </c>
      <c r="H232" s="75" t="s">
        <v>147</v>
      </c>
      <c r="I232" s="58"/>
      <c r="J232" s="56"/>
      <c r="K232" s="19" t="s">
        <v>92</v>
      </c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148</v>
      </c>
      <c r="D233" s="58"/>
      <c r="E233" s="56"/>
      <c r="F233" s="19" t="s">
        <v>29</v>
      </c>
      <c r="G233" s="29">
        <v>2</v>
      </c>
      <c r="H233" s="75" t="s">
        <v>62</v>
      </c>
      <c r="I233" s="58"/>
      <c r="J233" s="56"/>
      <c r="K233" s="19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46</v>
      </c>
      <c r="D234" s="58"/>
      <c r="E234" s="56"/>
      <c r="F234" s="19" t="s">
        <v>92</v>
      </c>
      <c r="G234" s="29">
        <v>3</v>
      </c>
      <c r="H234" s="75" t="s">
        <v>60</v>
      </c>
      <c r="I234" s="58"/>
      <c r="J234" s="56"/>
      <c r="K234" s="19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52</v>
      </c>
      <c r="D235" s="58"/>
      <c r="E235" s="56"/>
      <c r="F235" s="19"/>
      <c r="G235" s="29">
        <v>4</v>
      </c>
      <c r="H235" s="75" t="s">
        <v>149</v>
      </c>
      <c r="I235" s="58"/>
      <c r="J235" s="56"/>
      <c r="K235" s="19" t="s">
        <v>29</v>
      </c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50</v>
      </c>
      <c r="D236" s="58"/>
      <c r="E236" s="56"/>
      <c r="F236" s="19"/>
      <c r="G236" s="29">
        <v>5</v>
      </c>
      <c r="H236" s="75" t="s">
        <v>66</v>
      </c>
      <c r="I236" s="58"/>
      <c r="J236" s="56"/>
      <c r="K236" s="19" t="s">
        <v>92</v>
      </c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150</v>
      </c>
      <c r="D237" s="58"/>
      <c r="E237" s="56"/>
      <c r="F237" s="19" t="s">
        <v>37</v>
      </c>
      <c r="G237" s="29">
        <v>6</v>
      </c>
      <c r="H237" s="75" t="s">
        <v>151</v>
      </c>
      <c r="I237" s="58"/>
      <c r="J237" s="56"/>
      <c r="K237" s="19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54</v>
      </c>
      <c r="D238" s="58"/>
      <c r="E238" s="56"/>
      <c r="F238" s="19" t="s">
        <v>26</v>
      </c>
      <c r="G238" s="29">
        <v>7</v>
      </c>
      <c r="H238" s="75" t="s">
        <v>152</v>
      </c>
      <c r="I238" s="58"/>
      <c r="J238" s="56"/>
      <c r="K238" s="19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Lake Karrinyup</v>
      </c>
      <c r="C239" s="58"/>
      <c r="D239" s="58"/>
      <c r="E239" s="56"/>
      <c r="F239" s="21">
        <f>COUNTA(F232:F238)-0.5*COUNTIF(F232:F238,"Sq*")-COUNTIF(F232:F238,"TBA")</f>
        <v>4</v>
      </c>
      <c r="G239" s="84" t="str">
        <f>"TOTAL MATCHES WON BY : "&amp;H228</f>
        <v>TOTAL MATCHES WON BY : Cottesloe</v>
      </c>
      <c r="H239" s="58"/>
      <c r="I239" s="58"/>
      <c r="J239" s="56"/>
      <c r="K239" s="21">
        <f>COUNTA(K232:K238)-0.5*COUNTIF(K232:K238,"Sq*")-COUNTIF(K232:K238,"TBA")</f>
        <v>3</v>
      </c>
      <c r="L239" s="22"/>
      <c r="M239" s="22"/>
      <c r="N239" s="22" t="str">
        <f>IF(F239+K239=0,"",C228)</f>
        <v>Lake Karrinyup</v>
      </c>
      <c r="O239" s="22">
        <f>F239</f>
        <v>4</v>
      </c>
      <c r="P239" s="22" t="str">
        <f>IF(F239+K239=0,"",H228)</f>
        <v>Cottesloe</v>
      </c>
      <c r="Q239" s="22">
        <f>K239</f>
        <v>3</v>
      </c>
      <c r="R239" s="22" t="str">
        <f>G240</f>
        <v>Lake Karrinyup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Lake Karrinyup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30"/>
      <c r="C241" s="30"/>
      <c r="D241" s="30"/>
      <c r="E241" s="30"/>
      <c r="F241" s="31"/>
      <c r="G241" s="30"/>
      <c r="H241" s="30"/>
      <c r="I241" s="30"/>
      <c r="J241" s="30"/>
      <c r="K241" s="31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 t="s">
        <v>0</v>
      </c>
    </row>
    <row r="242" spans="1:25" ht="19.5" customHeight="1">
      <c r="A242" s="23"/>
      <c r="B242" s="76" t="str">
        <f>Sheet1!A18</f>
        <v>ROUND THREE</v>
      </c>
      <c r="C242" s="58"/>
      <c r="D242" s="62" t="str">
        <f>Sheet1!B18</f>
        <v>SUNDAY 22 JUNE</v>
      </c>
      <c r="E242" s="58"/>
      <c r="F242" s="58"/>
      <c r="G242" s="63" t="str">
        <f>Sheet1!C18</f>
        <v>Cottesloe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4.25" customHeight="1">
      <c r="A243" s="14"/>
      <c r="B243" s="15" t="s">
        <v>18</v>
      </c>
      <c r="C243" s="64" t="str">
        <f>Sheet1!C19</f>
        <v>Royal Perth</v>
      </c>
      <c r="D243" s="58"/>
      <c r="E243" s="58"/>
      <c r="F243" s="56"/>
      <c r="G243" s="16" t="s">
        <v>18</v>
      </c>
      <c r="H243" s="65" t="str">
        <f>Sheet1!E19</f>
        <v>Rockingham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4.25" customHeight="1">
      <c r="A244" s="14"/>
      <c r="B244" s="77" t="s">
        <v>19</v>
      </c>
      <c r="C244" s="80" t="s">
        <v>20</v>
      </c>
      <c r="D244" s="67"/>
      <c r="E244" s="68"/>
      <c r="F244" s="77" t="s">
        <v>21</v>
      </c>
      <c r="G244" s="81" t="s">
        <v>19</v>
      </c>
      <c r="H244" s="66" t="s">
        <v>20</v>
      </c>
      <c r="I244" s="67"/>
      <c r="J244" s="68"/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4.25" customHeight="1">
      <c r="A245" s="14"/>
      <c r="B245" s="78"/>
      <c r="C245" s="69"/>
      <c r="D245" s="70"/>
      <c r="E245" s="71"/>
      <c r="F245" s="78"/>
      <c r="G245" s="78"/>
      <c r="H245" s="69"/>
      <c r="I245" s="70"/>
      <c r="J245" s="71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4.25" customHeight="1">
      <c r="A246" s="14"/>
      <c r="B246" s="79"/>
      <c r="C246" s="72"/>
      <c r="D246" s="73"/>
      <c r="E246" s="74"/>
      <c r="F246" s="79"/>
      <c r="G246" s="79"/>
      <c r="H246" s="72"/>
      <c r="I246" s="73"/>
      <c r="J246" s="74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4.25" customHeight="1">
      <c r="A247" s="14"/>
      <c r="B247" s="15">
        <v>1</v>
      </c>
      <c r="C247" s="75" t="s">
        <v>153</v>
      </c>
      <c r="D247" s="58"/>
      <c r="E247" s="56"/>
      <c r="F247" s="19" t="s">
        <v>29</v>
      </c>
      <c r="G247" s="16">
        <v>1</v>
      </c>
      <c r="H247" s="75" t="s">
        <v>109</v>
      </c>
      <c r="I247" s="58"/>
      <c r="J247" s="56"/>
      <c r="K247" s="19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4.25" customHeight="1">
      <c r="A248" s="14"/>
      <c r="B248" s="15">
        <v>2</v>
      </c>
      <c r="C248" s="75" t="s">
        <v>25</v>
      </c>
      <c r="D248" s="58"/>
      <c r="E248" s="56"/>
      <c r="F248" s="19" t="s">
        <v>111</v>
      </c>
      <c r="G248" s="29">
        <v>2</v>
      </c>
      <c r="H248" s="75" t="s">
        <v>140</v>
      </c>
      <c r="I248" s="58"/>
      <c r="J248" s="56"/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4.25" customHeight="1">
      <c r="A249" s="14"/>
      <c r="B249" s="15">
        <v>3</v>
      </c>
      <c r="C249" s="75" t="s">
        <v>154</v>
      </c>
      <c r="D249" s="58"/>
      <c r="E249" s="56"/>
      <c r="F249" s="19"/>
      <c r="G249" s="29">
        <v>3</v>
      </c>
      <c r="H249" s="75" t="s">
        <v>112</v>
      </c>
      <c r="I249" s="58"/>
      <c r="J249" s="56"/>
      <c r="K249" s="19" t="s">
        <v>26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4.25" customHeight="1">
      <c r="A250" s="14"/>
      <c r="B250" s="15">
        <v>4</v>
      </c>
      <c r="C250" s="75" t="s">
        <v>31</v>
      </c>
      <c r="D250" s="58"/>
      <c r="E250" s="56"/>
      <c r="F250" s="19" t="s">
        <v>135</v>
      </c>
      <c r="G250" s="29">
        <v>4</v>
      </c>
      <c r="H250" s="75" t="s">
        <v>65</v>
      </c>
      <c r="I250" s="58"/>
      <c r="J250" s="56"/>
      <c r="K250" s="19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4.25" customHeight="1">
      <c r="A251" s="14"/>
      <c r="B251" s="15">
        <v>5</v>
      </c>
      <c r="C251" s="75" t="s">
        <v>33</v>
      </c>
      <c r="D251" s="58"/>
      <c r="E251" s="56"/>
      <c r="F251" s="19"/>
      <c r="G251" s="29">
        <v>5</v>
      </c>
      <c r="H251" s="75" t="s">
        <v>155</v>
      </c>
      <c r="I251" s="58"/>
      <c r="J251" s="56"/>
      <c r="K251" s="19" t="s">
        <v>26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4.25" customHeight="1">
      <c r="A252" s="14"/>
      <c r="B252" s="15">
        <v>6</v>
      </c>
      <c r="C252" s="75" t="s">
        <v>36</v>
      </c>
      <c r="D252" s="58"/>
      <c r="E252" s="56"/>
      <c r="F252" s="19"/>
      <c r="G252" s="29">
        <v>6</v>
      </c>
      <c r="H252" s="75" t="s">
        <v>131</v>
      </c>
      <c r="I252" s="58"/>
      <c r="J252" s="56"/>
      <c r="K252" s="19" t="s">
        <v>92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4.25" customHeight="1">
      <c r="A253" s="14"/>
      <c r="B253" s="15">
        <v>7</v>
      </c>
      <c r="C253" s="75" t="s">
        <v>39</v>
      </c>
      <c r="D253" s="58"/>
      <c r="E253" s="56"/>
      <c r="F253" s="19" t="s">
        <v>34</v>
      </c>
      <c r="G253" s="29">
        <v>7</v>
      </c>
      <c r="H253" s="75" t="s">
        <v>61</v>
      </c>
      <c r="I253" s="58"/>
      <c r="J253" s="56"/>
      <c r="K253" s="19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4.25" customHeight="1">
      <c r="A254" s="14"/>
      <c r="B254" s="64" t="str">
        <f>"TOTAL MATCHES WON BY : "&amp;C243</f>
        <v>TOTAL MATCHES WON BY : Royal Perth</v>
      </c>
      <c r="C254" s="58"/>
      <c r="D254" s="58"/>
      <c r="E254" s="56"/>
      <c r="F254" s="21">
        <f>COUNTA(F247:F253)-0.5*COUNTIF(F247:F253,"Sq*")-COUNTIF(F247:F253,"TBA")</f>
        <v>4</v>
      </c>
      <c r="G254" s="84" t="str">
        <f>"TOTAL MATCHES WON BY : "&amp;H243</f>
        <v>TOTAL MATCHES WON BY : Rockingham</v>
      </c>
      <c r="H254" s="58"/>
      <c r="I254" s="58"/>
      <c r="J254" s="56"/>
      <c r="K254" s="21">
        <f>COUNTA(K247:K253)-0.5*COUNTIF(K247:K253,"Sq*")-COUNTIF(K247:K253,"TBA")</f>
        <v>3</v>
      </c>
      <c r="L254" s="22"/>
      <c r="M254" s="22"/>
      <c r="N254" s="22" t="str">
        <f>IF(F254+K254=0,"",C243)</f>
        <v>Royal Perth</v>
      </c>
      <c r="O254" s="22">
        <f>F254</f>
        <v>4</v>
      </c>
      <c r="P254" s="22" t="str">
        <f>IF(F254+K254=0,"",H243)</f>
        <v>Rockingham</v>
      </c>
      <c r="Q254" s="22">
        <f>K254</f>
        <v>3</v>
      </c>
      <c r="R254" s="22" t="str">
        <f>G255</f>
        <v>Royal Perth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4.25" customHeight="1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Royal Perth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4.25" customHeight="1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4.25" customHeight="1">
      <c r="A257" s="14"/>
      <c r="B257" s="15" t="s">
        <v>18</v>
      </c>
      <c r="C257" s="64" t="str">
        <f>Sheet1!C20</f>
        <v>Royal Fremantle</v>
      </c>
      <c r="D257" s="58"/>
      <c r="E257" s="58"/>
      <c r="F257" s="56"/>
      <c r="G257" s="16" t="s">
        <v>18</v>
      </c>
      <c r="H257" s="65" t="str">
        <f>Sheet1!E20</f>
        <v>Lake Karrinyup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4.25" customHeight="1">
      <c r="A258" s="14"/>
      <c r="B258" s="77" t="s">
        <v>19</v>
      </c>
      <c r="C258" s="80" t="s">
        <v>20</v>
      </c>
      <c r="D258" s="67"/>
      <c r="E258" s="68"/>
      <c r="F258" s="77" t="s">
        <v>21</v>
      </c>
      <c r="G258" s="81" t="s">
        <v>19</v>
      </c>
      <c r="H258" s="66" t="s">
        <v>20</v>
      </c>
      <c r="I258" s="67"/>
      <c r="J258" s="68"/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4.25" customHeight="1">
      <c r="A259" s="14"/>
      <c r="B259" s="78"/>
      <c r="C259" s="69"/>
      <c r="D259" s="70"/>
      <c r="E259" s="71"/>
      <c r="F259" s="78"/>
      <c r="G259" s="78"/>
      <c r="H259" s="69"/>
      <c r="I259" s="70"/>
      <c r="J259" s="71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4.25" customHeight="1">
      <c r="A260" s="14"/>
      <c r="B260" s="79"/>
      <c r="C260" s="72"/>
      <c r="D260" s="73"/>
      <c r="E260" s="74"/>
      <c r="F260" s="79"/>
      <c r="G260" s="79"/>
      <c r="H260" s="72"/>
      <c r="I260" s="73"/>
      <c r="J260" s="74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4.25" customHeight="1">
      <c r="A261" s="14"/>
      <c r="B261" s="15">
        <v>1</v>
      </c>
      <c r="C261" s="75" t="s">
        <v>141</v>
      </c>
      <c r="D261" s="58"/>
      <c r="E261" s="56"/>
      <c r="F261" s="19" t="s">
        <v>34</v>
      </c>
      <c r="G261" s="16">
        <v>1</v>
      </c>
      <c r="H261" s="75" t="s">
        <v>42</v>
      </c>
      <c r="I261" s="58"/>
      <c r="J261" s="56"/>
      <c r="K261" s="19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4.25" customHeight="1">
      <c r="A262" s="14"/>
      <c r="B262" s="15">
        <v>2</v>
      </c>
      <c r="C262" s="75" t="s">
        <v>85</v>
      </c>
      <c r="D262" s="58"/>
      <c r="E262" s="56"/>
      <c r="F262" s="19" t="s">
        <v>92</v>
      </c>
      <c r="G262" s="29">
        <v>2</v>
      </c>
      <c r="H262" s="75" t="s">
        <v>156</v>
      </c>
      <c r="I262" s="58"/>
      <c r="J262" s="56"/>
      <c r="K262" s="19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4.25" customHeight="1">
      <c r="A263" s="14"/>
      <c r="B263" s="15">
        <v>3</v>
      </c>
      <c r="C263" s="75" t="s">
        <v>157</v>
      </c>
      <c r="D263" s="58"/>
      <c r="E263" s="56"/>
      <c r="F263" s="19"/>
      <c r="G263" s="29">
        <v>3</v>
      </c>
      <c r="H263" s="75" t="s">
        <v>46</v>
      </c>
      <c r="I263" s="58"/>
      <c r="J263" s="56"/>
      <c r="K263" s="19" t="s">
        <v>135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4.25" customHeight="1">
      <c r="A264" s="14"/>
      <c r="B264" s="15">
        <v>4</v>
      </c>
      <c r="C264" s="75" t="s">
        <v>76</v>
      </c>
      <c r="D264" s="58"/>
      <c r="E264" s="56"/>
      <c r="F264" s="19" t="s">
        <v>37</v>
      </c>
      <c r="G264" s="29">
        <v>4</v>
      </c>
      <c r="H264" s="75" t="s">
        <v>48</v>
      </c>
      <c r="I264" s="58"/>
      <c r="J264" s="56"/>
      <c r="K264" s="19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4.25" customHeight="1">
      <c r="A265" s="14"/>
      <c r="B265" s="15">
        <v>5</v>
      </c>
      <c r="C265" s="75" t="s">
        <v>78</v>
      </c>
      <c r="D265" s="58"/>
      <c r="E265" s="56"/>
      <c r="F265" s="19" t="s">
        <v>29</v>
      </c>
      <c r="G265" s="29">
        <v>5</v>
      </c>
      <c r="H265" s="75" t="s">
        <v>52</v>
      </c>
      <c r="I265" s="58"/>
      <c r="J265" s="56"/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4.25" customHeight="1">
      <c r="A266" s="14"/>
      <c r="B266" s="15">
        <v>6</v>
      </c>
      <c r="C266" s="75" t="s">
        <v>158</v>
      </c>
      <c r="D266" s="58"/>
      <c r="E266" s="56"/>
      <c r="F266" s="19" t="s">
        <v>23</v>
      </c>
      <c r="G266" s="29">
        <v>6</v>
      </c>
      <c r="H266" s="75" t="s">
        <v>159</v>
      </c>
      <c r="I266" s="58"/>
      <c r="J266" s="56"/>
      <c r="K266" s="19" t="s">
        <v>23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4.25" customHeight="1">
      <c r="A267" s="14"/>
      <c r="B267" s="15">
        <v>7</v>
      </c>
      <c r="C267" s="75" t="s">
        <v>142</v>
      </c>
      <c r="D267" s="58"/>
      <c r="E267" s="56"/>
      <c r="F267" s="19" t="s">
        <v>23</v>
      </c>
      <c r="G267" s="29">
        <v>7</v>
      </c>
      <c r="H267" s="75" t="s">
        <v>160</v>
      </c>
      <c r="I267" s="58"/>
      <c r="J267" s="56"/>
      <c r="K267" s="19" t="s">
        <v>23</v>
      </c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4.25" customHeight="1">
      <c r="A268" s="14"/>
      <c r="B268" s="64" t="str">
        <f>"TOTAL MATCHES WON BY : "&amp;C257</f>
        <v>TOTAL MATCHES WON BY : Royal Fremantle</v>
      </c>
      <c r="C268" s="58"/>
      <c r="D268" s="58"/>
      <c r="E268" s="56"/>
      <c r="F268" s="21">
        <f>COUNTA(F261:F267)-0.5*COUNTIF(F261:F267,"Sq*")-COUNTIF(F261:F267,"TBA")</f>
        <v>5</v>
      </c>
      <c r="G268" s="84" t="str">
        <f>"TOTAL MATCHES WON BY : "&amp;H257</f>
        <v>TOTAL MATCHES WON BY : Lake Karrinyup</v>
      </c>
      <c r="H268" s="58"/>
      <c r="I268" s="58"/>
      <c r="J268" s="56"/>
      <c r="K268" s="21">
        <f>COUNTA(K261:K267)-0.5*COUNTIF(K261:K267,"Sq*")-COUNTIF(K261:K267,"TBA")</f>
        <v>2</v>
      </c>
      <c r="L268" s="22"/>
      <c r="M268" s="22"/>
      <c r="N268" s="22" t="str">
        <f>IF(F268+K268=0,"",C257)</f>
        <v>Royal Fremantle</v>
      </c>
      <c r="O268" s="22">
        <f>F268</f>
        <v>5</v>
      </c>
      <c r="P268" s="22" t="str">
        <f>IF(F268+K268=0,"",H257)</f>
        <v>Lake Karrinyup</v>
      </c>
      <c r="Q268" s="22">
        <f>K268</f>
        <v>2</v>
      </c>
      <c r="R268" s="22" t="str">
        <f>G269</f>
        <v>Royal Fremantle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4.25" customHeight="1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Royal Fremantle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4.25" customHeight="1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4.25" customHeight="1">
      <c r="A271" s="13"/>
      <c r="B271" s="15" t="s">
        <v>18</v>
      </c>
      <c r="C271" s="64" t="str">
        <f>Sheet1!C21</f>
        <v>Cottesloe</v>
      </c>
      <c r="D271" s="58"/>
      <c r="E271" s="58"/>
      <c r="F271" s="56"/>
      <c r="G271" s="16" t="s">
        <v>18</v>
      </c>
      <c r="H271" s="65" t="str">
        <f>Sheet1!E21</f>
        <v>Mount Lawley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4.25" customHeight="1">
      <c r="A272" s="14"/>
      <c r="B272" s="77" t="s">
        <v>19</v>
      </c>
      <c r="C272" s="80" t="s">
        <v>20</v>
      </c>
      <c r="D272" s="67"/>
      <c r="E272" s="68"/>
      <c r="F272" s="77" t="s">
        <v>21</v>
      </c>
      <c r="G272" s="81" t="s">
        <v>19</v>
      </c>
      <c r="H272" s="66" t="s">
        <v>20</v>
      </c>
      <c r="I272" s="67"/>
      <c r="J272" s="68"/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4.25" customHeight="1">
      <c r="A273" s="14"/>
      <c r="B273" s="78"/>
      <c r="C273" s="69"/>
      <c r="D273" s="70"/>
      <c r="E273" s="71"/>
      <c r="F273" s="78"/>
      <c r="G273" s="78"/>
      <c r="H273" s="69"/>
      <c r="I273" s="70"/>
      <c r="J273" s="71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4.25" customHeight="1">
      <c r="A274" s="14"/>
      <c r="B274" s="79"/>
      <c r="C274" s="72"/>
      <c r="D274" s="73"/>
      <c r="E274" s="74"/>
      <c r="F274" s="79"/>
      <c r="G274" s="79"/>
      <c r="H274" s="72"/>
      <c r="I274" s="73"/>
      <c r="J274" s="74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4.25" customHeight="1">
      <c r="A275" s="14"/>
      <c r="B275" s="15">
        <v>1</v>
      </c>
      <c r="C275" s="75" t="s">
        <v>147</v>
      </c>
      <c r="D275" s="58"/>
      <c r="E275" s="56"/>
      <c r="F275" s="19" t="s">
        <v>92</v>
      </c>
      <c r="G275" s="16">
        <v>1</v>
      </c>
      <c r="H275" s="75" t="s">
        <v>24</v>
      </c>
      <c r="I275" s="58"/>
      <c r="J275" s="56"/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4.25" customHeight="1">
      <c r="A276" s="14"/>
      <c r="B276" s="15">
        <v>2</v>
      </c>
      <c r="C276" s="75" t="s">
        <v>62</v>
      </c>
      <c r="D276" s="58"/>
      <c r="E276" s="56"/>
      <c r="F276" s="19" t="s">
        <v>92</v>
      </c>
      <c r="G276" s="29">
        <v>2</v>
      </c>
      <c r="H276" s="75" t="s">
        <v>27</v>
      </c>
      <c r="I276" s="58"/>
      <c r="J276" s="56"/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4.25" customHeight="1">
      <c r="A277" s="14"/>
      <c r="B277" s="15">
        <v>3</v>
      </c>
      <c r="C277" s="75" t="s">
        <v>60</v>
      </c>
      <c r="D277" s="58"/>
      <c r="E277" s="56"/>
      <c r="F277" s="19"/>
      <c r="G277" s="29">
        <v>3</v>
      </c>
      <c r="H277" s="75" t="s">
        <v>30</v>
      </c>
      <c r="I277" s="58"/>
      <c r="J277" s="56"/>
      <c r="K277" s="19" t="s">
        <v>37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4.25" customHeight="1">
      <c r="A278" s="14"/>
      <c r="B278" s="15">
        <v>4</v>
      </c>
      <c r="C278" s="75" t="s">
        <v>64</v>
      </c>
      <c r="D278" s="58"/>
      <c r="E278" s="56"/>
      <c r="F278" s="19"/>
      <c r="G278" s="29">
        <v>4</v>
      </c>
      <c r="H278" s="75" t="s">
        <v>97</v>
      </c>
      <c r="I278" s="58"/>
      <c r="J278" s="56"/>
      <c r="K278" s="19" t="s">
        <v>92</v>
      </c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4.25" customHeight="1">
      <c r="A279" s="14"/>
      <c r="B279" s="15">
        <v>5</v>
      </c>
      <c r="C279" s="75" t="s">
        <v>161</v>
      </c>
      <c r="D279" s="58"/>
      <c r="E279" s="56"/>
      <c r="F279" s="19"/>
      <c r="G279" s="29">
        <v>5</v>
      </c>
      <c r="H279" s="75" t="s">
        <v>32</v>
      </c>
      <c r="I279" s="58"/>
      <c r="J279" s="56"/>
      <c r="K279" s="19" t="s">
        <v>37</v>
      </c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162</v>
      </c>
      <c r="D280" s="58"/>
      <c r="E280" s="56"/>
      <c r="F280" s="19" t="s">
        <v>23</v>
      </c>
      <c r="G280" s="29">
        <v>6</v>
      </c>
      <c r="H280" s="75" t="s">
        <v>130</v>
      </c>
      <c r="I280" s="58"/>
      <c r="J280" s="56"/>
      <c r="K280" s="19" t="s">
        <v>23</v>
      </c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152</v>
      </c>
      <c r="D281" s="58"/>
      <c r="E281" s="56"/>
      <c r="F281" s="19"/>
      <c r="G281" s="29">
        <v>7</v>
      </c>
      <c r="H281" s="75" t="s">
        <v>38</v>
      </c>
      <c r="I281" s="58"/>
      <c r="J281" s="56"/>
      <c r="K281" s="19" t="s">
        <v>26</v>
      </c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Cottesloe</v>
      </c>
      <c r="C282" s="58"/>
      <c r="D282" s="58"/>
      <c r="E282" s="56"/>
      <c r="F282" s="21">
        <f>COUNTA(F275:F281)-0.5*COUNTIF(F275:F281,"Sq*")-COUNTIF(F275:F281,"TBA")</f>
        <v>2.5</v>
      </c>
      <c r="G282" s="84" t="str">
        <f>"TOTAL MATCHES WON BY : "&amp;H271</f>
        <v>TOTAL MATCHES WON BY : Mount Lawley</v>
      </c>
      <c r="H282" s="58"/>
      <c r="I282" s="58"/>
      <c r="J282" s="56"/>
      <c r="K282" s="21">
        <f>COUNTA(K275:K281)-0.5*COUNTIF(K275:K281,"Sq*")-COUNTIF(K275:K281,"TBA")</f>
        <v>4.5</v>
      </c>
      <c r="L282" s="22"/>
      <c r="M282" s="22"/>
      <c r="N282" s="22" t="str">
        <f>IF(F282+K282=0,"",C271)</f>
        <v>Cottesloe</v>
      </c>
      <c r="O282" s="22">
        <f>F282</f>
        <v>2.5</v>
      </c>
      <c r="P282" s="22" t="str">
        <f>IF(F282+K282=0,"",H271)</f>
        <v>Mount Lawley</v>
      </c>
      <c r="Q282" s="22">
        <f>K282</f>
        <v>4.5</v>
      </c>
      <c r="R282" s="22" t="str">
        <f>G283</f>
        <v>Mount Lawley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Mount Lawley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Sheet1!C22</f>
        <v>Joondalup</v>
      </c>
      <c r="D285" s="58"/>
      <c r="E285" s="58"/>
      <c r="F285" s="56"/>
      <c r="G285" s="16" t="s">
        <v>18</v>
      </c>
      <c r="H285" s="65" t="str">
        <f>Sheet1!E22</f>
        <v>The Vines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7"/>
      <c r="E286" s="68"/>
      <c r="F286" s="77" t="s">
        <v>21</v>
      </c>
      <c r="G286" s="81" t="s">
        <v>19</v>
      </c>
      <c r="H286" s="66" t="s">
        <v>20</v>
      </c>
      <c r="I286" s="67"/>
      <c r="J286" s="68"/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0"/>
      <c r="E287" s="71"/>
      <c r="F287" s="78"/>
      <c r="G287" s="78"/>
      <c r="H287" s="69"/>
      <c r="I287" s="70"/>
      <c r="J287" s="71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3"/>
      <c r="E288" s="74"/>
      <c r="F288" s="79"/>
      <c r="G288" s="79"/>
      <c r="H288" s="72"/>
      <c r="I288" s="73"/>
      <c r="J288" s="74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95</v>
      </c>
      <c r="D289" s="58"/>
      <c r="E289" s="56"/>
      <c r="F289" s="19" t="s">
        <v>26</v>
      </c>
      <c r="G289" s="16">
        <v>1</v>
      </c>
      <c r="H289" s="75" t="s">
        <v>163</v>
      </c>
      <c r="I289" s="58"/>
      <c r="J289" s="56"/>
      <c r="K289" s="19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73</v>
      </c>
      <c r="D290" s="58"/>
      <c r="E290" s="56"/>
      <c r="F290" s="19"/>
      <c r="G290" s="29">
        <v>2</v>
      </c>
      <c r="H290" s="75" t="s">
        <v>53</v>
      </c>
      <c r="I290" s="58"/>
      <c r="J290" s="56"/>
      <c r="K290" s="19" t="s">
        <v>29</v>
      </c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75</v>
      </c>
      <c r="D291" s="58"/>
      <c r="E291" s="56"/>
      <c r="F291" s="19" t="s">
        <v>104</v>
      </c>
      <c r="G291" s="29">
        <v>3</v>
      </c>
      <c r="H291" s="75" t="s">
        <v>51</v>
      </c>
      <c r="I291" s="58"/>
      <c r="J291" s="56"/>
      <c r="K291" s="19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164</v>
      </c>
      <c r="D292" s="58"/>
      <c r="E292" s="56"/>
      <c r="F292" s="19"/>
      <c r="G292" s="29">
        <v>4</v>
      </c>
      <c r="H292" s="75" t="s">
        <v>45</v>
      </c>
      <c r="I292" s="58"/>
      <c r="J292" s="56"/>
      <c r="K292" s="19" t="s">
        <v>29</v>
      </c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77</v>
      </c>
      <c r="D293" s="58"/>
      <c r="E293" s="56"/>
      <c r="F293" s="19" t="s">
        <v>96</v>
      </c>
      <c r="G293" s="29">
        <v>5</v>
      </c>
      <c r="H293" s="75" t="s">
        <v>122</v>
      </c>
      <c r="I293" s="58"/>
      <c r="J293" s="56"/>
      <c r="K293" s="19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165</v>
      </c>
      <c r="D294" s="58"/>
      <c r="E294" s="56"/>
      <c r="F294" s="19" t="s">
        <v>92</v>
      </c>
      <c r="G294" s="29">
        <v>6</v>
      </c>
      <c r="H294" s="75" t="s">
        <v>123</v>
      </c>
      <c r="I294" s="58"/>
      <c r="J294" s="56"/>
      <c r="K294" s="19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3.5" customHeight="1">
      <c r="A295" s="14"/>
      <c r="B295" s="15">
        <v>7</v>
      </c>
      <c r="C295" s="75" t="s">
        <v>166</v>
      </c>
      <c r="D295" s="58"/>
      <c r="E295" s="56"/>
      <c r="F295" s="19"/>
      <c r="G295" s="29">
        <v>7</v>
      </c>
      <c r="H295" s="75" t="s">
        <v>125</v>
      </c>
      <c r="I295" s="58"/>
      <c r="J295" s="56"/>
      <c r="K295" s="19" t="s">
        <v>34</v>
      </c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Joondalup</v>
      </c>
      <c r="C296" s="58"/>
      <c r="D296" s="58"/>
      <c r="E296" s="56"/>
      <c r="F296" s="21">
        <f>COUNTA(F289:F295)-0.5*COUNTIF(F289:F295,"Sq*")-COUNTIF(F289:F295,"TBA")</f>
        <v>4</v>
      </c>
      <c r="G296" s="84" t="str">
        <f>"TOTAL MATCHES WON BY : "&amp;H285</f>
        <v>TOTAL MATCHES WON BY : The Vines</v>
      </c>
      <c r="H296" s="58"/>
      <c r="I296" s="58"/>
      <c r="J296" s="56"/>
      <c r="K296" s="21">
        <f>COUNTA(K289:K295)-0.5*COUNTIF(K289:K295,"Sq*")-COUNTIF(K289:K295,"TBA")</f>
        <v>3</v>
      </c>
      <c r="L296" s="22"/>
      <c r="M296" s="22"/>
      <c r="N296" s="22" t="str">
        <f>IF(F296+K296=0,"",C285)</f>
        <v>Joondalup</v>
      </c>
      <c r="O296" s="22">
        <f>F296</f>
        <v>4</v>
      </c>
      <c r="P296" s="22" t="str">
        <f>IF(F296+K296=0,"",H285)</f>
        <v>The Vines</v>
      </c>
      <c r="Q296" s="22">
        <f>K296</f>
        <v>3</v>
      </c>
      <c r="R296" s="22" t="str">
        <f>G297</f>
        <v>Joondalup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Joondalup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22.5" customHeight="1">
      <c r="A299" s="14"/>
      <c r="B299" s="76" t="str">
        <f>Sheet1!A12</f>
        <v>ROUND TWO</v>
      </c>
      <c r="C299" s="58"/>
      <c r="D299" s="62" t="str">
        <f>Sheet1!B12</f>
        <v>SUNDAY 15 JUNE</v>
      </c>
      <c r="E299" s="58"/>
      <c r="F299" s="58"/>
      <c r="G299" s="63" t="str">
        <f>Sheet1!C12</f>
        <v>Rockingham GC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Sheet1!C13</f>
        <v>Royal Perth</v>
      </c>
      <c r="D300" s="58"/>
      <c r="E300" s="58"/>
      <c r="F300" s="56"/>
      <c r="G300" s="16" t="s">
        <v>18</v>
      </c>
      <c r="H300" s="65" t="str">
        <f>Sheet1!E13</f>
        <v>The Vines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7"/>
      <c r="E301" s="68"/>
      <c r="F301" s="77" t="s">
        <v>21</v>
      </c>
      <c r="G301" s="81" t="s">
        <v>19</v>
      </c>
      <c r="H301" s="66" t="s">
        <v>20</v>
      </c>
      <c r="I301" s="67"/>
      <c r="J301" s="68"/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0"/>
      <c r="E302" s="71"/>
      <c r="F302" s="78"/>
      <c r="G302" s="78"/>
      <c r="H302" s="69"/>
      <c r="I302" s="70"/>
      <c r="J302" s="71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3"/>
      <c r="E303" s="74"/>
      <c r="F303" s="79"/>
      <c r="G303" s="79"/>
      <c r="H303" s="72"/>
      <c r="I303" s="73"/>
      <c r="J303" s="74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153</v>
      </c>
      <c r="D304" s="58"/>
      <c r="E304" s="56"/>
      <c r="F304" s="19"/>
      <c r="G304" s="16">
        <v>1</v>
      </c>
      <c r="H304" s="75" t="s">
        <v>163</v>
      </c>
      <c r="I304" s="58"/>
      <c r="J304" s="56"/>
      <c r="K304" s="19" t="s">
        <v>92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36</v>
      </c>
      <c r="D305" s="58"/>
      <c r="E305" s="56"/>
      <c r="F305" s="19"/>
      <c r="G305" s="29">
        <v>2</v>
      </c>
      <c r="H305" s="75" t="s">
        <v>51</v>
      </c>
      <c r="I305" s="58"/>
      <c r="J305" s="56"/>
      <c r="K305" s="19" t="s">
        <v>34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93</v>
      </c>
      <c r="D306" s="58"/>
      <c r="E306" s="56"/>
      <c r="F306" s="19" t="s">
        <v>23</v>
      </c>
      <c r="G306" s="29">
        <v>3</v>
      </c>
      <c r="H306" s="75" t="s">
        <v>53</v>
      </c>
      <c r="I306" s="58"/>
      <c r="J306" s="56"/>
      <c r="K306" s="19" t="s">
        <v>23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87</v>
      </c>
      <c r="D307" s="58"/>
      <c r="E307" s="56"/>
      <c r="F307" s="19" t="s">
        <v>37</v>
      </c>
      <c r="G307" s="29">
        <v>4</v>
      </c>
      <c r="H307" s="75" t="s">
        <v>122</v>
      </c>
      <c r="I307" s="58"/>
      <c r="J307" s="56"/>
      <c r="K307" s="19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31</v>
      </c>
      <c r="D308" s="58"/>
      <c r="E308" s="56"/>
      <c r="F308" s="19" t="s">
        <v>26</v>
      </c>
      <c r="G308" s="29">
        <v>5</v>
      </c>
      <c r="H308" s="75" t="s">
        <v>45</v>
      </c>
      <c r="I308" s="58"/>
      <c r="J308" s="56"/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154</v>
      </c>
      <c r="D309" s="58"/>
      <c r="E309" s="56"/>
      <c r="F309" s="19" t="s">
        <v>92</v>
      </c>
      <c r="G309" s="29">
        <v>6</v>
      </c>
      <c r="H309" s="75" t="s">
        <v>47</v>
      </c>
      <c r="I309" s="58"/>
      <c r="J309" s="56"/>
      <c r="K309" s="19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33</v>
      </c>
      <c r="D310" s="58"/>
      <c r="E310" s="56"/>
      <c r="F310" s="19" t="s">
        <v>92</v>
      </c>
      <c r="G310" s="29">
        <v>7</v>
      </c>
      <c r="H310" s="75" t="s">
        <v>125</v>
      </c>
      <c r="I310" s="58"/>
      <c r="J310" s="56"/>
      <c r="K310" s="19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Royal Perth</v>
      </c>
      <c r="C311" s="58"/>
      <c r="D311" s="58"/>
      <c r="E311" s="56"/>
      <c r="F311" s="21">
        <f>COUNTA(F304:F310)-0.5*COUNTIF(F304:F310,"Sq*")-COUNTIF(F304:F310,"TBA")</f>
        <v>4.5</v>
      </c>
      <c r="G311" s="84" t="str">
        <f>"TOTAL MATCHES WON BY : "&amp;H300</f>
        <v>TOTAL MATCHES WON BY : The Vines</v>
      </c>
      <c r="H311" s="58"/>
      <c r="I311" s="58"/>
      <c r="J311" s="56"/>
      <c r="K311" s="21">
        <f>COUNTA(K304:K310)-0.5*COUNTIF(K304:K310,"Sq*")-COUNTIF(K304:K310,"TBA")</f>
        <v>2.5</v>
      </c>
      <c r="L311" s="22"/>
      <c r="M311" s="22"/>
      <c r="N311" s="22" t="str">
        <f>IF(F311+K311=0,"",C300)</f>
        <v>Royal Perth</v>
      </c>
      <c r="O311" s="22">
        <f>F311</f>
        <v>4.5</v>
      </c>
      <c r="P311" s="22" t="str">
        <f>IF(F311+K311=0,"",H300)</f>
        <v>The Vines</v>
      </c>
      <c r="Q311" s="22">
        <f>K311</f>
        <v>2.5</v>
      </c>
      <c r="R311" s="22" t="str">
        <f>G312</f>
        <v>Royal Perth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Royal Perth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Sheet1!C14</f>
        <v>Royal Fremantle</v>
      </c>
      <c r="D314" s="58"/>
      <c r="E314" s="58"/>
      <c r="F314" s="56"/>
      <c r="G314" s="16" t="s">
        <v>18</v>
      </c>
      <c r="H314" s="65" t="str">
        <f>Sheet1!E14</f>
        <v>Cottesloe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7"/>
      <c r="E315" s="68"/>
      <c r="F315" s="77" t="s">
        <v>21</v>
      </c>
      <c r="G315" s="81" t="s">
        <v>19</v>
      </c>
      <c r="H315" s="66" t="s">
        <v>20</v>
      </c>
      <c r="I315" s="67"/>
      <c r="J315" s="68"/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0"/>
      <c r="E316" s="71"/>
      <c r="F316" s="78"/>
      <c r="G316" s="78"/>
      <c r="H316" s="69"/>
      <c r="I316" s="70"/>
      <c r="J316" s="71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3"/>
      <c r="E317" s="74"/>
      <c r="F317" s="79"/>
      <c r="G317" s="79"/>
      <c r="H317" s="72"/>
      <c r="I317" s="73"/>
      <c r="J317" s="74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141</v>
      </c>
      <c r="D318" s="58"/>
      <c r="E318" s="56"/>
      <c r="F318" s="19" t="s">
        <v>29</v>
      </c>
      <c r="G318" s="16">
        <v>1</v>
      </c>
      <c r="H318" s="75" t="s">
        <v>147</v>
      </c>
      <c r="I318" s="58"/>
      <c r="J318" s="56"/>
      <c r="K318" s="19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167</v>
      </c>
      <c r="D319" s="58"/>
      <c r="E319" s="56"/>
      <c r="F319" s="19" t="s">
        <v>29</v>
      </c>
      <c r="G319" s="29">
        <v>2</v>
      </c>
      <c r="H319" s="75" t="s">
        <v>62</v>
      </c>
      <c r="I319" s="58"/>
      <c r="J319" s="56"/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168</v>
      </c>
      <c r="D320" s="58"/>
      <c r="E320" s="56"/>
      <c r="F320" s="19"/>
      <c r="G320" s="29">
        <v>3</v>
      </c>
      <c r="H320" s="75" t="s">
        <v>60</v>
      </c>
      <c r="I320" s="58"/>
      <c r="J320" s="56"/>
      <c r="K320" s="19" t="s">
        <v>26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169</v>
      </c>
      <c r="D321" s="58"/>
      <c r="E321" s="56"/>
      <c r="F321" s="19"/>
      <c r="G321" s="29">
        <v>4</v>
      </c>
      <c r="H321" s="75" t="s">
        <v>64</v>
      </c>
      <c r="I321" s="58"/>
      <c r="J321" s="56"/>
      <c r="K321" s="19" t="s">
        <v>84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74</v>
      </c>
      <c r="D322" s="58"/>
      <c r="E322" s="56"/>
      <c r="F322" s="19" t="s">
        <v>170</v>
      </c>
      <c r="G322" s="29">
        <v>5</v>
      </c>
      <c r="H322" s="75" t="s">
        <v>149</v>
      </c>
      <c r="I322" s="58"/>
      <c r="J322" s="56"/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76</v>
      </c>
      <c r="D323" s="58"/>
      <c r="E323" s="56"/>
      <c r="F323" s="19"/>
      <c r="G323" s="29">
        <v>6</v>
      </c>
      <c r="H323" s="75" t="s">
        <v>162</v>
      </c>
      <c r="I323" s="58"/>
      <c r="J323" s="56"/>
      <c r="K323" s="19" t="s">
        <v>26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171</v>
      </c>
      <c r="D324" s="58"/>
      <c r="E324" s="56"/>
      <c r="F324" s="19"/>
      <c r="G324" s="29">
        <v>7</v>
      </c>
      <c r="H324" s="75" t="s">
        <v>152</v>
      </c>
      <c r="I324" s="58"/>
      <c r="J324" s="56"/>
      <c r="K324" s="19" t="s">
        <v>34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Royal Fremantle</v>
      </c>
      <c r="C325" s="58"/>
      <c r="D325" s="58"/>
      <c r="E325" s="56"/>
      <c r="F325" s="21">
        <f>COUNTA(F318:F324)-0.5*COUNTIF(F318:F324,"Sq*")-COUNTIF(F318:F324,"TBA")</f>
        <v>3</v>
      </c>
      <c r="G325" s="84" t="str">
        <f>"TOTAL MATCHES WON BY : "&amp;H314</f>
        <v>TOTAL MATCHES WON BY : Cottesloe</v>
      </c>
      <c r="H325" s="58"/>
      <c r="I325" s="58"/>
      <c r="J325" s="56"/>
      <c r="K325" s="21">
        <f>COUNTA(K318:K324)-0.5*COUNTIF(K318:K324,"Sq*")-COUNTIF(K318:K324,"TBA")</f>
        <v>4</v>
      </c>
      <c r="L325" s="22"/>
      <c r="M325" s="22"/>
      <c r="N325" s="22" t="str">
        <f>IF(F325+K325=0,"",C314)</f>
        <v>Royal Fremantle</v>
      </c>
      <c r="O325" s="22">
        <f>F325</f>
        <v>3</v>
      </c>
      <c r="P325" s="22" t="str">
        <f>IF(F325+K325=0,"",H314)</f>
        <v>Cottesloe</v>
      </c>
      <c r="Q325" s="22">
        <f>K325</f>
        <v>4</v>
      </c>
      <c r="R325" s="22" t="str">
        <f>G326</f>
        <v>Cottesloe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Cottesloe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Sheet1!C15</f>
        <v>Rockingham</v>
      </c>
      <c r="D328" s="58"/>
      <c r="E328" s="58"/>
      <c r="F328" s="56"/>
      <c r="G328" s="16" t="s">
        <v>18</v>
      </c>
      <c r="H328" s="65" t="str">
        <f>Sheet1!E15</f>
        <v>Joondalup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7"/>
      <c r="E329" s="68"/>
      <c r="F329" s="77" t="s">
        <v>21</v>
      </c>
      <c r="G329" s="81" t="s">
        <v>19</v>
      </c>
      <c r="H329" s="66" t="s">
        <v>20</v>
      </c>
      <c r="I329" s="67"/>
      <c r="J329" s="68"/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0"/>
      <c r="E330" s="71"/>
      <c r="F330" s="78"/>
      <c r="G330" s="78"/>
      <c r="H330" s="69"/>
      <c r="I330" s="70"/>
      <c r="J330" s="71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3"/>
      <c r="E331" s="74"/>
      <c r="F331" s="79"/>
      <c r="G331" s="79"/>
      <c r="H331" s="72"/>
      <c r="I331" s="73"/>
      <c r="J331" s="74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172</v>
      </c>
      <c r="D332" s="58"/>
      <c r="E332" s="56"/>
      <c r="F332" s="19" t="s">
        <v>84</v>
      </c>
      <c r="G332" s="16">
        <v>1</v>
      </c>
      <c r="H332" s="75" t="s">
        <v>73</v>
      </c>
      <c r="I332" s="58"/>
      <c r="J332" s="56"/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59</v>
      </c>
      <c r="D333" s="58"/>
      <c r="E333" s="56"/>
      <c r="F333" s="19"/>
      <c r="G333" s="29">
        <v>2</v>
      </c>
      <c r="H333" s="75" t="s">
        <v>95</v>
      </c>
      <c r="I333" s="58"/>
      <c r="J333" s="56"/>
      <c r="K333" s="19" t="s">
        <v>29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112</v>
      </c>
      <c r="D334" s="58"/>
      <c r="E334" s="56"/>
      <c r="F334" s="19" t="s">
        <v>92</v>
      </c>
      <c r="G334" s="29">
        <v>3</v>
      </c>
      <c r="H334" s="75" t="s">
        <v>75</v>
      </c>
      <c r="I334" s="58"/>
      <c r="J334" s="56"/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140</v>
      </c>
      <c r="D335" s="58"/>
      <c r="E335" s="56"/>
      <c r="F335" s="19" t="s">
        <v>23</v>
      </c>
      <c r="G335" s="29">
        <v>4</v>
      </c>
      <c r="H335" s="75" t="s">
        <v>81</v>
      </c>
      <c r="I335" s="58"/>
      <c r="J335" s="56"/>
      <c r="K335" s="19" t="s">
        <v>23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102</v>
      </c>
      <c r="D336" s="58"/>
      <c r="E336" s="56"/>
      <c r="F336" s="19" t="s">
        <v>84</v>
      </c>
      <c r="G336" s="29">
        <v>5</v>
      </c>
      <c r="H336" s="75" t="s">
        <v>77</v>
      </c>
      <c r="I336" s="58"/>
      <c r="J336" s="56"/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131</v>
      </c>
      <c r="D337" s="58"/>
      <c r="E337" s="56"/>
      <c r="F337" s="19"/>
      <c r="G337" s="29">
        <v>6</v>
      </c>
      <c r="H337" s="75" t="s">
        <v>98</v>
      </c>
      <c r="I337" s="58"/>
      <c r="J337" s="56"/>
      <c r="K337" s="19" t="s">
        <v>96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173</v>
      </c>
      <c r="D338" s="58"/>
      <c r="E338" s="56"/>
      <c r="F338" s="19"/>
      <c r="G338" s="29">
        <v>7</v>
      </c>
      <c r="H338" s="75" t="s">
        <v>174</v>
      </c>
      <c r="I338" s="58"/>
      <c r="J338" s="56"/>
      <c r="K338" s="19" t="s">
        <v>99</v>
      </c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Rockingham</v>
      </c>
      <c r="C339" s="58"/>
      <c r="D339" s="58"/>
      <c r="E339" s="56"/>
      <c r="F339" s="21">
        <f>COUNTA(F332:F338)-0.5*COUNTIF(F332:F338,"Sq*")-COUNTIF(F332:F338,"TBA")</f>
        <v>3.5</v>
      </c>
      <c r="G339" s="84" t="str">
        <f>"TOTAL MATCHES WON BY : "&amp;H328</f>
        <v>TOTAL MATCHES WON BY : Joondalup</v>
      </c>
      <c r="H339" s="58"/>
      <c r="I339" s="58"/>
      <c r="J339" s="56"/>
      <c r="K339" s="21">
        <f>COUNTA(K332:K338)-0.5*COUNTIF(K332:K338,"Sq*")-COUNTIF(K332:K338,"TBA")</f>
        <v>3.5</v>
      </c>
      <c r="L339" s="22"/>
      <c r="M339" s="22"/>
      <c r="N339" s="22" t="str">
        <f>IF(F339+K339=0,"",C328)</f>
        <v>Rockingham</v>
      </c>
      <c r="O339" s="22">
        <f>F339</f>
        <v>3.5</v>
      </c>
      <c r="P339" s="22" t="str">
        <f>IF(F339+K339=0,"",H328)</f>
        <v>Joondalup</v>
      </c>
      <c r="Q339" s="22">
        <f>K339</f>
        <v>3.5</v>
      </c>
      <c r="R339" s="22" t="str">
        <f>G340</f>
        <v>HALVED</v>
      </c>
      <c r="S339" s="22" t="str">
        <f>IF(R339="HALVED",C328,"")</f>
        <v>Rockingham</v>
      </c>
      <c r="T339" s="22" t="str">
        <f>IF(R339="HALVED",H328,"")</f>
        <v>Joondalup</v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HALVED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Sheet1!C16</f>
        <v>Mount Lawley</v>
      </c>
      <c r="D342" s="58"/>
      <c r="E342" s="58"/>
      <c r="F342" s="56"/>
      <c r="G342" s="16" t="s">
        <v>18</v>
      </c>
      <c r="H342" s="65" t="str">
        <f>Sheet1!E16</f>
        <v>Lake Karrinyup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7"/>
      <c r="E343" s="68"/>
      <c r="F343" s="77" t="s">
        <v>21</v>
      </c>
      <c r="G343" s="81" t="s">
        <v>19</v>
      </c>
      <c r="H343" s="66" t="s">
        <v>20</v>
      </c>
      <c r="I343" s="67"/>
      <c r="J343" s="68"/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0"/>
      <c r="E344" s="71"/>
      <c r="F344" s="78"/>
      <c r="G344" s="78"/>
      <c r="H344" s="69"/>
      <c r="I344" s="70"/>
      <c r="J344" s="71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3"/>
      <c r="E345" s="74"/>
      <c r="F345" s="79"/>
      <c r="G345" s="79"/>
      <c r="H345" s="72"/>
      <c r="I345" s="73"/>
      <c r="J345" s="74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27</v>
      </c>
      <c r="D346" s="58"/>
      <c r="E346" s="56"/>
      <c r="F346" s="19"/>
      <c r="G346" s="16">
        <v>1</v>
      </c>
      <c r="H346" s="75" t="s">
        <v>42</v>
      </c>
      <c r="I346" s="58"/>
      <c r="J346" s="56"/>
      <c r="K346" s="19" t="s">
        <v>96</v>
      </c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24</v>
      </c>
      <c r="D347" s="58"/>
      <c r="E347" s="56"/>
      <c r="F347" s="19" t="s">
        <v>29</v>
      </c>
      <c r="G347" s="29">
        <v>2</v>
      </c>
      <c r="H347" s="75" t="s">
        <v>46</v>
      </c>
      <c r="I347" s="58"/>
      <c r="J347" s="56"/>
      <c r="K347" s="19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97</v>
      </c>
      <c r="D348" s="58"/>
      <c r="E348" s="56"/>
      <c r="F348" s="19"/>
      <c r="G348" s="29">
        <v>3</v>
      </c>
      <c r="H348" s="75" t="s">
        <v>48</v>
      </c>
      <c r="I348" s="58"/>
      <c r="J348" s="56"/>
      <c r="K348" s="19" t="s">
        <v>175</v>
      </c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30</v>
      </c>
      <c r="D349" s="58"/>
      <c r="E349" s="56"/>
      <c r="F349" s="19" t="s">
        <v>23</v>
      </c>
      <c r="G349" s="29">
        <v>4</v>
      </c>
      <c r="H349" s="75" t="s">
        <v>176</v>
      </c>
      <c r="I349" s="58"/>
      <c r="J349" s="56"/>
      <c r="K349" s="19" t="s">
        <v>23</v>
      </c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32</v>
      </c>
      <c r="D350" s="58"/>
      <c r="E350" s="56"/>
      <c r="F350" s="19" t="s">
        <v>111</v>
      </c>
      <c r="G350" s="29">
        <v>5</v>
      </c>
      <c r="H350" s="75" t="s">
        <v>113</v>
      </c>
      <c r="I350" s="58"/>
      <c r="J350" s="56"/>
      <c r="K350" s="19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130</v>
      </c>
      <c r="D351" s="58"/>
      <c r="E351" s="56"/>
      <c r="F351" s="19" t="s">
        <v>29</v>
      </c>
      <c r="G351" s="29">
        <v>6</v>
      </c>
      <c r="H351" s="75" t="s">
        <v>177</v>
      </c>
      <c r="I351" s="58"/>
      <c r="J351" s="56"/>
      <c r="K351" s="19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38</v>
      </c>
      <c r="D352" s="58"/>
      <c r="E352" s="56"/>
      <c r="F352" s="19" t="s">
        <v>26</v>
      </c>
      <c r="G352" s="29">
        <v>7</v>
      </c>
      <c r="H352" s="75" t="s">
        <v>178</v>
      </c>
      <c r="I352" s="58"/>
      <c r="J352" s="56"/>
      <c r="K352" s="19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Mount Lawley</v>
      </c>
      <c r="C353" s="58"/>
      <c r="D353" s="58"/>
      <c r="E353" s="56"/>
      <c r="F353" s="21">
        <f>COUNTA(F346:F352)-0.5*COUNTIF(F346:F352,"Sq*")-COUNTIF(F346:F352,"TBA")</f>
        <v>4.5</v>
      </c>
      <c r="G353" s="84" t="str">
        <f>"TOTAL MATCHES WON BY : "&amp;H342</f>
        <v>TOTAL MATCHES WON BY : Lake Karrinyup</v>
      </c>
      <c r="H353" s="58"/>
      <c r="I353" s="58"/>
      <c r="J353" s="56"/>
      <c r="K353" s="21">
        <f>COUNTA(K346:K352)-0.5*COUNTIF(K346:K352,"Sq*")-COUNTIF(K346:K352,"TBA")</f>
        <v>2.5</v>
      </c>
      <c r="L353" s="22"/>
      <c r="M353" s="22"/>
      <c r="N353" s="22" t="str">
        <f>IF(F353+K353=0,"",C342)</f>
        <v>Mount Lawley</v>
      </c>
      <c r="O353" s="22">
        <f>F353</f>
        <v>4.5</v>
      </c>
      <c r="P353" s="22" t="str">
        <f>IF(F353+K353=0,"",H342)</f>
        <v>Lake Karrinyup</v>
      </c>
      <c r="Q353" s="22">
        <f>K353</f>
        <v>2.5</v>
      </c>
      <c r="R353" s="22" t="str">
        <f>G354</f>
        <v>Mount Lawley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Mount Lawley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19.5" customHeight="1">
      <c r="A356" s="23"/>
      <c r="B356" s="76" t="str">
        <f>Sheet1!A6</f>
        <v>ROUND ONE</v>
      </c>
      <c r="C356" s="58"/>
      <c r="D356" s="62" t="str">
        <f>Sheet1!B6</f>
        <v>SUNDAY 8 JUNE</v>
      </c>
      <c r="E356" s="58"/>
      <c r="F356" s="58"/>
      <c r="G356" s="63" t="str">
        <f>Sheet1!C6</f>
        <v>Joondalup CC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Sheet1!C7</f>
        <v>Royal Perth</v>
      </c>
      <c r="D357" s="58"/>
      <c r="E357" s="58"/>
      <c r="F357" s="56"/>
      <c r="G357" s="16" t="s">
        <v>18</v>
      </c>
      <c r="H357" s="65" t="str">
        <f>Sheet1!E7</f>
        <v>Lake Karrinyup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7"/>
      <c r="E358" s="68"/>
      <c r="F358" s="77" t="s">
        <v>21</v>
      </c>
      <c r="G358" s="81" t="s">
        <v>19</v>
      </c>
      <c r="H358" s="66" t="s">
        <v>20</v>
      </c>
      <c r="I358" s="67"/>
      <c r="J358" s="68"/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0"/>
      <c r="E359" s="71"/>
      <c r="F359" s="78"/>
      <c r="G359" s="78"/>
      <c r="H359" s="69"/>
      <c r="I359" s="70"/>
      <c r="J359" s="71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3"/>
      <c r="E360" s="74"/>
      <c r="F360" s="79"/>
      <c r="G360" s="79"/>
      <c r="H360" s="72"/>
      <c r="I360" s="73"/>
      <c r="J360" s="74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153</v>
      </c>
      <c r="D361" s="58"/>
      <c r="E361" s="56"/>
      <c r="F361" s="19" t="s">
        <v>29</v>
      </c>
      <c r="G361" s="16">
        <v>1</v>
      </c>
      <c r="H361" s="75" t="s">
        <v>42</v>
      </c>
      <c r="I361" s="58"/>
      <c r="J361" s="56"/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31</v>
      </c>
      <c r="D362" s="58"/>
      <c r="E362" s="56"/>
      <c r="F362" s="19"/>
      <c r="G362" s="29">
        <v>2</v>
      </c>
      <c r="H362" s="75" t="s">
        <v>156</v>
      </c>
      <c r="I362" s="58"/>
      <c r="J362" s="56"/>
      <c r="K362" s="19" t="s">
        <v>34</v>
      </c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25</v>
      </c>
      <c r="D363" s="58"/>
      <c r="E363" s="56"/>
      <c r="F363" s="19" t="s">
        <v>29</v>
      </c>
      <c r="G363" s="29">
        <v>3</v>
      </c>
      <c r="H363" s="75" t="s">
        <v>46</v>
      </c>
      <c r="I363" s="58"/>
      <c r="J363" s="56"/>
      <c r="K363" s="19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154</v>
      </c>
      <c r="D364" s="58"/>
      <c r="E364" s="56"/>
      <c r="F364" s="19"/>
      <c r="G364" s="29">
        <v>4</v>
      </c>
      <c r="H364" s="75" t="s">
        <v>48</v>
      </c>
      <c r="I364" s="58"/>
      <c r="J364" s="56"/>
      <c r="K364" s="19" t="s">
        <v>29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36</v>
      </c>
      <c r="D365" s="58"/>
      <c r="E365" s="56"/>
      <c r="F365" s="19"/>
      <c r="G365" s="29">
        <v>5</v>
      </c>
      <c r="H365" s="75" t="s">
        <v>52</v>
      </c>
      <c r="I365" s="58"/>
      <c r="J365" s="56"/>
      <c r="K365" s="19" t="s">
        <v>29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33</v>
      </c>
      <c r="D366" s="58"/>
      <c r="E366" s="56"/>
      <c r="F366" s="19" t="s">
        <v>111</v>
      </c>
      <c r="G366" s="29">
        <v>6</v>
      </c>
      <c r="H366" s="75" t="s">
        <v>179</v>
      </c>
      <c r="I366" s="58"/>
      <c r="J366" s="56"/>
      <c r="K366" s="19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 t="s">
        <v>93</v>
      </c>
      <c r="D367" s="58"/>
      <c r="E367" s="56"/>
      <c r="F367" s="19" t="s">
        <v>23</v>
      </c>
      <c r="G367" s="29">
        <v>7</v>
      </c>
      <c r="H367" s="87" t="s">
        <v>177</v>
      </c>
      <c r="I367" s="70"/>
      <c r="J367" s="70"/>
      <c r="K367" s="19" t="s">
        <v>23</v>
      </c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Royal Perth</v>
      </c>
      <c r="C368" s="58"/>
      <c r="D368" s="58"/>
      <c r="E368" s="56"/>
      <c r="F368" s="21">
        <f>COUNTA(F361:F367)-0.5*COUNTIF(F361:F367,"Sq*")-COUNTIF(F361:F367,"TBA")</f>
        <v>3.5</v>
      </c>
      <c r="G368" s="84" t="str">
        <f>"TOTAL MATCHES WON BY : "&amp;H357</f>
        <v>TOTAL MATCHES WON BY : Lake Karrinyup</v>
      </c>
      <c r="H368" s="58"/>
      <c r="I368" s="58"/>
      <c r="J368" s="56"/>
      <c r="K368" s="21">
        <f>COUNTA(K361:K367)-0.5*COUNTIF(K361:K367,"Sq*")-COUNTIF(K361:K367,"TBA")</f>
        <v>3.5</v>
      </c>
      <c r="L368" s="22"/>
      <c r="M368" s="22"/>
      <c r="N368" s="22" t="str">
        <f>IF(F368+K368=0,"",C357)</f>
        <v>Royal Perth</v>
      </c>
      <c r="O368" s="22">
        <f>F368</f>
        <v>3.5</v>
      </c>
      <c r="P368" s="22" t="str">
        <f>IF(F368+K368=0,"",H357)</f>
        <v>Lake Karrinyup</v>
      </c>
      <c r="Q368" s="22">
        <f>K368</f>
        <v>3.5</v>
      </c>
      <c r="R368" s="22" t="str">
        <f>G369</f>
        <v>HALVED</v>
      </c>
      <c r="S368" s="22" t="str">
        <f>IF(R368="HALVED",C357,"")</f>
        <v>Royal Perth</v>
      </c>
      <c r="T368" s="22" t="str">
        <f>IF(R368="HALVED",H357,"")</f>
        <v>Lake Karrinyup</v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HALVED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Sheet1!C8</f>
        <v>Royal Fremantle</v>
      </c>
      <c r="D371" s="58"/>
      <c r="E371" s="58"/>
      <c r="F371" s="56"/>
      <c r="G371" s="16" t="s">
        <v>18</v>
      </c>
      <c r="H371" s="65" t="str">
        <f>Sheet1!E8</f>
        <v>Rockingham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7"/>
      <c r="E372" s="68"/>
      <c r="F372" s="77" t="s">
        <v>21</v>
      </c>
      <c r="G372" s="81" t="s">
        <v>19</v>
      </c>
      <c r="H372" s="66" t="s">
        <v>20</v>
      </c>
      <c r="I372" s="67"/>
      <c r="J372" s="68"/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0"/>
      <c r="E373" s="71"/>
      <c r="F373" s="78"/>
      <c r="G373" s="78"/>
      <c r="H373" s="69"/>
      <c r="I373" s="70"/>
      <c r="J373" s="71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3"/>
      <c r="E374" s="74"/>
      <c r="F374" s="79"/>
      <c r="G374" s="79"/>
      <c r="H374" s="72"/>
      <c r="I374" s="73"/>
      <c r="J374" s="74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141</v>
      </c>
      <c r="D375" s="58"/>
      <c r="E375" s="56"/>
      <c r="F375" s="19" t="s">
        <v>99</v>
      </c>
      <c r="G375" s="16">
        <v>1</v>
      </c>
      <c r="H375" s="75" t="s">
        <v>109</v>
      </c>
      <c r="I375" s="58"/>
      <c r="J375" s="56"/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167</v>
      </c>
      <c r="D376" s="58"/>
      <c r="E376" s="56"/>
      <c r="F376" s="19" t="s">
        <v>26</v>
      </c>
      <c r="G376" s="29">
        <v>2</v>
      </c>
      <c r="H376" s="75" t="s">
        <v>180</v>
      </c>
      <c r="I376" s="58"/>
      <c r="J376" s="56"/>
      <c r="K376" s="19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85</v>
      </c>
      <c r="D377" s="58"/>
      <c r="E377" s="56"/>
      <c r="F377" s="19" t="s">
        <v>170</v>
      </c>
      <c r="G377" s="29">
        <v>3</v>
      </c>
      <c r="H377" s="75" t="s">
        <v>59</v>
      </c>
      <c r="I377" s="58"/>
      <c r="J377" s="56"/>
      <c r="K377" s="19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169</v>
      </c>
      <c r="D378" s="58"/>
      <c r="E378" s="56"/>
      <c r="F378" s="19" t="s">
        <v>23</v>
      </c>
      <c r="G378" s="29">
        <v>4</v>
      </c>
      <c r="H378" s="75" t="s">
        <v>140</v>
      </c>
      <c r="I378" s="58"/>
      <c r="J378" s="56"/>
      <c r="K378" s="19" t="s">
        <v>23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74</v>
      </c>
      <c r="D379" s="58"/>
      <c r="E379" s="56"/>
      <c r="F379" s="19" t="s">
        <v>107</v>
      </c>
      <c r="G379" s="29">
        <v>5</v>
      </c>
      <c r="H379" s="75" t="s">
        <v>102</v>
      </c>
      <c r="I379" s="58"/>
      <c r="J379" s="56"/>
      <c r="K379" s="19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181</v>
      </c>
      <c r="D380" s="58"/>
      <c r="E380" s="56"/>
      <c r="F380" s="19"/>
      <c r="G380" s="29">
        <v>6</v>
      </c>
      <c r="H380" s="75" t="s">
        <v>131</v>
      </c>
      <c r="I380" s="58"/>
      <c r="J380" s="56"/>
      <c r="K380" s="19" t="s">
        <v>92</v>
      </c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 t="s">
        <v>171</v>
      </c>
      <c r="D381" s="58"/>
      <c r="E381" s="56"/>
      <c r="F381" s="19" t="s">
        <v>23</v>
      </c>
      <c r="G381" s="29">
        <v>7</v>
      </c>
      <c r="H381" s="75" t="s">
        <v>65</v>
      </c>
      <c r="I381" s="58"/>
      <c r="J381" s="56"/>
      <c r="K381" s="19" t="s">
        <v>23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Royal Fremantle</v>
      </c>
      <c r="C382" s="58"/>
      <c r="D382" s="58"/>
      <c r="E382" s="56"/>
      <c r="F382" s="21">
        <f>COUNTA(F375:F381)-0.5*COUNTIF(F375:F381,"Sq*")-COUNTIF(F375:F381,"TBA")</f>
        <v>5</v>
      </c>
      <c r="G382" s="84" t="str">
        <f>"TOTAL MATCHES WON BY : "&amp;H371</f>
        <v>TOTAL MATCHES WON BY : Rockingham</v>
      </c>
      <c r="H382" s="58"/>
      <c r="I382" s="58"/>
      <c r="J382" s="56"/>
      <c r="K382" s="21">
        <f>COUNTA(K375:K381)-0.5*COUNTIF(K375:K381,"Sq*")-COUNTIF(K375:K381,"TBA")</f>
        <v>2</v>
      </c>
      <c r="L382" s="22"/>
      <c r="M382" s="22"/>
      <c r="N382" s="22" t="str">
        <f>IF(F382+K382=0,"",C371)</f>
        <v>Royal Fremantle</v>
      </c>
      <c r="O382" s="22">
        <f>F382</f>
        <v>5</v>
      </c>
      <c r="P382" s="22" t="str">
        <f>IF(F382+K382=0,"",H371)</f>
        <v>Rockingham</v>
      </c>
      <c r="Q382" s="22">
        <f>K382</f>
        <v>2</v>
      </c>
      <c r="R382" s="22" t="str">
        <f>G383</f>
        <v>Royal Fremantle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Royal Fremantle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Sheet1!C9</f>
        <v>Joondalup</v>
      </c>
      <c r="D385" s="58"/>
      <c r="E385" s="58"/>
      <c r="F385" s="56"/>
      <c r="G385" s="16" t="s">
        <v>18</v>
      </c>
      <c r="H385" s="65" t="str">
        <f>Sheet1!E9</f>
        <v>Cottesloe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7"/>
      <c r="E386" s="68"/>
      <c r="F386" s="77" t="s">
        <v>21</v>
      </c>
      <c r="G386" s="81" t="s">
        <v>19</v>
      </c>
      <c r="H386" s="66" t="s">
        <v>20</v>
      </c>
      <c r="I386" s="67"/>
      <c r="J386" s="68"/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0"/>
      <c r="E387" s="71"/>
      <c r="F387" s="78"/>
      <c r="G387" s="78"/>
      <c r="H387" s="69"/>
      <c r="I387" s="70"/>
      <c r="J387" s="71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3"/>
      <c r="E388" s="74"/>
      <c r="F388" s="79"/>
      <c r="G388" s="79"/>
      <c r="H388" s="72"/>
      <c r="I388" s="73"/>
      <c r="J388" s="74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73</v>
      </c>
      <c r="D389" s="58"/>
      <c r="E389" s="56"/>
      <c r="F389" s="19" t="s">
        <v>23</v>
      </c>
      <c r="G389" s="16">
        <v>1</v>
      </c>
      <c r="H389" s="75" t="s">
        <v>147</v>
      </c>
      <c r="I389" s="58"/>
      <c r="J389" s="56"/>
      <c r="K389" s="19" t="s">
        <v>23</v>
      </c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95</v>
      </c>
      <c r="D390" s="58"/>
      <c r="E390" s="56"/>
      <c r="F390" s="19" t="s">
        <v>34</v>
      </c>
      <c r="G390" s="29">
        <v>2</v>
      </c>
      <c r="H390" s="75" t="s">
        <v>182</v>
      </c>
      <c r="I390" s="58"/>
      <c r="J390" s="56"/>
      <c r="K390" s="19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75</v>
      </c>
      <c r="D391" s="58"/>
      <c r="E391" s="56"/>
      <c r="F391" s="19" t="s">
        <v>34</v>
      </c>
      <c r="G391" s="29">
        <v>3</v>
      </c>
      <c r="H391" s="75" t="s">
        <v>60</v>
      </c>
      <c r="I391" s="58"/>
      <c r="J391" s="56"/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81</v>
      </c>
      <c r="D392" s="58"/>
      <c r="E392" s="56"/>
      <c r="F392" s="19" t="s">
        <v>23</v>
      </c>
      <c r="G392" s="29">
        <v>4</v>
      </c>
      <c r="H392" s="75" t="s">
        <v>64</v>
      </c>
      <c r="I392" s="58"/>
      <c r="J392" s="56"/>
      <c r="K392" s="19" t="s">
        <v>23</v>
      </c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77</v>
      </c>
      <c r="D393" s="58"/>
      <c r="E393" s="56"/>
      <c r="F393" s="19" t="s">
        <v>84</v>
      </c>
      <c r="G393" s="29">
        <v>5</v>
      </c>
      <c r="H393" s="75" t="s">
        <v>149</v>
      </c>
      <c r="I393" s="58"/>
      <c r="J393" s="56"/>
      <c r="K393" s="19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79</v>
      </c>
      <c r="D394" s="58"/>
      <c r="E394" s="56"/>
      <c r="F394" s="19" t="s">
        <v>111</v>
      </c>
      <c r="G394" s="29">
        <v>6</v>
      </c>
      <c r="H394" s="75" t="s">
        <v>183</v>
      </c>
      <c r="I394" s="58"/>
      <c r="J394" s="56"/>
      <c r="K394" s="19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98</v>
      </c>
      <c r="D395" s="58"/>
      <c r="E395" s="56"/>
      <c r="F395" s="19" t="s">
        <v>111</v>
      </c>
      <c r="G395" s="29">
        <v>7</v>
      </c>
      <c r="H395" s="75" t="s">
        <v>184</v>
      </c>
      <c r="I395" s="58"/>
      <c r="J395" s="56"/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Joondalup</v>
      </c>
      <c r="C396" s="58"/>
      <c r="D396" s="58"/>
      <c r="E396" s="56"/>
      <c r="F396" s="21">
        <f>COUNTA(F389:F395)-0.5*COUNTIF(F389:F395,"Sq*")-COUNTIF(F389:F395,"TBA")</f>
        <v>6</v>
      </c>
      <c r="G396" s="84" t="str">
        <f>"TOTAL MATCHES WON BY : "&amp;H385</f>
        <v>TOTAL MATCHES WON BY : Cottesloe</v>
      </c>
      <c r="H396" s="58"/>
      <c r="I396" s="58"/>
      <c r="J396" s="56"/>
      <c r="K396" s="21">
        <f>COUNTA(K389:K395)-0.5*COUNTIF(K389:K395,"Sq*")-COUNTIF(K389:K395,"TBA")</f>
        <v>1</v>
      </c>
      <c r="L396" s="22"/>
      <c r="M396" s="22"/>
      <c r="N396" s="22" t="str">
        <f>IF(F396+K396=0,"",C385)</f>
        <v>Joondalup</v>
      </c>
      <c r="O396" s="22">
        <f>F396</f>
        <v>6</v>
      </c>
      <c r="P396" s="22" t="str">
        <f>IF(F396+K396=0,"",H385)</f>
        <v>Cottesloe</v>
      </c>
      <c r="Q396" s="22">
        <f>K396</f>
        <v>1</v>
      </c>
      <c r="R396" s="22" t="str">
        <f>G397</f>
        <v>Joondalup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Joondalup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Sheet1!C10</f>
        <v>The Vines</v>
      </c>
      <c r="D399" s="58"/>
      <c r="E399" s="58"/>
      <c r="F399" s="56"/>
      <c r="G399" s="16" t="s">
        <v>18</v>
      </c>
      <c r="H399" s="65" t="str">
        <f>Sheet1!E10</f>
        <v>Mount Lawley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7"/>
      <c r="E400" s="68"/>
      <c r="F400" s="77" t="s">
        <v>21</v>
      </c>
      <c r="G400" s="81" t="s">
        <v>19</v>
      </c>
      <c r="H400" s="66" t="s">
        <v>20</v>
      </c>
      <c r="I400" s="67"/>
      <c r="J400" s="68"/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0"/>
      <c r="E401" s="71"/>
      <c r="F401" s="78"/>
      <c r="G401" s="78"/>
      <c r="H401" s="69"/>
      <c r="I401" s="70"/>
      <c r="J401" s="71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3"/>
      <c r="E402" s="74"/>
      <c r="F402" s="79"/>
      <c r="G402" s="79"/>
      <c r="H402" s="72"/>
      <c r="I402" s="73"/>
      <c r="J402" s="74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75" t="s">
        <v>163</v>
      </c>
      <c r="D403" s="58"/>
      <c r="E403" s="56"/>
      <c r="F403" s="19" t="s">
        <v>23</v>
      </c>
      <c r="G403" s="16">
        <v>1</v>
      </c>
      <c r="H403" s="75" t="s">
        <v>24</v>
      </c>
      <c r="I403" s="58"/>
      <c r="J403" s="56"/>
      <c r="K403" s="19" t="s">
        <v>23</v>
      </c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5">
      <c r="A404" s="23"/>
      <c r="B404" s="15">
        <v>2</v>
      </c>
      <c r="C404" s="75" t="s">
        <v>51</v>
      </c>
      <c r="D404" s="58"/>
      <c r="E404" s="56"/>
      <c r="F404" s="19" t="s">
        <v>37</v>
      </c>
      <c r="G404" s="29">
        <v>2</v>
      </c>
      <c r="H404" s="75" t="s">
        <v>143</v>
      </c>
      <c r="I404" s="58"/>
      <c r="J404" s="56"/>
      <c r="K404" s="19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75" t="s">
        <v>53</v>
      </c>
      <c r="D405" s="58"/>
      <c r="E405" s="56"/>
      <c r="F405" s="19" t="s">
        <v>104</v>
      </c>
      <c r="G405" s="29">
        <v>3</v>
      </c>
      <c r="H405" s="75" t="s">
        <v>97</v>
      </c>
      <c r="I405" s="58"/>
      <c r="J405" s="56"/>
      <c r="K405" s="19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75" t="s">
        <v>122</v>
      </c>
      <c r="D406" s="58"/>
      <c r="E406" s="56"/>
      <c r="F406" s="19" t="s">
        <v>135</v>
      </c>
      <c r="G406" s="29">
        <v>4</v>
      </c>
      <c r="H406" s="75" t="s">
        <v>185</v>
      </c>
      <c r="I406" s="58"/>
      <c r="J406" s="56"/>
      <c r="K406" s="19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75" t="s">
        <v>45</v>
      </c>
      <c r="D407" s="58"/>
      <c r="E407" s="56"/>
      <c r="F407" s="19" t="s">
        <v>34</v>
      </c>
      <c r="G407" s="29">
        <v>5</v>
      </c>
      <c r="H407" s="75" t="s">
        <v>130</v>
      </c>
      <c r="I407" s="58"/>
      <c r="J407" s="56"/>
      <c r="K407" s="19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47</v>
      </c>
      <c r="D408" s="58"/>
      <c r="E408" s="56"/>
      <c r="F408" s="19"/>
      <c r="G408" s="29">
        <v>6</v>
      </c>
      <c r="H408" s="75" t="s">
        <v>32</v>
      </c>
      <c r="I408" s="58"/>
      <c r="J408" s="56"/>
      <c r="K408" s="19" t="s">
        <v>26</v>
      </c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5">
      <c r="A409" s="23"/>
      <c r="B409" s="15">
        <v>7</v>
      </c>
      <c r="C409" s="75" t="s">
        <v>55</v>
      </c>
      <c r="D409" s="58"/>
      <c r="E409" s="56"/>
      <c r="F409" s="19" t="s">
        <v>29</v>
      </c>
      <c r="G409" s="29">
        <v>7</v>
      </c>
      <c r="H409" s="75" t="s">
        <v>38</v>
      </c>
      <c r="I409" s="58"/>
      <c r="J409" s="56"/>
      <c r="K409" s="19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The Vines</v>
      </c>
      <c r="C410" s="58"/>
      <c r="D410" s="58"/>
      <c r="E410" s="56"/>
      <c r="F410" s="21">
        <f>COUNTA(F403:F409)-0.5*COUNTIF(F403:F409,"Sq*")-COUNTIF(F403:F409,"TBA")</f>
        <v>5.5</v>
      </c>
      <c r="G410" s="84" t="str">
        <f>"TOTAL MATCHES WON BY : "&amp;H399</f>
        <v>TOTAL MATCHES WON BY : Mount Lawley</v>
      </c>
      <c r="H410" s="58"/>
      <c r="I410" s="58"/>
      <c r="J410" s="56"/>
      <c r="K410" s="21">
        <f>COUNTA(K403:K409)-0.5*COUNTIF(K403:K409,"Sq*")-COUNTIF(K403:K409,"TBA")</f>
        <v>1.5</v>
      </c>
      <c r="L410" s="22"/>
      <c r="M410" s="22"/>
      <c r="N410" s="22" t="str">
        <f>IF(F410+K410=0,"",C399)</f>
        <v>The Vines</v>
      </c>
      <c r="O410" s="22">
        <f>F410</f>
        <v>5.5</v>
      </c>
      <c r="P410" s="22" t="str">
        <f>IF(F410+K410=0,"",H399)</f>
        <v>Mount Lawley</v>
      </c>
      <c r="Q410" s="22">
        <f>K410</f>
        <v>1.5</v>
      </c>
      <c r="R410" s="22" t="str">
        <f>G411</f>
        <v>The Vines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The Vines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 hidden="1">
      <c r="A433" s="23"/>
      <c r="B433" s="23"/>
      <c r="C433" s="23"/>
      <c r="D433" s="23"/>
      <c r="E433" s="23"/>
      <c r="F433" s="34" t="s">
        <v>23</v>
      </c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5"/>
      <c r="D434" s="35"/>
      <c r="E434" s="23"/>
      <c r="F434" s="34" t="s">
        <v>92</v>
      </c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5"/>
      <c r="D435" s="35"/>
      <c r="E435" s="23"/>
      <c r="F435" s="34" t="s">
        <v>104</v>
      </c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5"/>
      <c r="D436" s="35"/>
      <c r="E436" s="23"/>
      <c r="F436" s="34" t="s">
        <v>26</v>
      </c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5"/>
      <c r="D437" s="35"/>
      <c r="E437" s="23"/>
      <c r="F437" s="34" t="s">
        <v>34</v>
      </c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36"/>
      <c r="D438" s="37"/>
      <c r="E438" s="23"/>
      <c r="F438" s="38" t="s">
        <v>37</v>
      </c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5"/>
      <c r="D439" s="35"/>
      <c r="E439" s="23"/>
      <c r="F439" s="34" t="s">
        <v>29</v>
      </c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5"/>
      <c r="D440" s="35"/>
      <c r="E440" s="23"/>
      <c r="F440" s="34" t="s">
        <v>99</v>
      </c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5"/>
      <c r="D441" s="35"/>
      <c r="E441" s="23"/>
      <c r="F441" s="34" t="s">
        <v>111</v>
      </c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5"/>
      <c r="D442" s="35"/>
      <c r="E442" s="23"/>
      <c r="F442" s="34" t="s">
        <v>96</v>
      </c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5"/>
      <c r="D443" s="35"/>
      <c r="E443" s="23"/>
      <c r="F443" s="34" t="s">
        <v>84</v>
      </c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5"/>
      <c r="D444" s="35"/>
      <c r="E444" s="23"/>
      <c r="F444" s="34" t="s">
        <v>135</v>
      </c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5"/>
      <c r="D445" s="35"/>
      <c r="E445" s="23"/>
      <c r="F445" s="34" t="s">
        <v>107</v>
      </c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5"/>
      <c r="D446" s="35"/>
      <c r="E446" s="23"/>
      <c r="F446" s="34" t="s">
        <v>175</v>
      </c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5"/>
      <c r="D447" s="35"/>
      <c r="E447" s="23"/>
      <c r="F447" s="34" t="s">
        <v>170</v>
      </c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5"/>
      <c r="D448" s="35"/>
      <c r="E448" s="23"/>
      <c r="F448" s="34" t="s">
        <v>186</v>
      </c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5"/>
      <c r="D449" s="35"/>
      <c r="E449" s="23"/>
      <c r="F449" s="34" t="s">
        <v>187</v>
      </c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5"/>
      <c r="D450" s="35"/>
      <c r="E450" s="23"/>
      <c r="F450" s="34" t="s">
        <v>188</v>
      </c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5"/>
      <c r="D451" s="35"/>
      <c r="E451" s="23"/>
      <c r="F451" s="34" t="s">
        <v>189</v>
      </c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5"/>
      <c r="D452" s="35"/>
      <c r="E452" s="23"/>
      <c r="F452" s="34" t="s">
        <v>190</v>
      </c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5"/>
      <c r="D453" s="35"/>
      <c r="E453" s="23"/>
      <c r="F453" s="34" t="s">
        <v>191</v>
      </c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5"/>
      <c r="D454" s="35"/>
      <c r="E454" s="23"/>
      <c r="F454" s="34" t="s">
        <v>192</v>
      </c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5"/>
      <c r="D455" s="35"/>
      <c r="E455" s="23"/>
      <c r="F455" s="34" t="s">
        <v>193</v>
      </c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35"/>
      <c r="D456" s="35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35"/>
      <c r="D457" s="35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>
      <c r="A458" s="23"/>
      <c r="B458" s="23"/>
      <c r="C458" s="35"/>
      <c r="D458" s="35"/>
      <c r="E458" s="23"/>
      <c r="F458" s="23"/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>
      <c r="A459" s="23"/>
      <c r="B459" s="23"/>
      <c r="C459" s="35"/>
      <c r="D459" s="35"/>
      <c r="E459" s="23"/>
      <c r="F459" s="23"/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>
      <c r="A460" s="23"/>
      <c r="B460" s="23"/>
      <c r="C460" s="35"/>
      <c r="D460" s="35"/>
      <c r="E460" s="23"/>
      <c r="F460" s="23"/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>
      <c r="A461" s="23"/>
      <c r="B461" s="23"/>
      <c r="C461" s="35"/>
      <c r="D461" s="35"/>
      <c r="E461" s="23"/>
      <c r="F461" s="23"/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>
      <c r="A462" s="23"/>
      <c r="B462" s="23"/>
      <c r="C462" s="35"/>
      <c r="D462" s="35"/>
      <c r="E462" s="23"/>
      <c r="F462" s="23"/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>
      <c r="A463" s="23"/>
      <c r="B463" s="23"/>
      <c r="C463" s="35"/>
      <c r="D463" s="35"/>
      <c r="E463" s="23"/>
      <c r="F463" s="23"/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>
      <c r="A464" s="23"/>
      <c r="B464" s="23"/>
      <c r="C464" s="35"/>
      <c r="D464" s="35"/>
      <c r="E464" s="23"/>
      <c r="F464" s="23"/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>
      <c r="A465" s="23"/>
      <c r="B465" s="23"/>
      <c r="C465" s="23"/>
      <c r="D465" s="35"/>
      <c r="E465" s="23"/>
      <c r="F465" s="23"/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>
      <c r="A466" s="23"/>
      <c r="B466" s="23"/>
      <c r="C466" s="23"/>
      <c r="D466" s="23"/>
      <c r="E466" s="23"/>
      <c r="F466" s="23"/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>
      <c r="A467" s="23"/>
      <c r="B467" s="23"/>
      <c r="C467" s="23"/>
      <c r="D467" s="23"/>
      <c r="E467" s="23"/>
      <c r="F467" s="23"/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>
      <c r="A468" s="23"/>
      <c r="B468" s="23"/>
      <c r="C468" s="23"/>
      <c r="D468" s="23"/>
      <c r="E468" s="23"/>
      <c r="F468" s="23"/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>
      <c r="A469" s="23"/>
      <c r="B469" s="23"/>
      <c r="C469" s="23"/>
      <c r="D469" s="23"/>
      <c r="E469" s="23"/>
      <c r="F469" s="23"/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>
      <c r="A470" s="23"/>
      <c r="B470" s="23"/>
      <c r="C470" s="23"/>
      <c r="D470" s="23"/>
      <c r="E470" s="23"/>
      <c r="F470" s="23"/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>
      <c r="A471" s="23"/>
      <c r="B471" s="23"/>
      <c r="C471" s="23"/>
      <c r="D471" s="23"/>
      <c r="E471" s="23"/>
      <c r="F471" s="23"/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>
      <c r="A472" s="23"/>
      <c r="B472" s="23"/>
      <c r="C472" s="23"/>
      <c r="D472" s="23"/>
      <c r="E472" s="23"/>
      <c r="F472" s="23"/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>
      <c r="A473" s="23"/>
      <c r="B473" s="23"/>
      <c r="C473" s="23"/>
      <c r="D473" s="23"/>
      <c r="E473" s="23"/>
      <c r="F473" s="23"/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>
      <c r="A474" s="23"/>
      <c r="B474" s="23"/>
      <c r="C474" s="23"/>
      <c r="D474" s="23"/>
      <c r="E474" s="23"/>
      <c r="F474" s="23"/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>
      <c r="A475" s="23"/>
      <c r="B475" s="23"/>
      <c r="C475" s="23"/>
      <c r="D475" s="23"/>
      <c r="E475" s="23"/>
      <c r="F475" s="23"/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>
      <c r="A476" s="23"/>
      <c r="B476" s="23"/>
      <c r="C476" s="23"/>
      <c r="D476" s="23"/>
      <c r="E476" s="23"/>
      <c r="F476" s="23"/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>
      <c r="A477" s="23"/>
      <c r="B477" s="23"/>
      <c r="C477" s="23"/>
      <c r="D477" s="23"/>
      <c r="E477" s="23"/>
      <c r="F477" s="23"/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>
      <c r="A478" s="23"/>
      <c r="B478" s="23"/>
      <c r="C478" s="23"/>
      <c r="D478" s="23"/>
      <c r="E478" s="23"/>
      <c r="F478" s="23"/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>
      <c r="A479" s="23"/>
      <c r="B479" s="23"/>
      <c r="C479" s="23"/>
      <c r="D479" s="23"/>
      <c r="E479" s="23"/>
      <c r="F479" s="23"/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>
      <c r="A480" s="23"/>
      <c r="B480" s="23"/>
      <c r="C480" s="23"/>
      <c r="D480" s="23"/>
      <c r="E480" s="23"/>
      <c r="F480" s="23"/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</sheetData>
  <mergeCells count="770">
    <mergeCell ref="H322:J322"/>
    <mergeCell ref="H323:J323"/>
    <mergeCell ref="H324:J324"/>
    <mergeCell ref="G325:J325"/>
    <mergeCell ref="G311:J311"/>
    <mergeCell ref="G312:K312"/>
    <mergeCell ref="H314:K314"/>
    <mergeCell ref="H315:J317"/>
    <mergeCell ref="K315:K317"/>
    <mergeCell ref="H318:J318"/>
    <mergeCell ref="H319:J319"/>
    <mergeCell ref="H320:J320"/>
    <mergeCell ref="H321:J321"/>
    <mergeCell ref="K301:K303"/>
    <mergeCell ref="H301:J303"/>
    <mergeCell ref="H304:J304"/>
    <mergeCell ref="H305:J305"/>
    <mergeCell ref="H306:J306"/>
    <mergeCell ref="H307:J307"/>
    <mergeCell ref="H308:J308"/>
    <mergeCell ref="H309:J309"/>
    <mergeCell ref="H310:J310"/>
    <mergeCell ref="H291:J291"/>
    <mergeCell ref="H292:J292"/>
    <mergeCell ref="H293:J293"/>
    <mergeCell ref="H294:J294"/>
    <mergeCell ref="H295:J295"/>
    <mergeCell ref="G296:J296"/>
    <mergeCell ref="G297:K297"/>
    <mergeCell ref="G299:K299"/>
    <mergeCell ref="H300:K300"/>
    <mergeCell ref="G272:G274"/>
    <mergeCell ref="C275:E275"/>
    <mergeCell ref="C276:E276"/>
    <mergeCell ref="C277:E277"/>
    <mergeCell ref="C278:E278"/>
    <mergeCell ref="C279:E279"/>
    <mergeCell ref="C280:E280"/>
    <mergeCell ref="C281:E281"/>
    <mergeCell ref="G269:K269"/>
    <mergeCell ref="H271:K271"/>
    <mergeCell ref="H272:J274"/>
    <mergeCell ref="K272:K274"/>
    <mergeCell ref="H275:J275"/>
    <mergeCell ref="H276:J276"/>
    <mergeCell ref="H277:J277"/>
    <mergeCell ref="H278:J278"/>
    <mergeCell ref="H279:J279"/>
    <mergeCell ref="H280:J280"/>
    <mergeCell ref="H281:J281"/>
    <mergeCell ref="C265:E265"/>
    <mergeCell ref="C266:E266"/>
    <mergeCell ref="C267:E267"/>
    <mergeCell ref="B268:E268"/>
    <mergeCell ref="B269:F269"/>
    <mergeCell ref="C271:F271"/>
    <mergeCell ref="B272:B274"/>
    <mergeCell ref="C272:E274"/>
    <mergeCell ref="F272:F274"/>
    <mergeCell ref="C257:F257"/>
    <mergeCell ref="B258:B260"/>
    <mergeCell ref="C258:E260"/>
    <mergeCell ref="F258:F260"/>
    <mergeCell ref="G258:G260"/>
    <mergeCell ref="C261:E261"/>
    <mergeCell ref="C262:E262"/>
    <mergeCell ref="C263:E263"/>
    <mergeCell ref="C264:E264"/>
    <mergeCell ref="H263:J263"/>
    <mergeCell ref="H264:J264"/>
    <mergeCell ref="H265:J265"/>
    <mergeCell ref="H266:J266"/>
    <mergeCell ref="H267:J267"/>
    <mergeCell ref="G268:J268"/>
    <mergeCell ref="F244:F246"/>
    <mergeCell ref="G244:G246"/>
    <mergeCell ref="B239:E239"/>
    <mergeCell ref="B240:F240"/>
    <mergeCell ref="B242:C242"/>
    <mergeCell ref="D242:F242"/>
    <mergeCell ref="C243:F243"/>
    <mergeCell ref="B244:B246"/>
    <mergeCell ref="C244:E246"/>
    <mergeCell ref="C247:E247"/>
    <mergeCell ref="C248:E248"/>
    <mergeCell ref="C249:E249"/>
    <mergeCell ref="C250:E250"/>
    <mergeCell ref="C251:E251"/>
    <mergeCell ref="C252:E252"/>
    <mergeCell ref="C253:E253"/>
    <mergeCell ref="B254:E254"/>
    <mergeCell ref="B255:F255"/>
    <mergeCell ref="H252:J252"/>
    <mergeCell ref="H253:J253"/>
    <mergeCell ref="G254:J254"/>
    <mergeCell ref="G255:K255"/>
    <mergeCell ref="H257:K257"/>
    <mergeCell ref="H258:J260"/>
    <mergeCell ref="K258:K260"/>
    <mergeCell ref="H261:J261"/>
    <mergeCell ref="H262:J262"/>
    <mergeCell ref="G242:K242"/>
    <mergeCell ref="H243:K243"/>
    <mergeCell ref="K244:K246"/>
    <mergeCell ref="H244:J246"/>
    <mergeCell ref="H247:J247"/>
    <mergeCell ref="H248:J248"/>
    <mergeCell ref="H249:J249"/>
    <mergeCell ref="H250:J250"/>
    <mergeCell ref="H251:J251"/>
    <mergeCell ref="H232:J232"/>
    <mergeCell ref="H233:J233"/>
    <mergeCell ref="H234:J234"/>
    <mergeCell ref="H235:J235"/>
    <mergeCell ref="H236:J236"/>
    <mergeCell ref="H237:J237"/>
    <mergeCell ref="H238:J238"/>
    <mergeCell ref="G239:J239"/>
    <mergeCell ref="G240:K240"/>
    <mergeCell ref="G229:G231"/>
    <mergeCell ref="C232:E232"/>
    <mergeCell ref="C233:E233"/>
    <mergeCell ref="C234:E234"/>
    <mergeCell ref="C235:E235"/>
    <mergeCell ref="C236:E236"/>
    <mergeCell ref="C237:E237"/>
    <mergeCell ref="C238:E238"/>
    <mergeCell ref="G212:K212"/>
    <mergeCell ref="H214:K214"/>
    <mergeCell ref="H215:J217"/>
    <mergeCell ref="K215:K217"/>
    <mergeCell ref="H218:J218"/>
    <mergeCell ref="H219:J219"/>
    <mergeCell ref="H220:J220"/>
    <mergeCell ref="H221:J221"/>
    <mergeCell ref="H222:J222"/>
    <mergeCell ref="H223:J223"/>
    <mergeCell ref="H224:J224"/>
    <mergeCell ref="G225:J225"/>
    <mergeCell ref="G226:K226"/>
    <mergeCell ref="H228:K228"/>
    <mergeCell ref="H229:J231"/>
    <mergeCell ref="K229:K231"/>
    <mergeCell ref="C221:E221"/>
    <mergeCell ref="C222:E222"/>
    <mergeCell ref="C223:E223"/>
    <mergeCell ref="C224:E224"/>
    <mergeCell ref="B225:E225"/>
    <mergeCell ref="B226:F226"/>
    <mergeCell ref="C228:F228"/>
    <mergeCell ref="B229:B231"/>
    <mergeCell ref="C229:E231"/>
    <mergeCell ref="F229:F231"/>
    <mergeCell ref="B212:F212"/>
    <mergeCell ref="C214:F214"/>
    <mergeCell ref="B215:B217"/>
    <mergeCell ref="C215:E217"/>
    <mergeCell ref="F215:F217"/>
    <mergeCell ref="G215:G217"/>
    <mergeCell ref="C218:E218"/>
    <mergeCell ref="C219:E219"/>
    <mergeCell ref="C220:E220"/>
    <mergeCell ref="H210:J210"/>
    <mergeCell ref="G211:J211"/>
    <mergeCell ref="C190:E190"/>
    <mergeCell ref="C191:E191"/>
    <mergeCell ref="C192:E192"/>
    <mergeCell ref="C193:E193"/>
    <mergeCell ref="C194:E194"/>
    <mergeCell ref="C195:E195"/>
    <mergeCell ref="C196:E196"/>
    <mergeCell ref="B197:E197"/>
    <mergeCell ref="B198:F198"/>
    <mergeCell ref="C200:F200"/>
    <mergeCell ref="B201:B203"/>
    <mergeCell ref="C201:E203"/>
    <mergeCell ref="F201:F203"/>
    <mergeCell ref="G201:G203"/>
    <mergeCell ref="C204:E204"/>
    <mergeCell ref="C205:E205"/>
    <mergeCell ref="C206:E206"/>
    <mergeCell ref="C207:E207"/>
    <mergeCell ref="C208:E208"/>
    <mergeCell ref="C209:E209"/>
    <mergeCell ref="C210:E210"/>
    <mergeCell ref="B211:E211"/>
    <mergeCell ref="H200:K200"/>
    <mergeCell ref="H201:J203"/>
    <mergeCell ref="K201:K203"/>
    <mergeCell ref="H204:J204"/>
    <mergeCell ref="H205:J205"/>
    <mergeCell ref="H206:J206"/>
    <mergeCell ref="H207:J207"/>
    <mergeCell ref="H208:J208"/>
    <mergeCell ref="H209:J209"/>
    <mergeCell ref="H190:J190"/>
    <mergeCell ref="H191:J191"/>
    <mergeCell ref="H192:J192"/>
    <mergeCell ref="H193:J193"/>
    <mergeCell ref="H194:J194"/>
    <mergeCell ref="H195:J195"/>
    <mergeCell ref="H196:J196"/>
    <mergeCell ref="G197:J197"/>
    <mergeCell ref="G198:K198"/>
    <mergeCell ref="H175:J175"/>
    <mergeCell ref="H176:J176"/>
    <mergeCell ref="H177:J177"/>
    <mergeCell ref="H178:J178"/>
    <mergeCell ref="H179:J179"/>
    <mergeCell ref="H180:J180"/>
    <mergeCell ref="H181:J181"/>
    <mergeCell ref="G182:J182"/>
    <mergeCell ref="G183:K183"/>
    <mergeCell ref="H164:J164"/>
    <mergeCell ref="H165:J165"/>
    <mergeCell ref="H166:J166"/>
    <mergeCell ref="H167:J167"/>
    <mergeCell ref="G168:J168"/>
    <mergeCell ref="G169:K169"/>
    <mergeCell ref="H171:K171"/>
    <mergeCell ref="H172:J174"/>
    <mergeCell ref="K172:K174"/>
    <mergeCell ref="G172:G174"/>
    <mergeCell ref="C175:E175"/>
    <mergeCell ref="C176:E176"/>
    <mergeCell ref="C177:E177"/>
    <mergeCell ref="C178:E178"/>
    <mergeCell ref="C179:E179"/>
    <mergeCell ref="C180:E180"/>
    <mergeCell ref="C181:E181"/>
    <mergeCell ref="F187:F189"/>
    <mergeCell ref="G187:G189"/>
    <mergeCell ref="B182:E182"/>
    <mergeCell ref="B183:F183"/>
    <mergeCell ref="B185:C185"/>
    <mergeCell ref="D185:F185"/>
    <mergeCell ref="C186:F186"/>
    <mergeCell ref="B187:B189"/>
    <mergeCell ref="C187:E189"/>
    <mergeCell ref="G185:K185"/>
    <mergeCell ref="H186:K186"/>
    <mergeCell ref="K187:K189"/>
    <mergeCell ref="H187:J189"/>
    <mergeCell ref="C164:E164"/>
    <mergeCell ref="C165:E165"/>
    <mergeCell ref="C166:E166"/>
    <mergeCell ref="C167:E167"/>
    <mergeCell ref="B168:E168"/>
    <mergeCell ref="B169:F169"/>
    <mergeCell ref="C171:F171"/>
    <mergeCell ref="B172:B174"/>
    <mergeCell ref="C172:E174"/>
    <mergeCell ref="F172:F174"/>
    <mergeCell ref="B155:F155"/>
    <mergeCell ref="C157:F157"/>
    <mergeCell ref="B158:B160"/>
    <mergeCell ref="C158:E160"/>
    <mergeCell ref="F158:F160"/>
    <mergeCell ref="G158:G160"/>
    <mergeCell ref="C161:E161"/>
    <mergeCell ref="C162:E162"/>
    <mergeCell ref="C163:E163"/>
    <mergeCell ref="G155:K155"/>
    <mergeCell ref="H157:K157"/>
    <mergeCell ref="H158:J160"/>
    <mergeCell ref="K158:K160"/>
    <mergeCell ref="H161:J161"/>
    <mergeCell ref="H162:J162"/>
    <mergeCell ref="H163:J163"/>
    <mergeCell ref="H147:J147"/>
    <mergeCell ref="H148:J148"/>
    <mergeCell ref="H149:J149"/>
    <mergeCell ref="H150:J150"/>
    <mergeCell ref="H151:J151"/>
    <mergeCell ref="H152:J152"/>
    <mergeCell ref="H153:J153"/>
    <mergeCell ref="G154:J154"/>
    <mergeCell ref="C147:E147"/>
    <mergeCell ref="C148:E148"/>
    <mergeCell ref="C149:E149"/>
    <mergeCell ref="C150:E150"/>
    <mergeCell ref="C151:E151"/>
    <mergeCell ref="C152:E152"/>
    <mergeCell ref="C153:E153"/>
    <mergeCell ref="B154:E154"/>
    <mergeCell ref="B140:E140"/>
    <mergeCell ref="G140:J140"/>
    <mergeCell ref="B141:F141"/>
    <mergeCell ref="G141:K141"/>
    <mergeCell ref="C143:F143"/>
    <mergeCell ref="H143:K143"/>
    <mergeCell ref="B144:B146"/>
    <mergeCell ref="C144:E146"/>
    <mergeCell ref="F144:F146"/>
    <mergeCell ref="G144:G146"/>
    <mergeCell ref="H144:J146"/>
    <mergeCell ref="K144:K146"/>
    <mergeCell ref="H135:J135"/>
    <mergeCell ref="H136:J136"/>
    <mergeCell ref="H137:J137"/>
    <mergeCell ref="H138:J138"/>
    <mergeCell ref="H139:J139"/>
    <mergeCell ref="D128:F128"/>
    <mergeCell ref="C129:F129"/>
    <mergeCell ref="B130:B132"/>
    <mergeCell ref="F130:F132"/>
    <mergeCell ref="G130:G132"/>
    <mergeCell ref="H130:J132"/>
    <mergeCell ref="C130:E132"/>
    <mergeCell ref="C133:E133"/>
    <mergeCell ref="C134:E134"/>
    <mergeCell ref="C135:E135"/>
    <mergeCell ref="C136:E136"/>
    <mergeCell ref="C137:E137"/>
    <mergeCell ref="C138:E138"/>
    <mergeCell ref="C139:E139"/>
    <mergeCell ref="B125:E125"/>
    <mergeCell ref="G125:J125"/>
    <mergeCell ref="B126:F126"/>
    <mergeCell ref="G126:K126"/>
    <mergeCell ref="B128:C128"/>
    <mergeCell ref="G128:K128"/>
    <mergeCell ref="H129:K129"/>
    <mergeCell ref="H133:J133"/>
    <mergeCell ref="H134:J134"/>
    <mergeCell ref="K130:K132"/>
    <mergeCell ref="K358:K360"/>
    <mergeCell ref="H358:J360"/>
    <mergeCell ref="H361:J361"/>
    <mergeCell ref="H362:J362"/>
    <mergeCell ref="H363:J363"/>
    <mergeCell ref="H364:J364"/>
    <mergeCell ref="H365:J365"/>
    <mergeCell ref="H366:J366"/>
    <mergeCell ref="H367:J367"/>
    <mergeCell ref="H348:J348"/>
    <mergeCell ref="H349:J349"/>
    <mergeCell ref="H350:J350"/>
    <mergeCell ref="H351:J351"/>
    <mergeCell ref="H352:J352"/>
    <mergeCell ref="G353:J353"/>
    <mergeCell ref="G354:K354"/>
    <mergeCell ref="G356:K356"/>
    <mergeCell ref="H357:K357"/>
    <mergeCell ref="H337:J337"/>
    <mergeCell ref="H338:J338"/>
    <mergeCell ref="G339:J339"/>
    <mergeCell ref="G340:K340"/>
    <mergeCell ref="H342:K342"/>
    <mergeCell ref="H343:J345"/>
    <mergeCell ref="K343:K345"/>
    <mergeCell ref="H346:J346"/>
    <mergeCell ref="H347:J347"/>
    <mergeCell ref="G326:K326"/>
    <mergeCell ref="H328:K328"/>
    <mergeCell ref="H329:J331"/>
    <mergeCell ref="K329:K331"/>
    <mergeCell ref="H332:J332"/>
    <mergeCell ref="H333:J333"/>
    <mergeCell ref="H334:J334"/>
    <mergeCell ref="H335:J335"/>
    <mergeCell ref="H336:J336"/>
    <mergeCell ref="H409:J409"/>
    <mergeCell ref="G410:J410"/>
    <mergeCell ref="G411:K411"/>
    <mergeCell ref="H400:J402"/>
    <mergeCell ref="K400:K402"/>
    <mergeCell ref="H403:J403"/>
    <mergeCell ref="H404:J404"/>
    <mergeCell ref="H405:J405"/>
    <mergeCell ref="H406:J406"/>
    <mergeCell ref="H407:J407"/>
    <mergeCell ref="H391:J391"/>
    <mergeCell ref="H392:J392"/>
    <mergeCell ref="H393:J393"/>
    <mergeCell ref="H394:J394"/>
    <mergeCell ref="H395:J395"/>
    <mergeCell ref="G396:J396"/>
    <mergeCell ref="G397:K397"/>
    <mergeCell ref="H399:K399"/>
    <mergeCell ref="H408:J408"/>
    <mergeCell ref="C365:E365"/>
    <mergeCell ref="C366:E366"/>
    <mergeCell ref="C367:E367"/>
    <mergeCell ref="G383:K383"/>
    <mergeCell ref="H385:K385"/>
    <mergeCell ref="H386:J388"/>
    <mergeCell ref="K386:K388"/>
    <mergeCell ref="H389:J389"/>
    <mergeCell ref="H390:J390"/>
    <mergeCell ref="G368:J368"/>
    <mergeCell ref="G369:K369"/>
    <mergeCell ref="H371:K371"/>
    <mergeCell ref="H372:J374"/>
    <mergeCell ref="K372:K374"/>
    <mergeCell ref="H375:J375"/>
    <mergeCell ref="H376:J376"/>
    <mergeCell ref="H377:J377"/>
    <mergeCell ref="H378:J378"/>
    <mergeCell ref="H379:J379"/>
    <mergeCell ref="H380:J380"/>
    <mergeCell ref="H381:J381"/>
    <mergeCell ref="G382:J382"/>
    <mergeCell ref="G343:G345"/>
    <mergeCell ref="C346:E346"/>
    <mergeCell ref="C347:E347"/>
    <mergeCell ref="C348:E348"/>
    <mergeCell ref="C349:E349"/>
    <mergeCell ref="C350:E350"/>
    <mergeCell ref="C351:E351"/>
    <mergeCell ref="C352:E352"/>
    <mergeCell ref="F358:F360"/>
    <mergeCell ref="G358:G360"/>
    <mergeCell ref="B353:E353"/>
    <mergeCell ref="B354:F354"/>
    <mergeCell ref="B356:C356"/>
    <mergeCell ref="D356:F356"/>
    <mergeCell ref="C357:F357"/>
    <mergeCell ref="B358:B360"/>
    <mergeCell ref="C358:E360"/>
    <mergeCell ref="G329:G331"/>
    <mergeCell ref="C332:E332"/>
    <mergeCell ref="C333:E333"/>
    <mergeCell ref="C334:E334"/>
    <mergeCell ref="C335:E335"/>
    <mergeCell ref="C336:E336"/>
    <mergeCell ref="C337:E337"/>
    <mergeCell ref="C338:E338"/>
    <mergeCell ref="B339:E339"/>
    <mergeCell ref="G400:G402"/>
    <mergeCell ref="B410:E410"/>
    <mergeCell ref="B411:F411"/>
    <mergeCell ref="C403:E403"/>
    <mergeCell ref="C404:E404"/>
    <mergeCell ref="C405:E405"/>
    <mergeCell ref="C406:E406"/>
    <mergeCell ref="C407:E407"/>
    <mergeCell ref="C408:E408"/>
    <mergeCell ref="C409:E409"/>
    <mergeCell ref="C392:E392"/>
    <mergeCell ref="C393:E393"/>
    <mergeCell ref="C394:E394"/>
    <mergeCell ref="C395:E395"/>
    <mergeCell ref="B396:E396"/>
    <mergeCell ref="B397:F397"/>
    <mergeCell ref="C399:F399"/>
    <mergeCell ref="B400:B402"/>
    <mergeCell ref="C400:E402"/>
    <mergeCell ref="F400:F402"/>
    <mergeCell ref="B383:F383"/>
    <mergeCell ref="C385:F385"/>
    <mergeCell ref="B386:B388"/>
    <mergeCell ref="C386:E388"/>
    <mergeCell ref="F386:F388"/>
    <mergeCell ref="G386:G388"/>
    <mergeCell ref="C389:E389"/>
    <mergeCell ref="C390:E390"/>
    <mergeCell ref="C391:E391"/>
    <mergeCell ref="G372:G374"/>
    <mergeCell ref="C375:E375"/>
    <mergeCell ref="C376:E376"/>
    <mergeCell ref="C377:E377"/>
    <mergeCell ref="C378:E378"/>
    <mergeCell ref="C379:E379"/>
    <mergeCell ref="C380:E380"/>
    <mergeCell ref="C381:E381"/>
    <mergeCell ref="B382:E382"/>
    <mergeCell ref="C322:E322"/>
    <mergeCell ref="C323:E323"/>
    <mergeCell ref="C324:E324"/>
    <mergeCell ref="B368:E368"/>
    <mergeCell ref="B369:F369"/>
    <mergeCell ref="C371:F371"/>
    <mergeCell ref="B372:B374"/>
    <mergeCell ref="C372:E374"/>
    <mergeCell ref="F372:F374"/>
    <mergeCell ref="B325:E325"/>
    <mergeCell ref="B326:F326"/>
    <mergeCell ref="C328:F328"/>
    <mergeCell ref="B329:B331"/>
    <mergeCell ref="C329:E331"/>
    <mergeCell ref="F329:F331"/>
    <mergeCell ref="B340:F340"/>
    <mergeCell ref="C342:F342"/>
    <mergeCell ref="B343:B345"/>
    <mergeCell ref="C343:E345"/>
    <mergeCell ref="F343:F345"/>
    <mergeCell ref="C361:E361"/>
    <mergeCell ref="C362:E362"/>
    <mergeCell ref="C363:E363"/>
    <mergeCell ref="C364:E364"/>
    <mergeCell ref="C314:F314"/>
    <mergeCell ref="B315:B317"/>
    <mergeCell ref="C315:E317"/>
    <mergeCell ref="F315:F317"/>
    <mergeCell ref="G315:G317"/>
    <mergeCell ref="C318:E318"/>
    <mergeCell ref="C319:E319"/>
    <mergeCell ref="C320:E320"/>
    <mergeCell ref="C321:E321"/>
    <mergeCell ref="C304:E304"/>
    <mergeCell ref="C305:E305"/>
    <mergeCell ref="C306:E306"/>
    <mergeCell ref="C307:E307"/>
    <mergeCell ref="C308:E308"/>
    <mergeCell ref="C309:E309"/>
    <mergeCell ref="C310:E310"/>
    <mergeCell ref="B311:E311"/>
    <mergeCell ref="B312:F312"/>
    <mergeCell ref="C291:E291"/>
    <mergeCell ref="C292:E292"/>
    <mergeCell ref="C293:E293"/>
    <mergeCell ref="C294:E294"/>
    <mergeCell ref="C295:E295"/>
    <mergeCell ref="F301:F303"/>
    <mergeCell ref="G301:G303"/>
    <mergeCell ref="B296:E296"/>
    <mergeCell ref="B297:F297"/>
    <mergeCell ref="B299:C299"/>
    <mergeCell ref="D299:F299"/>
    <mergeCell ref="C300:F300"/>
    <mergeCell ref="B301:B303"/>
    <mergeCell ref="C301:E303"/>
    <mergeCell ref="B282:E282"/>
    <mergeCell ref="B283:F283"/>
    <mergeCell ref="C285:F285"/>
    <mergeCell ref="B286:B288"/>
    <mergeCell ref="C286:E288"/>
    <mergeCell ref="F286:F288"/>
    <mergeCell ref="G286:G288"/>
    <mergeCell ref="C289:E289"/>
    <mergeCell ref="C290:E290"/>
    <mergeCell ref="G282:J282"/>
    <mergeCell ref="G283:K283"/>
    <mergeCell ref="H285:K285"/>
    <mergeCell ref="H286:J288"/>
    <mergeCell ref="K286:K288"/>
    <mergeCell ref="H289:J289"/>
    <mergeCell ref="H290:J290"/>
    <mergeCell ref="H118:J118"/>
    <mergeCell ref="H119:J119"/>
    <mergeCell ref="H120:J120"/>
    <mergeCell ref="H121:J121"/>
    <mergeCell ref="H122:J122"/>
    <mergeCell ref="H123:J123"/>
    <mergeCell ref="H124:J124"/>
    <mergeCell ref="C115:E117"/>
    <mergeCell ref="C118:E118"/>
    <mergeCell ref="C119:E119"/>
    <mergeCell ref="C120:E120"/>
    <mergeCell ref="C121:E121"/>
    <mergeCell ref="C122:E122"/>
    <mergeCell ref="C123:E123"/>
    <mergeCell ref="C124:E124"/>
    <mergeCell ref="H107:J107"/>
    <mergeCell ref="H108:J108"/>
    <mergeCell ref="C101:E103"/>
    <mergeCell ref="C104:E104"/>
    <mergeCell ref="C105:E105"/>
    <mergeCell ref="C106:E106"/>
    <mergeCell ref="C107:E107"/>
    <mergeCell ref="C108:E108"/>
    <mergeCell ref="C109:E109"/>
    <mergeCell ref="H100:K100"/>
    <mergeCell ref="B101:B103"/>
    <mergeCell ref="F101:F103"/>
    <mergeCell ref="K101:K103"/>
    <mergeCell ref="G101:G103"/>
    <mergeCell ref="H101:J103"/>
    <mergeCell ref="H104:J104"/>
    <mergeCell ref="H105:J105"/>
    <mergeCell ref="H106:J106"/>
    <mergeCell ref="C90:E90"/>
    <mergeCell ref="H90:J90"/>
    <mergeCell ref="C91:E91"/>
    <mergeCell ref="H91:J91"/>
    <mergeCell ref="C92:E92"/>
    <mergeCell ref="H92:J92"/>
    <mergeCell ref="H93:J93"/>
    <mergeCell ref="C93:E93"/>
    <mergeCell ref="C94:E94"/>
    <mergeCell ref="H94:J94"/>
    <mergeCell ref="H95:J95"/>
    <mergeCell ref="C110:E110"/>
    <mergeCell ref="B111:E111"/>
    <mergeCell ref="B112:F112"/>
    <mergeCell ref="C114:F114"/>
    <mergeCell ref="B115:B117"/>
    <mergeCell ref="F115:F117"/>
    <mergeCell ref="G115:G117"/>
    <mergeCell ref="H109:J109"/>
    <mergeCell ref="H110:J110"/>
    <mergeCell ref="G111:J111"/>
    <mergeCell ref="G112:K112"/>
    <mergeCell ref="H114:K114"/>
    <mergeCell ref="H115:J117"/>
    <mergeCell ref="K115:K117"/>
    <mergeCell ref="C95:E95"/>
    <mergeCell ref="C96:E96"/>
    <mergeCell ref="H96:J96"/>
    <mergeCell ref="B97:E97"/>
    <mergeCell ref="G97:J97"/>
    <mergeCell ref="B98:F98"/>
    <mergeCell ref="G98:K98"/>
    <mergeCell ref="C100:F100"/>
    <mergeCell ref="F87:F89"/>
    <mergeCell ref="G87:G89"/>
    <mergeCell ref="H87:J89"/>
    <mergeCell ref="K87:K89"/>
    <mergeCell ref="B83:E83"/>
    <mergeCell ref="B84:F84"/>
    <mergeCell ref="G84:K84"/>
    <mergeCell ref="C86:F86"/>
    <mergeCell ref="H86:K86"/>
    <mergeCell ref="B87:B89"/>
    <mergeCell ref="C87:E89"/>
    <mergeCell ref="K73:K75"/>
    <mergeCell ref="H76:J76"/>
    <mergeCell ref="C76:E76"/>
    <mergeCell ref="C77:E77"/>
    <mergeCell ref="C78:E78"/>
    <mergeCell ref="C79:E79"/>
    <mergeCell ref="C80:E80"/>
    <mergeCell ref="C81:E81"/>
    <mergeCell ref="C82:E82"/>
    <mergeCell ref="H79:J79"/>
    <mergeCell ref="H80:J80"/>
    <mergeCell ref="H81:J81"/>
    <mergeCell ref="H82:J82"/>
    <mergeCell ref="G83:J83"/>
    <mergeCell ref="B73:B75"/>
    <mergeCell ref="C73:E75"/>
    <mergeCell ref="F73:F75"/>
    <mergeCell ref="G73:G75"/>
    <mergeCell ref="H73:J75"/>
    <mergeCell ref="C66:E66"/>
    <mergeCell ref="C67:E67"/>
    <mergeCell ref="B68:E68"/>
    <mergeCell ref="B69:F69"/>
    <mergeCell ref="B71:C71"/>
    <mergeCell ref="D71:F71"/>
    <mergeCell ref="C72:F72"/>
    <mergeCell ref="H77:J77"/>
    <mergeCell ref="H78:J78"/>
    <mergeCell ref="H66:J66"/>
    <mergeCell ref="H67:J67"/>
    <mergeCell ref="G68:J68"/>
    <mergeCell ref="G69:K69"/>
    <mergeCell ref="G71:K71"/>
    <mergeCell ref="H72:K72"/>
    <mergeCell ref="G58:G60"/>
    <mergeCell ref="H58:J60"/>
    <mergeCell ref="H61:J61"/>
    <mergeCell ref="H62:J62"/>
    <mergeCell ref="H63:J63"/>
    <mergeCell ref="H64:J64"/>
    <mergeCell ref="H65:J65"/>
    <mergeCell ref="B58:B60"/>
    <mergeCell ref="K58:K60"/>
    <mergeCell ref="C58:E60"/>
    <mergeCell ref="F58:F60"/>
    <mergeCell ref="C61:E61"/>
    <mergeCell ref="C62:E62"/>
    <mergeCell ref="C63:E63"/>
    <mergeCell ref="C64:E64"/>
    <mergeCell ref="C65:E65"/>
    <mergeCell ref="C52:E52"/>
    <mergeCell ref="H52:J52"/>
    <mergeCell ref="C53:E53"/>
    <mergeCell ref="H53:J53"/>
    <mergeCell ref="B54:E54"/>
    <mergeCell ref="G54:J54"/>
    <mergeCell ref="B55:F55"/>
    <mergeCell ref="G55:K55"/>
    <mergeCell ref="C57:F57"/>
    <mergeCell ref="H57:K57"/>
    <mergeCell ref="H50:J50"/>
    <mergeCell ref="H51:J51"/>
    <mergeCell ref="F44:F46"/>
    <mergeCell ref="G44:G46"/>
    <mergeCell ref="C47:E47"/>
    <mergeCell ref="H47:J47"/>
    <mergeCell ref="C48:E48"/>
    <mergeCell ref="H48:J48"/>
    <mergeCell ref="H49:J49"/>
    <mergeCell ref="C49:E49"/>
    <mergeCell ref="C50:E50"/>
    <mergeCell ref="C51:E51"/>
    <mergeCell ref="K30:K32"/>
    <mergeCell ref="H33:J33"/>
    <mergeCell ref="H34:J34"/>
    <mergeCell ref="C33:E33"/>
    <mergeCell ref="C34:E34"/>
    <mergeCell ref="C35:E35"/>
    <mergeCell ref="C36:E36"/>
    <mergeCell ref="C37:E37"/>
    <mergeCell ref="C38:E38"/>
    <mergeCell ref="B30:B32"/>
    <mergeCell ref="H35:J35"/>
    <mergeCell ref="H36:J36"/>
    <mergeCell ref="H37:J37"/>
    <mergeCell ref="H38:J38"/>
    <mergeCell ref="H39:J39"/>
    <mergeCell ref="G40:J40"/>
    <mergeCell ref="C30:E32"/>
    <mergeCell ref="F30:F32"/>
    <mergeCell ref="G30:G32"/>
    <mergeCell ref="H30:J32"/>
    <mergeCell ref="C39:E39"/>
    <mergeCell ref="H24:J24"/>
    <mergeCell ref="H25:J25"/>
    <mergeCell ref="G26:J26"/>
    <mergeCell ref="G27:K27"/>
    <mergeCell ref="H29:K29"/>
    <mergeCell ref="C20:E20"/>
    <mergeCell ref="H20:J20"/>
    <mergeCell ref="C21:E21"/>
    <mergeCell ref="H21:J21"/>
    <mergeCell ref="C22:E22"/>
    <mergeCell ref="H22:J22"/>
    <mergeCell ref="H23:J23"/>
    <mergeCell ref="C23:E23"/>
    <mergeCell ref="C24:E24"/>
    <mergeCell ref="C25:E25"/>
    <mergeCell ref="B26:E26"/>
    <mergeCell ref="B27:F27"/>
    <mergeCell ref="C29:F29"/>
    <mergeCell ref="H44:J46"/>
    <mergeCell ref="K44:K46"/>
    <mergeCell ref="B40:E40"/>
    <mergeCell ref="B41:F41"/>
    <mergeCell ref="G41:K41"/>
    <mergeCell ref="C43:F43"/>
    <mergeCell ref="H43:K43"/>
    <mergeCell ref="B44:B46"/>
    <mergeCell ref="C44:E46"/>
    <mergeCell ref="B13:K13"/>
    <mergeCell ref="D14:F14"/>
    <mergeCell ref="G14:K14"/>
    <mergeCell ref="C15:F15"/>
    <mergeCell ref="H15:K15"/>
    <mergeCell ref="H16:J18"/>
    <mergeCell ref="H19:J19"/>
    <mergeCell ref="B14:C14"/>
    <mergeCell ref="B16:B18"/>
    <mergeCell ref="C16:E18"/>
    <mergeCell ref="F16:F18"/>
    <mergeCell ref="G16:G18"/>
    <mergeCell ref="K16:K18"/>
    <mergeCell ref="C19:E19"/>
    <mergeCell ref="B8:C8"/>
    <mergeCell ref="J8:K8"/>
    <mergeCell ref="B9:C9"/>
    <mergeCell ref="J9:K9"/>
    <mergeCell ref="B10:C10"/>
    <mergeCell ref="J10:K10"/>
    <mergeCell ref="B11:C11"/>
    <mergeCell ref="J11:K11"/>
    <mergeCell ref="B12:K12"/>
    <mergeCell ref="J5:K5"/>
    <mergeCell ref="J6:K6"/>
    <mergeCell ref="J4:K4"/>
    <mergeCell ref="J7:K7"/>
    <mergeCell ref="B2:K2"/>
    <mergeCell ref="B3:C3"/>
    <mergeCell ref="J3:K3"/>
    <mergeCell ref="B4:C4"/>
    <mergeCell ref="B5:C5"/>
    <mergeCell ref="B6:C6"/>
    <mergeCell ref="B7:C7"/>
  </mergeCells>
  <dataValidations count="1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0000000}">
      <formula1>$F$433:$F$455</formula1>
    </dataValidation>
  </dataValidations>
  <printOptions horizontalCentered="1" verticalCentered="1" gridLines="1"/>
  <pageMargins left="0.7" right="0.7" top="0.75" bottom="0.75" header="0" footer="0"/>
  <pageSetup paperSize="9" pageOrder="overThenDown" orientation="landscape" cellComments="atEnd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36A6B-F8BB-4934-BFEA-90FA6FAFB961}">
  <sheetPr>
    <outlinePr summaryBelow="0" summaryRight="0"/>
  </sheetPr>
  <dimension ref="A1:Y531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10.2851562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1642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Sea View</v>
      </c>
      <c r="C4" s="56"/>
      <c r="D4" s="7">
        <f>VLOOKUP(A4,$M$4:$X$11,3,FALSE)</f>
        <v>7</v>
      </c>
      <c r="E4" s="7">
        <f>VLOOKUP(A4,$M$4:$X$11,4,FALSE)</f>
        <v>5</v>
      </c>
      <c r="F4" s="7">
        <f>VLOOKUP(A4,$M$4:$X$11,5,FALSE)</f>
        <v>0</v>
      </c>
      <c r="G4" s="7">
        <f>VLOOKUP(A4,$M$4:$X$11,6,FALSE)</f>
        <v>2</v>
      </c>
      <c r="H4" s="7">
        <f>VLOOKUP(A4,$M$4:$X$11,7,FALSE)</f>
        <v>30</v>
      </c>
      <c r="I4" s="7">
        <f>VLOOKUP(A4,$M$4:$X$11,8,FALSE)</f>
        <v>19</v>
      </c>
      <c r="J4" s="55">
        <f>VLOOKUP(A4,$M$4:$X$11,9,FALSE)</f>
        <v>10</v>
      </c>
      <c r="K4" s="56"/>
      <c r="L4" s="8"/>
      <c r="M4" s="8">
        <f>RANK(X4,$X$4:$X$11,1)</f>
        <v>6</v>
      </c>
      <c r="N4" s="9" t="str">
        <f>[9]Sheet1!C8</f>
        <v>Mosman Park</v>
      </c>
      <c r="O4" s="10">
        <f>COUNTIF($N$13:$P$521,N4)</f>
        <v>7</v>
      </c>
      <c r="P4" s="8">
        <f>COUNTIF($R$13:$R$521,N4)</f>
        <v>3</v>
      </c>
      <c r="Q4" s="8">
        <f>COUNTIF($S$13:$T$521,N4)</f>
        <v>0</v>
      </c>
      <c r="R4" s="8">
        <f>O4-P4-Q4</f>
        <v>4</v>
      </c>
      <c r="S4" s="8">
        <f>SUMIF($N$12:$N$448,N4,$O$12:$O$448)+SUMIF($P$12:$P$448,N4,$Q$12:$Q$448)</f>
        <v>22</v>
      </c>
      <c r="T4" s="8">
        <f>O4*7-S4</f>
        <v>27</v>
      </c>
      <c r="U4" s="8">
        <f>P4*2+Q4</f>
        <v>6</v>
      </c>
      <c r="V4" s="8">
        <f>U4+(S4/100)</f>
        <v>6.22</v>
      </c>
      <c r="W4" s="8">
        <f>RANK(V4,$V$4:$V$11)</f>
        <v>6</v>
      </c>
      <c r="X4" s="8">
        <f>W4+0.01</f>
        <v>6.01</v>
      </c>
      <c r="Y4" s="11"/>
    </row>
    <row r="5" spans="1:25" ht="15">
      <c r="A5" s="6">
        <v>2</v>
      </c>
      <c r="B5" s="60" t="str">
        <f>VLOOKUP(A5,$M$4:$X$11,2,FALSE)</f>
        <v>Royal Perth</v>
      </c>
      <c r="C5" s="56"/>
      <c r="D5" s="7">
        <f>VLOOKUP(A5,$M$4:$X$11,3,FALSE)</f>
        <v>7</v>
      </c>
      <c r="E5" s="7">
        <f>VLOOKUP(A5,$M$4:$X$11,4,FALSE)</f>
        <v>4</v>
      </c>
      <c r="F5" s="7">
        <f>VLOOKUP(A5,$M$4:$X$11,5,FALSE)</f>
        <v>1</v>
      </c>
      <c r="G5" s="7">
        <f>VLOOKUP(A5,$M$4:$X$11,6,FALSE)</f>
        <v>2</v>
      </c>
      <c r="H5" s="7">
        <f>VLOOKUP(A5,$M$4:$X$11,7,FALSE)</f>
        <v>27.5</v>
      </c>
      <c r="I5" s="7">
        <f>VLOOKUP(A5,$M$4:$X$11,8,FALSE)</f>
        <v>21.5</v>
      </c>
      <c r="J5" s="55">
        <f>VLOOKUP(A5,$M$4:$X$11,9,FALSE)</f>
        <v>9</v>
      </c>
      <c r="K5" s="56"/>
      <c r="L5" s="8"/>
      <c r="M5" s="8">
        <f>RANK(X5,$X$4:$X$11,1)</f>
        <v>5</v>
      </c>
      <c r="N5" s="9" t="str">
        <f>[9]Sheet1!E8</f>
        <v>Hartfield</v>
      </c>
      <c r="O5" s="10">
        <f>COUNTIF($N$13:$P$521,N5)</f>
        <v>7</v>
      </c>
      <c r="P5" s="8">
        <f>COUNTIF($R$13:$R$521,N5)</f>
        <v>4</v>
      </c>
      <c r="Q5" s="8">
        <f>COUNTIF($S$13:$T$521,N5)</f>
        <v>0</v>
      </c>
      <c r="R5" s="8">
        <f>O5-P5-Q5</f>
        <v>3</v>
      </c>
      <c r="S5" s="8">
        <f>SUMIF($N$12:$N$448,N5,$O$12:$O$448)+SUMIF($P$12:$P$448,N5,$Q$12:$Q$448)</f>
        <v>24.5</v>
      </c>
      <c r="T5" s="8">
        <f>O5*7-S5</f>
        <v>24.5</v>
      </c>
      <c r="U5" s="8">
        <f>P5*2+Q5</f>
        <v>8</v>
      </c>
      <c r="V5" s="8">
        <f>U5+(S5/100)</f>
        <v>8.2449999999999992</v>
      </c>
      <c r="W5" s="8">
        <f>RANK(V5,$V$4:$V$11)</f>
        <v>5</v>
      </c>
      <c r="X5" s="8">
        <f>W5+0.02</f>
        <v>5.0199999999999996</v>
      </c>
      <c r="Y5" s="11"/>
    </row>
    <row r="6" spans="1:25" ht="15">
      <c r="A6" s="6">
        <v>3</v>
      </c>
      <c r="B6" s="60" t="str">
        <f>VLOOKUP(A6,$M$4:$X$11,2,FALSE)</f>
        <v>Royal Fremantle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0</v>
      </c>
      <c r="G6" s="7">
        <f>VLOOKUP(A6,$M$4:$X$11,6,FALSE)</f>
        <v>3</v>
      </c>
      <c r="H6" s="7">
        <f>VLOOKUP(A6,$M$4:$X$11,7,FALSE)</f>
        <v>27</v>
      </c>
      <c r="I6" s="7">
        <f>VLOOKUP(A6,$M$4:$X$11,8,FALSE)</f>
        <v>22</v>
      </c>
      <c r="J6" s="55">
        <f>VLOOKUP(A6,$M$4:$X$11,9,FALSE)</f>
        <v>8</v>
      </c>
      <c r="K6" s="56"/>
      <c r="L6" s="8"/>
      <c r="M6" s="8">
        <f>RANK(X6,$X$4:$X$11,1)</f>
        <v>2</v>
      </c>
      <c r="N6" s="9" t="str">
        <f>[9]Sheet1!C9</f>
        <v>Royal Perth</v>
      </c>
      <c r="O6" s="10">
        <f>COUNTIF($N$13:$P$521,N6)</f>
        <v>7</v>
      </c>
      <c r="P6" s="8">
        <f>COUNTIF($R$13:$R$521,N6)</f>
        <v>4</v>
      </c>
      <c r="Q6" s="8">
        <f>COUNTIF($S$13:$T$521,N6)</f>
        <v>1</v>
      </c>
      <c r="R6" s="8">
        <f>O6-P6-Q6</f>
        <v>2</v>
      </c>
      <c r="S6" s="8">
        <f>SUMIF($N$12:$N$448,N6,$O$12:$O$448)+SUMIF($P$12:$P$448,N6,$Q$12:$Q$448)</f>
        <v>27.5</v>
      </c>
      <c r="T6" s="8">
        <f>O6*7-S6</f>
        <v>21.5</v>
      </c>
      <c r="U6" s="8">
        <f>P6*2+Q6</f>
        <v>9</v>
      </c>
      <c r="V6" s="8">
        <f>U6+(S6/100)</f>
        <v>9.2750000000000004</v>
      </c>
      <c r="W6" s="8">
        <f>RANK(V6,$V$4:$V$11)</f>
        <v>2</v>
      </c>
      <c r="X6" s="8">
        <f>W6+0.03</f>
        <v>2.0299999999999998</v>
      </c>
      <c r="Y6" s="11"/>
    </row>
    <row r="7" spans="1:25" ht="15">
      <c r="A7" s="6">
        <v>4</v>
      </c>
      <c r="B7" s="60" t="str">
        <f>VLOOKUP(A7,$M$4:$X$11,2,FALSE)</f>
        <v>Gosnells</v>
      </c>
      <c r="C7" s="56"/>
      <c r="D7" s="7">
        <f>VLOOKUP(A7,$M$4:$X$11,3,FALSE)</f>
        <v>7</v>
      </c>
      <c r="E7" s="7">
        <f>VLOOKUP(A7,$M$4:$X$11,4,FALSE)</f>
        <v>4</v>
      </c>
      <c r="F7" s="7">
        <f>VLOOKUP(A7,$M$4:$X$11,5,FALSE)</f>
        <v>0</v>
      </c>
      <c r="G7" s="7">
        <f>VLOOKUP(A7,$M$4:$X$11,6,FALSE)</f>
        <v>3</v>
      </c>
      <c r="H7" s="7">
        <f>VLOOKUP(A7,$M$4:$X$11,7,FALSE)</f>
        <v>26.5</v>
      </c>
      <c r="I7" s="7">
        <f>VLOOKUP(A7,$M$4:$X$11,8,FALSE)</f>
        <v>22.5</v>
      </c>
      <c r="J7" s="55">
        <f>VLOOKUP(A7,$M$4:$X$11,9,FALSE)</f>
        <v>8</v>
      </c>
      <c r="K7" s="56"/>
      <c r="L7" s="8"/>
      <c r="M7" s="8">
        <f>RANK(X7,$X$4:$X$11,1)</f>
        <v>7</v>
      </c>
      <c r="N7" s="9" t="str">
        <f>[9]Sheet1!E9</f>
        <v>Melville Glades</v>
      </c>
      <c r="O7" s="10">
        <f>COUNTIF($N$13:$P$521,N7)</f>
        <v>7</v>
      </c>
      <c r="P7" s="8">
        <f>COUNTIF($R$13:$R$521,N7)</f>
        <v>1</v>
      </c>
      <c r="Q7" s="8">
        <f>COUNTIF($S$13:$T$521,N7)</f>
        <v>2</v>
      </c>
      <c r="R7" s="8">
        <f>O7-P7-Q7</f>
        <v>4</v>
      </c>
      <c r="S7" s="8">
        <f>SUMIF($N$12:$N$448,N7,$O$12:$O$448)+SUMIF($P$12:$P$448,N7,$Q$12:$Q$448)</f>
        <v>18</v>
      </c>
      <c r="T7" s="8">
        <f>O7*7-S7</f>
        <v>31</v>
      </c>
      <c r="U7" s="8">
        <f>P7*2+Q7</f>
        <v>4</v>
      </c>
      <c r="V7" s="8">
        <f>U7+(S7/100)</f>
        <v>4.18</v>
      </c>
      <c r="W7" s="8">
        <f>RANK(V7,$V$4:$V$11)</f>
        <v>7</v>
      </c>
      <c r="X7" s="8">
        <f>W7+0.04</f>
        <v>7.04</v>
      </c>
      <c r="Y7" s="11"/>
    </row>
    <row r="8" spans="1:25" ht="15">
      <c r="A8" s="6">
        <v>5</v>
      </c>
      <c r="B8" s="60" t="str">
        <f>VLOOKUP(A8,$M$4:$X$11,2,FALSE)</f>
        <v>Hartfield</v>
      </c>
      <c r="C8" s="56"/>
      <c r="D8" s="7">
        <f>VLOOKUP(A8,$M$4:$X$11,3,FALSE)</f>
        <v>7</v>
      </c>
      <c r="E8" s="7">
        <f>VLOOKUP(A8,$M$4:$X$11,4,FALSE)</f>
        <v>4</v>
      </c>
      <c r="F8" s="7">
        <f>VLOOKUP(A8,$M$4:$X$11,5,FALSE)</f>
        <v>0</v>
      </c>
      <c r="G8" s="7">
        <f>VLOOKUP(A8,$M$4:$X$11,6,FALSE)</f>
        <v>3</v>
      </c>
      <c r="H8" s="7">
        <f>VLOOKUP(A8,$M$4:$X$11,7,FALSE)</f>
        <v>24.5</v>
      </c>
      <c r="I8" s="7">
        <f>VLOOKUP(A8,$M$4:$X$11,8,FALSE)</f>
        <v>24.5</v>
      </c>
      <c r="J8" s="55">
        <f>VLOOKUP(A8,$M$4:$X$11,9,FALSE)</f>
        <v>8</v>
      </c>
      <c r="K8" s="56"/>
      <c r="L8" s="8"/>
      <c r="M8" s="8">
        <f>RANK(X8,$X$4:$X$11,1)</f>
        <v>4</v>
      </c>
      <c r="N8" s="9" t="str">
        <f>[9]Sheet1!C10</f>
        <v>Gosnells</v>
      </c>
      <c r="O8" s="10">
        <f>COUNTIF($N$13:$P$521,N8)</f>
        <v>7</v>
      </c>
      <c r="P8" s="8">
        <f>COUNTIF($R$13:$R$521,N8)</f>
        <v>4</v>
      </c>
      <c r="Q8" s="8">
        <f>COUNTIF($S$13:$T$521,N8)</f>
        <v>0</v>
      </c>
      <c r="R8" s="8">
        <f>O8-P8-Q8</f>
        <v>3</v>
      </c>
      <c r="S8" s="8">
        <f>SUMIF($N$12:$N$448,N8,$O$12:$O$448)+SUMIF($P$12:$P$448,N8,$Q$12:$Q$448)</f>
        <v>26.5</v>
      </c>
      <c r="T8" s="8">
        <f>O8*7-S8</f>
        <v>22.5</v>
      </c>
      <c r="U8" s="8">
        <f>P8*2+Q8</f>
        <v>8</v>
      </c>
      <c r="V8" s="8">
        <f>U8+(S8/100)</f>
        <v>8.2650000000000006</v>
      </c>
      <c r="W8" s="8">
        <f>RANK(V8,$V$4:$V$11)</f>
        <v>4</v>
      </c>
      <c r="X8" s="8">
        <f>W8+0.05</f>
        <v>4.05</v>
      </c>
      <c r="Y8" s="11"/>
    </row>
    <row r="9" spans="1:25" ht="15">
      <c r="A9" s="6">
        <v>6</v>
      </c>
      <c r="B9" s="60" t="str">
        <f>VLOOKUP(A9,$M$4:$X$11,2,FALSE)</f>
        <v>Mosman Park</v>
      </c>
      <c r="C9" s="56"/>
      <c r="D9" s="7">
        <f>VLOOKUP(A9,$M$4:$X$11,3,FALSE)</f>
        <v>7</v>
      </c>
      <c r="E9" s="7">
        <f>VLOOKUP(A9,$M$4:$X$11,4,FALSE)</f>
        <v>3</v>
      </c>
      <c r="F9" s="7">
        <f>VLOOKUP(A9,$M$4:$X$11,5,FALSE)</f>
        <v>0</v>
      </c>
      <c r="G9" s="7">
        <f>VLOOKUP(A9,$M$4:$X$11,6,FALSE)</f>
        <v>4</v>
      </c>
      <c r="H9" s="7">
        <f>VLOOKUP(A9,$M$4:$X$11,7,FALSE)</f>
        <v>22</v>
      </c>
      <c r="I9" s="7">
        <f>VLOOKUP(A9,$M$4:$X$11,8,FALSE)</f>
        <v>27</v>
      </c>
      <c r="J9" s="55">
        <f>VLOOKUP(A9,$M$4:$X$11,9,FALSE)</f>
        <v>6</v>
      </c>
      <c r="K9" s="56"/>
      <c r="L9" s="8"/>
      <c r="M9" s="8">
        <f>RANK(X9,$X$4:$X$11,1)</f>
        <v>3</v>
      </c>
      <c r="N9" s="9" t="str">
        <f>[9]Sheet1!E10</f>
        <v>Royal Fremantle</v>
      </c>
      <c r="O9" s="10">
        <f>COUNTIF($N$13:$P$521,N9)</f>
        <v>7</v>
      </c>
      <c r="P9" s="8">
        <f>COUNTIF($R$13:$R$521,N9)</f>
        <v>4</v>
      </c>
      <c r="Q9" s="8">
        <f>COUNTIF($S$13:$T$521,N9)</f>
        <v>0</v>
      </c>
      <c r="R9" s="8">
        <f>O9-P9-Q9</f>
        <v>3</v>
      </c>
      <c r="S9" s="8">
        <f>SUMIF($N$12:$N$448,N9,$O$12:$O$448)+SUMIF($P$12:$P$448,N9,$Q$12:$Q$448)</f>
        <v>27</v>
      </c>
      <c r="T9" s="8">
        <f>O9*7-S9</f>
        <v>22</v>
      </c>
      <c r="U9" s="8">
        <f>P9*2+Q9</f>
        <v>8</v>
      </c>
      <c r="V9" s="8">
        <f>U9+(S9/100)</f>
        <v>8.27</v>
      </c>
      <c r="W9" s="8">
        <f>RANK(V9,$V$4:$V$11)</f>
        <v>3</v>
      </c>
      <c r="X9" s="8">
        <f>W9+0.06</f>
        <v>3.06</v>
      </c>
      <c r="Y9" s="11"/>
    </row>
    <row r="10" spans="1:25" ht="15">
      <c r="A10" s="6">
        <v>7</v>
      </c>
      <c r="B10" s="60" t="str">
        <f>VLOOKUP(A10,$M$4:$X$11,2,FALSE)</f>
        <v>Melville Glades</v>
      </c>
      <c r="C10" s="56"/>
      <c r="D10" s="7">
        <f>VLOOKUP(A10,$M$4:$X$11,3,FALSE)</f>
        <v>7</v>
      </c>
      <c r="E10" s="7">
        <f>VLOOKUP(A10,$M$4:$X$11,4,FALSE)</f>
        <v>1</v>
      </c>
      <c r="F10" s="7">
        <f>VLOOKUP(A10,$M$4:$X$11,5,FALSE)</f>
        <v>2</v>
      </c>
      <c r="G10" s="7">
        <f>VLOOKUP(A10,$M$4:$X$11,6,FALSE)</f>
        <v>4</v>
      </c>
      <c r="H10" s="7">
        <f>VLOOKUP(A10,$M$4:$X$11,7,FALSE)</f>
        <v>18</v>
      </c>
      <c r="I10" s="7">
        <f>VLOOKUP(A10,$M$4:$X$11,8,FALSE)</f>
        <v>31</v>
      </c>
      <c r="J10" s="55">
        <f>VLOOKUP(A10,$M$4:$X$11,9,FALSE)</f>
        <v>4</v>
      </c>
      <c r="K10" s="56"/>
      <c r="L10" s="8"/>
      <c r="M10" s="8">
        <f>RANK(X10,$X$4:$X$11,1)</f>
        <v>1</v>
      </c>
      <c r="N10" s="9" t="str">
        <f>[9]Sheet1!C11</f>
        <v>Sea View</v>
      </c>
      <c r="O10" s="10">
        <f>COUNTIF($N$13:$P$521,N10)</f>
        <v>7</v>
      </c>
      <c r="P10" s="8">
        <f>COUNTIF($R$13:$R$521,N10)</f>
        <v>5</v>
      </c>
      <c r="Q10" s="8">
        <f>COUNTIF($S$13:$T$521,N10)</f>
        <v>0</v>
      </c>
      <c r="R10" s="8">
        <f>O10-P10-Q10</f>
        <v>2</v>
      </c>
      <c r="S10" s="8">
        <f>SUMIF($N$12:$N$448,N10,$O$12:$O$448)+SUMIF($P$12:$P$448,N10,$Q$12:$Q$448)</f>
        <v>30</v>
      </c>
      <c r="T10" s="8">
        <f>O10*7-S10</f>
        <v>19</v>
      </c>
      <c r="U10" s="8">
        <f>P10*2+Q10</f>
        <v>10</v>
      </c>
      <c r="V10" s="8">
        <f>U10+(S10/100)</f>
        <v>10.3</v>
      </c>
      <c r="W10" s="8">
        <f>RANK(V10,$V$4:$V$11)</f>
        <v>1</v>
      </c>
      <c r="X10" s="8">
        <f>W10+0.07</f>
        <v>1.07</v>
      </c>
      <c r="Y10" s="11"/>
    </row>
    <row r="11" spans="1:25" ht="15">
      <c r="A11" s="6">
        <v>8</v>
      </c>
      <c r="B11" s="60" t="str">
        <f>VLOOKUP(A11,$M$4:$X$11,2,FALSE)</f>
        <v>Kwinana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1</v>
      </c>
      <c r="G11" s="7">
        <f>VLOOKUP(A11,$M$4:$X$11,6,FALSE)</f>
        <v>5</v>
      </c>
      <c r="H11" s="7">
        <f>VLOOKUP(A11,$M$4:$X$11,7,FALSE)</f>
        <v>20.5</v>
      </c>
      <c r="I11" s="7">
        <f>VLOOKUP(A11,$M$4:$X$11,8,FALSE)</f>
        <v>28.5</v>
      </c>
      <c r="J11" s="55">
        <f>VLOOKUP(A11,$M$4:$X$11,9,FALSE)</f>
        <v>3</v>
      </c>
      <c r="K11" s="56"/>
      <c r="L11" s="110"/>
      <c r="M11" s="109">
        <f>RANK(X11,$X$4:$X$11,1)</f>
        <v>8</v>
      </c>
      <c r="N11" s="9" t="s">
        <v>1517</v>
      </c>
      <c r="O11" s="108">
        <f>COUNTIF($N$13:$P$616,N11)</f>
        <v>7</v>
      </c>
      <c r="P11" s="107">
        <f>COUNTIF($R$13:$R$616,N11)</f>
        <v>1</v>
      </c>
      <c r="Q11" s="107">
        <f>COUNTIF($S$13:$T$616,N11)</f>
        <v>1</v>
      </c>
      <c r="R11" s="107">
        <f>O11-P11-Q11</f>
        <v>5</v>
      </c>
      <c r="S11" s="8">
        <f>SUMIF($N$12:$N$448,N11,$O$12:$O$448)+SUMIF($P$12:$P$448,N11,$Q$12:$Q$448)</f>
        <v>20.5</v>
      </c>
      <c r="T11" s="107">
        <f>O11*7-S11</f>
        <v>28.5</v>
      </c>
      <c r="U11" s="107">
        <f>P11*2+Q11</f>
        <v>3</v>
      </c>
      <c r="V11" s="107">
        <f>U11+(S11/100)</f>
        <v>3.2050000000000001</v>
      </c>
      <c r="W11" s="8">
        <f>RANK(V11,$V$4:$V$11)</f>
        <v>8</v>
      </c>
      <c r="X11" s="107">
        <f>W11+0.08</f>
        <v>8.08</v>
      </c>
      <c r="Y11" s="106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[9]Sheet1!A43</f>
        <v>ROUND SEVEN</v>
      </c>
      <c r="C14" s="56"/>
      <c r="D14" s="62" t="str">
        <f>[9]Sheet1!B43</f>
        <v>SUNDAY 20 JULY</v>
      </c>
      <c r="E14" s="58"/>
      <c r="F14" s="56"/>
      <c r="G14" s="99" t="str">
        <f>[9]Sheet1!C43</f>
        <v>Gosnells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[9]Sheet1!C44</f>
        <v>Sea View</v>
      </c>
      <c r="D15" s="58"/>
      <c r="E15" s="58"/>
      <c r="F15" s="56"/>
      <c r="G15" s="16" t="s">
        <v>18</v>
      </c>
      <c r="H15" s="65" t="str">
        <f>[9]Sheet1!E44</f>
        <v>Gosnells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1516</v>
      </c>
      <c r="D19" s="56"/>
      <c r="E19" s="21">
        <v>10</v>
      </c>
      <c r="F19" s="19" t="s">
        <v>29</v>
      </c>
      <c r="G19" s="98">
        <v>1</v>
      </c>
      <c r="H19" s="75" t="s">
        <v>1531</v>
      </c>
      <c r="I19" s="56"/>
      <c r="J19" s="21">
        <v>8</v>
      </c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1631</v>
      </c>
      <c r="D20" s="56"/>
      <c r="E20" s="21">
        <v>10</v>
      </c>
      <c r="F20" s="19"/>
      <c r="G20" s="97">
        <v>2</v>
      </c>
      <c r="H20" s="75" t="s">
        <v>1527</v>
      </c>
      <c r="I20" s="56"/>
      <c r="J20" s="21">
        <v>9</v>
      </c>
      <c r="K20" s="19" t="s">
        <v>26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1630</v>
      </c>
      <c r="D21" s="56"/>
      <c r="E21" s="21">
        <v>11</v>
      </c>
      <c r="F21" s="19"/>
      <c r="G21" s="97">
        <v>3</v>
      </c>
      <c r="H21" s="75" t="s">
        <v>1521</v>
      </c>
      <c r="I21" s="56"/>
      <c r="J21" s="21">
        <v>9</v>
      </c>
      <c r="K21" s="19" t="s">
        <v>34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1629</v>
      </c>
      <c r="D22" s="56"/>
      <c r="E22" s="21">
        <v>11</v>
      </c>
      <c r="F22" s="19" t="s">
        <v>37</v>
      </c>
      <c r="G22" s="97">
        <v>4</v>
      </c>
      <c r="H22" s="75" t="s">
        <v>1523</v>
      </c>
      <c r="I22" s="56"/>
      <c r="J22" s="21">
        <v>9</v>
      </c>
      <c r="K22" s="19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87" t="s">
        <v>1641</v>
      </c>
      <c r="D23" s="70"/>
      <c r="E23" s="21">
        <v>12</v>
      </c>
      <c r="F23" s="19"/>
      <c r="G23" s="124">
        <v>5</v>
      </c>
      <c r="H23" s="87" t="s">
        <v>1562</v>
      </c>
      <c r="I23" s="70"/>
      <c r="J23" s="21">
        <v>10</v>
      </c>
      <c r="K23" s="19" t="s">
        <v>34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1504</v>
      </c>
      <c r="D24" s="56"/>
      <c r="E24" s="21">
        <v>13</v>
      </c>
      <c r="F24" s="19"/>
      <c r="G24" s="97">
        <v>6</v>
      </c>
      <c r="H24" s="75" t="s">
        <v>1525</v>
      </c>
      <c r="I24" s="56"/>
      <c r="J24" s="21">
        <v>10</v>
      </c>
      <c r="K24" s="19" t="s">
        <v>29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1563</v>
      </c>
      <c r="D25" s="56"/>
      <c r="E25" s="21">
        <v>13</v>
      </c>
      <c r="F25" s="19"/>
      <c r="G25" s="97">
        <v>7</v>
      </c>
      <c r="H25" s="75" t="s">
        <v>1560</v>
      </c>
      <c r="I25" s="56"/>
      <c r="J25" s="21">
        <v>11</v>
      </c>
      <c r="K25" s="19" t="s">
        <v>34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Sea View</v>
      </c>
      <c r="C26" s="58"/>
      <c r="D26" s="58"/>
      <c r="E26" s="56"/>
      <c r="F26" s="21">
        <f>COUNTA(F19:F25)-0.5*COUNTIF(F19:F25,"Sq*")-COUNTIF(F19:F25,"TBA")</f>
        <v>2</v>
      </c>
      <c r="G26" s="84" t="str">
        <f>"TOTAL MATCHES WON BY : "&amp;H15</f>
        <v>TOTAL MATCHES WON BY : Gosnells</v>
      </c>
      <c r="H26" s="58"/>
      <c r="I26" s="58"/>
      <c r="J26" s="56"/>
      <c r="K26" s="21">
        <f>COUNTA(K19:K25)-0.5*COUNTIF(K19:K25,"Sq*")-COUNTIF(K19:K25,"TBA")</f>
        <v>5</v>
      </c>
      <c r="L26" s="22"/>
      <c r="M26" s="22"/>
      <c r="N26" s="22" t="str">
        <f>IF(F26+K26=0,"",C15)</f>
        <v>Sea View</v>
      </c>
      <c r="O26" s="22">
        <f>F26</f>
        <v>2</v>
      </c>
      <c r="P26" s="22" t="str">
        <f>IF(F26+K26=0,"",H15)</f>
        <v>Gosnells</v>
      </c>
      <c r="Q26" s="22">
        <f>K26</f>
        <v>5</v>
      </c>
      <c r="R26" s="22" t="str">
        <f>G27</f>
        <v>Gosnells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Gosnells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[9]Sheet1!C45</f>
        <v>Melville Glades</v>
      </c>
      <c r="D29" s="58"/>
      <c r="E29" s="58"/>
      <c r="F29" s="56"/>
      <c r="G29" s="16" t="s">
        <v>18</v>
      </c>
      <c r="H29" s="65" t="str">
        <f>[9]Sheet1!E45</f>
        <v>Hartfield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87" t="s">
        <v>285</v>
      </c>
      <c r="D33" s="70"/>
      <c r="E33" s="21">
        <v>6</v>
      </c>
      <c r="F33" s="19"/>
      <c r="G33" s="98">
        <v>1</v>
      </c>
      <c r="H33" s="75" t="s">
        <v>1556</v>
      </c>
      <c r="I33" s="56"/>
      <c r="J33" s="21">
        <v>6</v>
      </c>
      <c r="K33" s="19" t="s">
        <v>29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1541</v>
      </c>
      <c r="D34" s="56"/>
      <c r="E34" s="21">
        <v>7</v>
      </c>
      <c r="F34" s="19" t="s">
        <v>111</v>
      </c>
      <c r="G34" s="97">
        <v>2</v>
      </c>
      <c r="H34" s="75" t="s">
        <v>1104</v>
      </c>
      <c r="I34" s="56"/>
      <c r="J34" s="21">
        <v>6</v>
      </c>
      <c r="K34" s="19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87" t="s">
        <v>1540</v>
      </c>
      <c r="D35" s="70"/>
      <c r="E35" s="21">
        <v>7</v>
      </c>
      <c r="F35" s="19" t="s">
        <v>104</v>
      </c>
      <c r="G35" s="97">
        <v>3</v>
      </c>
      <c r="H35" s="75" t="s">
        <v>1552</v>
      </c>
      <c r="I35" s="56"/>
      <c r="J35" s="21">
        <v>6</v>
      </c>
      <c r="K35" s="19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1595</v>
      </c>
      <c r="D36" s="56"/>
      <c r="E36" s="21">
        <v>7</v>
      </c>
      <c r="F36" s="19"/>
      <c r="G36" s="97">
        <v>4</v>
      </c>
      <c r="H36" s="75" t="s">
        <v>1554</v>
      </c>
      <c r="I36" s="56"/>
      <c r="J36" s="21">
        <v>6</v>
      </c>
      <c r="K36" s="19" t="s">
        <v>92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1575</v>
      </c>
      <c r="D37" s="56"/>
      <c r="E37" s="21">
        <v>11</v>
      </c>
      <c r="F37" s="19" t="s">
        <v>26</v>
      </c>
      <c r="G37" s="97">
        <v>5</v>
      </c>
      <c r="H37" s="75" t="s">
        <v>1550</v>
      </c>
      <c r="I37" s="56"/>
      <c r="J37" s="21">
        <v>6</v>
      </c>
      <c r="K37" s="19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1640</v>
      </c>
      <c r="D38" s="56"/>
      <c r="E38" s="21">
        <v>14</v>
      </c>
      <c r="F38" s="19" t="s">
        <v>111</v>
      </c>
      <c r="G38" s="97">
        <v>6</v>
      </c>
      <c r="H38" s="75" t="s">
        <v>1571</v>
      </c>
      <c r="I38" s="56"/>
      <c r="J38" s="21">
        <v>7</v>
      </c>
      <c r="K38" s="19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1589</v>
      </c>
      <c r="D39" s="56"/>
      <c r="E39" s="21">
        <v>15</v>
      </c>
      <c r="F39" s="19"/>
      <c r="G39" s="97">
        <v>7</v>
      </c>
      <c r="H39" s="75" t="s">
        <v>1546</v>
      </c>
      <c r="I39" s="56"/>
      <c r="J39" s="21">
        <v>9</v>
      </c>
      <c r="K39" s="19" t="s">
        <v>111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Melville Glades</v>
      </c>
      <c r="C40" s="58"/>
      <c r="D40" s="58"/>
      <c r="E40" s="56"/>
      <c r="F40" s="21">
        <f>COUNTA(F33:F39)-0.5*COUNTIF(F33:F39,"Sq*")-COUNTIF(F33:F39,"TBA")</f>
        <v>4</v>
      </c>
      <c r="G40" s="84" t="str">
        <f>"TOTAL MATCHES WON BY : "&amp;H29</f>
        <v>TOTAL MATCHES WON BY : Hartfield</v>
      </c>
      <c r="H40" s="58"/>
      <c r="I40" s="58"/>
      <c r="J40" s="56"/>
      <c r="K40" s="21">
        <f>COUNTA(K33:K39)-0.5*COUNTIF(K33:K39,"Sq*")-COUNTIF(K33:K39,"TBA")</f>
        <v>3</v>
      </c>
      <c r="L40" s="22"/>
      <c r="M40" s="22"/>
      <c r="N40" s="22" t="str">
        <f>IF(F40+K40=0,"",C29)</f>
        <v>Melville Glades</v>
      </c>
      <c r="O40" s="22">
        <f>F40</f>
        <v>4</v>
      </c>
      <c r="P40" s="22" t="str">
        <f>IF(F40+K40=0,"",H29)</f>
        <v>Hartfield</v>
      </c>
      <c r="Q40" s="22">
        <f>K40</f>
        <v>3</v>
      </c>
      <c r="R40" s="22" t="str">
        <f>G41</f>
        <v>Melville Glades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Melville Glades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[9]Sheet1!C46</f>
        <v>Mosman Park</v>
      </c>
      <c r="D43" s="58"/>
      <c r="E43" s="58"/>
      <c r="F43" s="56"/>
      <c r="G43" s="16" t="s">
        <v>18</v>
      </c>
      <c r="H43" s="65" t="str">
        <f>[9]Sheet1!E46</f>
        <v>Royal Perth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1616</v>
      </c>
      <c r="D47" s="56"/>
      <c r="E47" s="21">
        <v>7</v>
      </c>
      <c r="F47" s="19" t="s">
        <v>29</v>
      </c>
      <c r="G47" s="98">
        <v>1</v>
      </c>
      <c r="H47" s="75" t="s">
        <v>631</v>
      </c>
      <c r="I47" s="56"/>
      <c r="J47" s="21">
        <v>5</v>
      </c>
      <c r="K47" s="19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1639</v>
      </c>
      <c r="D48" s="56"/>
      <c r="E48" s="21">
        <v>8</v>
      </c>
      <c r="F48" s="19" t="s">
        <v>23</v>
      </c>
      <c r="G48" s="97">
        <v>2</v>
      </c>
      <c r="H48" s="32" t="s">
        <v>1570</v>
      </c>
      <c r="I48" s="32"/>
      <c r="J48" s="21">
        <v>8</v>
      </c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1577</v>
      </c>
      <c r="D49" s="56"/>
      <c r="E49" s="21">
        <v>10</v>
      </c>
      <c r="F49" s="19"/>
      <c r="G49" s="97">
        <v>3</v>
      </c>
      <c r="H49" s="75" t="s">
        <v>1634</v>
      </c>
      <c r="I49" s="56"/>
      <c r="J49" s="21">
        <v>8</v>
      </c>
      <c r="K49" s="19" t="s">
        <v>111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1638</v>
      </c>
      <c r="D50" s="56"/>
      <c r="E50" s="21">
        <v>11</v>
      </c>
      <c r="F50" s="19" t="s">
        <v>99</v>
      </c>
      <c r="G50" s="97">
        <v>4</v>
      </c>
      <c r="H50" s="75" t="s">
        <v>1539</v>
      </c>
      <c r="I50" s="56"/>
      <c r="J50" s="21">
        <v>8</v>
      </c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1574</v>
      </c>
      <c r="D51" s="56"/>
      <c r="E51" s="21">
        <v>11</v>
      </c>
      <c r="F51" s="19"/>
      <c r="G51" s="97">
        <v>5</v>
      </c>
      <c r="H51" s="75" t="s">
        <v>1301</v>
      </c>
      <c r="I51" s="56"/>
      <c r="J51" s="21">
        <v>10</v>
      </c>
      <c r="K51" s="19" t="s">
        <v>135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1637</v>
      </c>
      <c r="D52" s="56"/>
      <c r="E52" s="21">
        <v>14</v>
      </c>
      <c r="F52" s="19"/>
      <c r="G52" s="97">
        <v>6</v>
      </c>
      <c r="H52" s="75" t="s">
        <v>1569</v>
      </c>
      <c r="I52" s="56"/>
      <c r="J52" s="21">
        <v>11</v>
      </c>
      <c r="K52" s="19" t="s">
        <v>34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1605</v>
      </c>
      <c r="D53" s="56"/>
      <c r="E53" s="21">
        <v>15</v>
      </c>
      <c r="F53" s="19"/>
      <c r="G53" s="97">
        <v>7</v>
      </c>
      <c r="H53" s="75" t="s">
        <v>1535</v>
      </c>
      <c r="I53" s="56"/>
      <c r="J53" s="21">
        <v>12</v>
      </c>
      <c r="K53" s="19" t="s">
        <v>190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Mosman Park</v>
      </c>
      <c r="C54" s="58"/>
      <c r="D54" s="58"/>
      <c r="E54" s="56"/>
      <c r="F54" s="21">
        <f>COUNTA(F47:F53)-0.5*COUNTIF(F47:F53,"Sq*")-COUNTIF(F47:F53,"TBA")</f>
        <v>2.5</v>
      </c>
      <c r="G54" s="84" t="str">
        <f>"TOTAL MATCHES WON BY : "&amp;H43</f>
        <v>TOTAL MATCHES WON BY : Royal Perth</v>
      </c>
      <c r="H54" s="58"/>
      <c r="I54" s="58"/>
      <c r="J54" s="56"/>
      <c r="K54" s="21">
        <f>COUNTA(K47:K53)-0.5*COUNTIF(K47:K53,"Sq*")-COUNTIF(K47:K53,"TBA")</f>
        <v>4.5</v>
      </c>
      <c r="L54" s="22"/>
      <c r="M54" s="22"/>
      <c r="N54" s="22" t="str">
        <f>IF(F54+K54=0,"",C43)</f>
        <v>Mosman Park</v>
      </c>
      <c r="O54" s="22">
        <f>F54</f>
        <v>2.5</v>
      </c>
      <c r="P54" s="22" t="str">
        <f>IF(F54+K54=0,"",H43)</f>
        <v>Royal Perth</v>
      </c>
      <c r="Q54" s="22">
        <f>K54</f>
        <v>4.5</v>
      </c>
      <c r="R54" s="22" t="str">
        <f>G55</f>
        <v>Royal Perth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Royal Perth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23"/>
      <c r="B57" s="15" t="s">
        <v>18</v>
      </c>
      <c r="C57" s="64" t="str">
        <f>[9]Sheet1!C47</f>
        <v>Royal Fremantle</v>
      </c>
      <c r="D57" s="58"/>
      <c r="E57" s="58"/>
      <c r="F57" s="56"/>
      <c r="G57" s="16" t="s">
        <v>18</v>
      </c>
      <c r="H57" s="65" t="str">
        <f>[9]Sheet1!E47</f>
        <v>Kwinana</v>
      </c>
      <c r="I57" s="58"/>
      <c r="J57" s="58"/>
      <c r="K57" s="56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spans="1:25" ht="15">
      <c r="A58" s="23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spans="1:25" ht="15">
      <c r="A59" s="23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spans="1:25" ht="15">
      <c r="A60" s="23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spans="1:25" ht="15">
      <c r="A61" s="23"/>
      <c r="B61" s="15">
        <v>1</v>
      </c>
      <c r="C61" s="75" t="s">
        <v>1530</v>
      </c>
      <c r="D61" s="56"/>
      <c r="E61" s="21">
        <v>6</v>
      </c>
      <c r="F61" s="19" t="s">
        <v>29</v>
      </c>
      <c r="G61" s="98">
        <v>1</v>
      </c>
      <c r="H61" s="75" t="s">
        <v>1615</v>
      </c>
      <c r="I61" s="56"/>
      <c r="J61" s="21">
        <v>7</v>
      </c>
      <c r="K61" s="19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spans="1:25" ht="15">
      <c r="A62" s="23"/>
      <c r="B62" s="15">
        <v>2</v>
      </c>
      <c r="C62" s="75" t="s">
        <v>1567</v>
      </c>
      <c r="D62" s="56"/>
      <c r="E62" s="21">
        <v>6</v>
      </c>
      <c r="F62" s="19" t="s">
        <v>29</v>
      </c>
      <c r="G62" s="97">
        <v>2</v>
      </c>
      <c r="H62" s="75" t="s">
        <v>1636</v>
      </c>
      <c r="I62" s="56"/>
      <c r="J62" s="21">
        <v>7</v>
      </c>
      <c r="K62" s="19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spans="1:25" ht="15">
      <c r="A63" s="23"/>
      <c r="B63" s="15">
        <v>3</v>
      </c>
      <c r="C63" s="75" t="s">
        <v>1526</v>
      </c>
      <c r="D63" s="56"/>
      <c r="E63" s="21">
        <v>6</v>
      </c>
      <c r="F63" s="19"/>
      <c r="G63" s="97">
        <v>3</v>
      </c>
      <c r="H63" s="75" t="s">
        <v>1103</v>
      </c>
      <c r="I63" s="56"/>
      <c r="J63" s="21">
        <v>8</v>
      </c>
      <c r="K63" s="19" t="s">
        <v>84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spans="1:25" ht="15">
      <c r="A64" s="23"/>
      <c r="B64" s="15">
        <v>4</v>
      </c>
      <c r="C64" s="75" t="s">
        <v>1564</v>
      </c>
      <c r="D64" s="56"/>
      <c r="E64" s="21">
        <v>8</v>
      </c>
      <c r="F64" s="19" t="s">
        <v>84</v>
      </c>
      <c r="G64" s="97">
        <v>4</v>
      </c>
      <c r="H64" s="75" t="s">
        <v>1513</v>
      </c>
      <c r="I64" s="56"/>
      <c r="J64" s="21">
        <v>9</v>
      </c>
      <c r="K64" s="19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spans="1:25" ht="15">
      <c r="A65" s="23"/>
      <c r="B65" s="15">
        <v>5</v>
      </c>
      <c r="C65" s="75" t="s">
        <v>1635</v>
      </c>
      <c r="D65" s="56"/>
      <c r="E65" s="21">
        <v>8</v>
      </c>
      <c r="F65" s="19" t="s">
        <v>34</v>
      </c>
      <c r="G65" s="97">
        <v>5</v>
      </c>
      <c r="H65" s="75" t="s">
        <v>1507</v>
      </c>
      <c r="I65" s="56"/>
      <c r="J65" s="21">
        <v>10</v>
      </c>
      <c r="K65" s="19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spans="1:25" ht="15">
      <c r="A66" s="23"/>
      <c r="B66" s="15">
        <v>6</v>
      </c>
      <c r="C66" s="75" t="s">
        <v>1522</v>
      </c>
      <c r="D66" s="56"/>
      <c r="E66" s="21">
        <v>9</v>
      </c>
      <c r="F66" s="19" t="s">
        <v>96</v>
      </c>
      <c r="G66" s="97">
        <v>6</v>
      </c>
      <c r="H66" s="75" t="s">
        <v>1558</v>
      </c>
      <c r="I66" s="56"/>
      <c r="J66" s="21">
        <v>11</v>
      </c>
      <c r="K66" s="19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spans="1:25" ht="15">
      <c r="A67" s="23"/>
      <c r="B67" s="15">
        <v>7</v>
      </c>
      <c r="C67" s="75" t="s">
        <v>1617</v>
      </c>
      <c r="D67" s="56"/>
      <c r="E67" s="21">
        <v>11</v>
      </c>
      <c r="F67" s="19" t="s">
        <v>23</v>
      </c>
      <c r="G67" s="97">
        <v>7</v>
      </c>
      <c r="H67" s="75" t="s">
        <v>1503</v>
      </c>
      <c r="I67" s="56"/>
      <c r="J67" s="21">
        <v>13</v>
      </c>
      <c r="K67" s="19" t="s">
        <v>23</v>
      </c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 ht="15">
      <c r="A68" s="23"/>
      <c r="B68" s="64" t="str">
        <f>"TOTAL MATCHES WON BY : "&amp;C57</f>
        <v>TOTAL MATCHES WON BY : Royal Fremantle</v>
      </c>
      <c r="C68" s="58"/>
      <c r="D68" s="58"/>
      <c r="E68" s="56"/>
      <c r="F68" s="21">
        <f>COUNTA(F61:F67)-0.5*COUNTIF(F61:F67,"Sq*")-COUNTIF(F61:F67,"TBA")</f>
        <v>5.5</v>
      </c>
      <c r="G68" s="84" t="str">
        <f>"TOTAL MATCHES WON BY : "&amp;H57</f>
        <v>TOTAL MATCHES WON BY : Kwinana</v>
      </c>
      <c r="H68" s="58"/>
      <c r="I68" s="58"/>
      <c r="J68" s="56"/>
      <c r="K68" s="21">
        <f>COUNTA(K61:K67)-0.5*COUNTIF(K61:K67,"Sq*")-COUNTIF(K61:K67,"TBA")</f>
        <v>1.5</v>
      </c>
      <c r="L68" s="24"/>
      <c r="M68" s="24"/>
      <c r="N68" s="22" t="str">
        <f>IF(F68+K68=0,"",C57)</f>
        <v>Royal Fremantle</v>
      </c>
      <c r="O68" s="22">
        <f>F68</f>
        <v>5.5</v>
      </c>
      <c r="P68" s="22" t="str">
        <f>IF(F68+K68=0,"",H57)</f>
        <v>Kwinana</v>
      </c>
      <c r="Q68" s="22">
        <f>K68</f>
        <v>1.5</v>
      </c>
      <c r="R68" s="22" t="str">
        <f>G69</f>
        <v>Royal Fremantle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4"/>
      <c r="X68" s="24"/>
      <c r="Y68" s="24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Royal Fremantle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5"/>
      <c r="C70" s="25"/>
      <c r="D70" s="25"/>
      <c r="E70" s="25"/>
      <c r="F70" s="25"/>
      <c r="G70" s="26"/>
      <c r="H70" s="26"/>
      <c r="I70" s="26"/>
      <c r="J70" s="26"/>
      <c r="K70" s="26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[9]Sheet1!A37</f>
        <v>ROUND SIX</v>
      </c>
      <c r="C71" s="56"/>
      <c r="D71" s="62" t="str">
        <f>[9]Sheet1!B37</f>
        <v>SUNDAY 13 JULY</v>
      </c>
      <c r="E71" s="58"/>
      <c r="F71" s="56"/>
      <c r="G71" s="99" t="str">
        <f>[9]Sheet1!C37</f>
        <v>Sea View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[9]Sheet1!C38</f>
        <v>Royal Perth</v>
      </c>
      <c r="D72" s="58"/>
      <c r="E72" s="58"/>
      <c r="F72" s="56"/>
      <c r="G72" s="16" t="s">
        <v>18</v>
      </c>
      <c r="H72" s="65" t="str">
        <f>[9]Sheet1!E38</f>
        <v>Royal Fremantle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631</v>
      </c>
      <c r="D76" s="56"/>
      <c r="E76" s="21"/>
      <c r="F76" s="19"/>
      <c r="G76" s="98">
        <v>1</v>
      </c>
      <c r="H76" s="75" t="s">
        <v>1530</v>
      </c>
      <c r="I76" s="56"/>
      <c r="J76" s="105"/>
      <c r="K76" s="19" t="s">
        <v>34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1634</v>
      </c>
      <c r="D77" s="56"/>
      <c r="E77" s="21"/>
      <c r="F77" s="19" t="s">
        <v>26</v>
      </c>
      <c r="G77" s="97">
        <v>2</v>
      </c>
      <c r="H77" s="75" t="s">
        <v>1526</v>
      </c>
      <c r="I77" s="56"/>
      <c r="J77" s="105"/>
      <c r="K77" s="19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1633</v>
      </c>
      <c r="D78" s="56"/>
      <c r="E78" s="21"/>
      <c r="F78" s="19" t="s">
        <v>34</v>
      </c>
      <c r="G78" s="97">
        <v>3</v>
      </c>
      <c r="H78" s="75" t="s">
        <v>1524</v>
      </c>
      <c r="I78" s="56"/>
      <c r="J78" s="105"/>
      <c r="K78" s="19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1301</v>
      </c>
      <c r="D79" s="56"/>
      <c r="E79" s="21"/>
      <c r="F79" s="19" t="s">
        <v>135</v>
      </c>
      <c r="G79" s="97">
        <v>4</v>
      </c>
      <c r="H79" s="75" t="s">
        <v>1564</v>
      </c>
      <c r="I79" s="56"/>
      <c r="J79" s="105"/>
      <c r="K79" s="19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1569</v>
      </c>
      <c r="D80" s="56"/>
      <c r="E80" s="21"/>
      <c r="F80" s="19"/>
      <c r="G80" s="97">
        <v>5</v>
      </c>
      <c r="H80" s="75" t="s">
        <v>1522</v>
      </c>
      <c r="I80" s="56"/>
      <c r="J80" s="105"/>
      <c r="K80" s="19" t="s">
        <v>26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1535</v>
      </c>
      <c r="D81" s="56"/>
      <c r="E81" s="21"/>
      <c r="F81" s="19" t="s">
        <v>37</v>
      </c>
      <c r="G81" s="97">
        <v>6</v>
      </c>
      <c r="H81" s="75" t="s">
        <v>1606</v>
      </c>
      <c r="I81" s="56"/>
      <c r="J81" s="105"/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1632</v>
      </c>
      <c r="D82" s="56"/>
      <c r="E82" s="21"/>
      <c r="F82" s="19"/>
      <c r="G82" s="97">
        <v>7</v>
      </c>
      <c r="H82" s="75" t="s">
        <v>1617</v>
      </c>
      <c r="I82" s="56"/>
      <c r="J82" s="105"/>
      <c r="K82" s="19" t="s">
        <v>84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Royal Perth</v>
      </c>
      <c r="C83" s="58"/>
      <c r="D83" s="58"/>
      <c r="E83" s="56"/>
      <c r="F83" s="21">
        <f>COUNTA(F76:F82)-0.5*COUNTIF(F76:F82,"Sq*")-COUNTIF(F76:F82,"TBA")</f>
        <v>4</v>
      </c>
      <c r="G83" s="84" t="str">
        <f>"TOTAL MATCHES WON BY : "&amp;H72</f>
        <v>TOTAL MATCHES WON BY : Royal Fremantle</v>
      </c>
      <c r="H83" s="58"/>
      <c r="I83" s="58"/>
      <c r="J83" s="56"/>
      <c r="K83" s="21">
        <f>COUNTA(K76:K82)-0.5*COUNTIF(K76:K82,"Sq*")-COUNTIF(K76:K82,"TBA")</f>
        <v>3</v>
      </c>
      <c r="L83" s="22"/>
      <c r="M83" s="22"/>
      <c r="N83" s="22" t="str">
        <f>IF(F83+K83=0,"",C72)</f>
        <v>Royal Perth</v>
      </c>
      <c r="O83" s="22">
        <f>F83</f>
        <v>4</v>
      </c>
      <c r="P83" s="22" t="str">
        <f>IF(F83+K83=0,"",H72)</f>
        <v>Royal Fremantle</v>
      </c>
      <c r="Q83" s="22">
        <f>K83</f>
        <v>3</v>
      </c>
      <c r="R83" s="22" t="str">
        <f>G84</f>
        <v>Royal Perth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Royal Perth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[9]Sheet1!C39</f>
        <v>Hartfield</v>
      </c>
      <c r="D86" s="58"/>
      <c r="E86" s="58"/>
      <c r="F86" s="56"/>
      <c r="G86" s="16" t="s">
        <v>18</v>
      </c>
      <c r="H86" s="65" t="str">
        <f>[9]Sheet1!E39</f>
        <v>Sea View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815</v>
      </c>
      <c r="D90" s="56"/>
      <c r="E90" s="21"/>
      <c r="F90" s="19"/>
      <c r="G90" s="98">
        <v>1</v>
      </c>
      <c r="H90" s="75" t="s">
        <v>1516</v>
      </c>
      <c r="I90" s="56"/>
      <c r="J90" s="21"/>
      <c r="K90" s="19" t="s">
        <v>37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1104</v>
      </c>
      <c r="D91" s="56"/>
      <c r="E91" s="21"/>
      <c r="F91" s="19" t="s">
        <v>23</v>
      </c>
      <c r="G91" s="97">
        <v>2</v>
      </c>
      <c r="H91" s="75" t="s">
        <v>1631</v>
      </c>
      <c r="I91" s="56"/>
      <c r="J91" s="21"/>
      <c r="K91" s="19" t="s">
        <v>23</v>
      </c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1552</v>
      </c>
      <c r="D92" s="56"/>
      <c r="E92" s="21"/>
      <c r="F92" s="19"/>
      <c r="G92" s="97">
        <v>3</v>
      </c>
      <c r="H92" s="75" t="s">
        <v>1630</v>
      </c>
      <c r="I92" s="56"/>
      <c r="J92" s="21"/>
      <c r="K92" s="19" t="s">
        <v>111</v>
      </c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1554</v>
      </c>
      <c r="D93" s="56"/>
      <c r="E93" s="21"/>
      <c r="F93" s="19" t="s">
        <v>96</v>
      </c>
      <c r="G93" s="97">
        <v>4</v>
      </c>
      <c r="H93" s="75" t="s">
        <v>1506</v>
      </c>
      <c r="I93" s="56"/>
      <c r="J93" s="21"/>
      <c r="K93" s="19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1610</v>
      </c>
      <c r="D94" s="56"/>
      <c r="E94" s="21"/>
      <c r="F94" s="19"/>
      <c r="G94" s="97">
        <v>5</v>
      </c>
      <c r="H94" s="75" t="s">
        <v>1629</v>
      </c>
      <c r="I94" s="56"/>
      <c r="J94" s="21"/>
      <c r="K94" s="19" t="s">
        <v>26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815</v>
      </c>
      <c r="D95" s="56"/>
      <c r="E95" s="21"/>
      <c r="F95" s="19"/>
      <c r="G95" s="97">
        <v>6</v>
      </c>
      <c r="H95" s="75" t="s">
        <v>1504</v>
      </c>
      <c r="I95" s="56"/>
      <c r="J95" s="21"/>
      <c r="K95" s="19" t="s">
        <v>37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1548</v>
      </c>
      <c r="D96" s="56"/>
      <c r="E96" s="21"/>
      <c r="F96" s="19"/>
      <c r="G96" s="97">
        <v>7</v>
      </c>
      <c r="H96" s="75" t="s">
        <v>1563</v>
      </c>
      <c r="I96" s="56"/>
      <c r="J96" s="21"/>
      <c r="K96" s="19" t="s">
        <v>107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Hartfield</v>
      </c>
      <c r="C97" s="58"/>
      <c r="D97" s="58"/>
      <c r="E97" s="56"/>
      <c r="F97" s="21">
        <f>COUNTA(F90:F96)-0.5*COUNTIF(F90:F96,"Sq*")-COUNTIF(F90:F96,"TBA")</f>
        <v>1.5</v>
      </c>
      <c r="G97" s="84" t="str">
        <f>"TOTAL MATCHES WON BY : "&amp;H86</f>
        <v>TOTAL MATCHES WON BY : Sea View</v>
      </c>
      <c r="H97" s="58"/>
      <c r="I97" s="58"/>
      <c r="J97" s="56"/>
      <c r="K97" s="21">
        <f>COUNTA(K90:K96)-0.5*COUNTIF(K90:K96,"Sq*")-COUNTIF(K90:K96,"TBA")</f>
        <v>5.5</v>
      </c>
      <c r="L97" s="22"/>
      <c r="M97" s="22"/>
      <c r="N97" s="22" t="str">
        <f>IF(F97+K97=0,"",C86)</f>
        <v>Hartfield</v>
      </c>
      <c r="O97" s="22">
        <f>F97</f>
        <v>1.5</v>
      </c>
      <c r="P97" s="22" t="str">
        <f>IF(F97+K97=0,"",H86)</f>
        <v>Sea View</v>
      </c>
      <c r="Q97" s="22">
        <f>K97</f>
        <v>5.5</v>
      </c>
      <c r="R97" s="22" t="str">
        <f>G98</f>
        <v>Sea View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Sea View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[9]Sheet1!C40</f>
        <v>Melville Glades</v>
      </c>
      <c r="D100" s="58"/>
      <c r="E100" s="58"/>
      <c r="F100" s="56"/>
      <c r="G100" s="16" t="s">
        <v>18</v>
      </c>
      <c r="H100" s="65" t="str">
        <f>[9]Sheet1!E40</f>
        <v>Gosnells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1541</v>
      </c>
      <c r="D104" s="56"/>
      <c r="E104" s="21"/>
      <c r="F104" s="19"/>
      <c r="G104" s="98">
        <v>1</v>
      </c>
      <c r="H104" s="75" t="s">
        <v>1531</v>
      </c>
      <c r="I104" s="56"/>
      <c r="J104" s="21"/>
      <c r="K104" s="19" t="s">
        <v>104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1595</v>
      </c>
      <c r="D105" s="56"/>
      <c r="E105" s="21"/>
      <c r="F105" s="19" t="s">
        <v>23</v>
      </c>
      <c r="G105" s="97">
        <v>2</v>
      </c>
      <c r="H105" s="75" t="s">
        <v>1527</v>
      </c>
      <c r="I105" s="56"/>
      <c r="J105" s="21"/>
      <c r="K105" s="19" t="s">
        <v>23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1628</v>
      </c>
      <c r="D106" s="56"/>
      <c r="E106" s="21"/>
      <c r="F106" s="19"/>
      <c r="G106" s="97">
        <v>3</v>
      </c>
      <c r="H106" s="75" t="s">
        <v>1523</v>
      </c>
      <c r="I106" s="56"/>
      <c r="J106" s="21"/>
      <c r="K106" s="19" t="s">
        <v>104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1575</v>
      </c>
      <c r="D107" s="56"/>
      <c r="E107" s="21"/>
      <c r="F107" s="19"/>
      <c r="G107" s="97">
        <v>4</v>
      </c>
      <c r="H107" s="75" t="s">
        <v>1525</v>
      </c>
      <c r="I107" s="56"/>
      <c r="J107" s="21"/>
      <c r="K107" s="19" t="s">
        <v>104</v>
      </c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1627</v>
      </c>
      <c r="D108" s="56"/>
      <c r="E108" s="21"/>
      <c r="F108" s="19"/>
      <c r="G108" s="97">
        <v>5</v>
      </c>
      <c r="H108" s="75" t="s">
        <v>1521</v>
      </c>
      <c r="I108" s="56"/>
      <c r="J108" s="21"/>
      <c r="K108" s="19" t="s">
        <v>99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1626</v>
      </c>
      <c r="D109" s="56"/>
      <c r="E109" s="21"/>
      <c r="F109" s="19"/>
      <c r="G109" s="97">
        <v>6</v>
      </c>
      <c r="H109" s="75" t="s">
        <v>1560</v>
      </c>
      <c r="I109" s="56"/>
      <c r="J109" s="21"/>
      <c r="K109" s="19" t="s">
        <v>187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1589</v>
      </c>
      <c r="D110" s="56"/>
      <c r="E110" s="21"/>
      <c r="F110" s="19" t="s">
        <v>29</v>
      </c>
      <c r="G110" s="97">
        <v>7</v>
      </c>
      <c r="H110" s="75" t="s">
        <v>1609</v>
      </c>
      <c r="I110" s="56"/>
      <c r="J110" s="21"/>
      <c r="K110" s="19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Melville Glades</v>
      </c>
      <c r="C111" s="58"/>
      <c r="D111" s="58"/>
      <c r="E111" s="56"/>
      <c r="F111" s="21">
        <f>COUNTA(F104:F110)-0.5*COUNTIF(F104:F110,"Sq*")-COUNTIF(F104:F110,"TBA")</f>
        <v>1.5</v>
      </c>
      <c r="G111" s="84" t="str">
        <f>"TOTAL MATCHES WON BY : "&amp;H100</f>
        <v>TOTAL MATCHES WON BY : Gosnells</v>
      </c>
      <c r="H111" s="58"/>
      <c r="I111" s="58"/>
      <c r="J111" s="56"/>
      <c r="K111" s="21">
        <f>COUNTA(K104:K110)-0.5*COUNTIF(K104:K110,"Sq*")-COUNTIF(K104:K110,"TBA")</f>
        <v>5.5</v>
      </c>
      <c r="L111" s="22"/>
      <c r="M111" s="22"/>
      <c r="N111" s="22" t="str">
        <f>IF(F111+K111=0,"",C100)</f>
        <v>Melville Glades</v>
      </c>
      <c r="O111" s="22">
        <f>F111</f>
        <v>1.5</v>
      </c>
      <c r="P111" s="22" t="str">
        <f>IF(F111+K111=0,"",H100)</f>
        <v>Gosnells</v>
      </c>
      <c r="Q111" s="22">
        <f>K111</f>
        <v>5.5</v>
      </c>
      <c r="R111" s="22" t="str">
        <f>G112</f>
        <v>Gosnells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Gosnells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[9]Sheet1!C41</f>
        <v>Mosman Park</v>
      </c>
      <c r="D114" s="58"/>
      <c r="E114" s="58"/>
      <c r="F114" s="56"/>
      <c r="G114" s="16" t="s">
        <v>18</v>
      </c>
      <c r="H114" s="65" t="str">
        <f>[9]Sheet1!E41</f>
        <v>Kwinana</v>
      </c>
      <c r="I114" s="58"/>
      <c r="J114" s="58"/>
      <c r="K114" s="56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spans="1:25" ht="15">
      <c r="A115" s="14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spans="1:25" ht="15">
      <c r="A116" s="14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spans="1:25" ht="15">
      <c r="A118" s="14"/>
      <c r="B118" s="15">
        <v>1</v>
      </c>
      <c r="C118" s="75" t="s">
        <v>1625</v>
      </c>
      <c r="D118" s="56"/>
      <c r="E118" s="21"/>
      <c r="F118" s="19"/>
      <c r="G118" s="98">
        <v>1</v>
      </c>
      <c r="H118" s="75" t="s">
        <v>1624</v>
      </c>
      <c r="I118" s="56"/>
      <c r="J118" s="21"/>
      <c r="K118" s="19" t="s">
        <v>37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spans="1:25" ht="15">
      <c r="A119" s="14"/>
      <c r="B119" s="15">
        <v>2</v>
      </c>
      <c r="C119" s="75" t="s">
        <v>1577</v>
      </c>
      <c r="D119" s="56"/>
      <c r="E119" s="21"/>
      <c r="F119" s="19" t="s">
        <v>26</v>
      </c>
      <c r="G119" s="97">
        <v>2</v>
      </c>
      <c r="H119" s="75" t="s">
        <v>1513</v>
      </c>
      <c r="I119" s="56"/>
      <c r="J119" s="21"/>
      <c r="K119" s="19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spans="1:25" ht="15">
      <c r="A120" s="14"/>
      <c r="B120" s="15">
        <v>3</v>
      </c>
      <c r="C120" s="75" t="s">
        <v>1553</v>
      </c>
      <c r="D120" s="56"/>
      <c r="E120" s="21"/>
      <c r="F120" s="19" t="s">
        <v>92</v>
      </c>
      <c r="G120" s="97">
        <v>3</v>
      </c>
      <c r="H120" s="75" t="s">
        <v>1561</v>
      </c>
      <c r="I120" s="56"/>
      <c r="J120" s="21"/>
      <c r="K120" s="19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spans="1:25" ht="15">
      <c r="A121" s="14"/>
      <c r="B121" s="15">
        <v>4</v>
      </c>
      <c r="C121" s="75" t="s">
        <v>1574</v>
      </c>
      <c r="D121" s="56"/>
      <c r="E121" s="21"/>
      <c r="F121" s="19" t="s">
        <v>99</v>
      </c>
      <c r="G121" s="97">
        <v>4</v>
      </c>
      <c r="H121" s="75" t="s">
        <v>1623</v>
      </c>
      <c r="I121" s="56"/>
      <c r="J121" s="21"/>
      <c r="K121" s="19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spans="1:25" ht="15">
      <c r="A122" s="14"/>
      <c r="B122" s="15">
        <v>5</v>
      </c>
      <c r="C122" s="75" t="s">
        <v>1551</v>
      </c>
      <c r="D122" s="56"/>
      <c r="E122" s="21"/>
      <c r="F122" s="19"/>
      <c r="G122" s="97">
        <v>5</v>
      </c>
      <c r="H122" s="75" t="s">
        <v>1507</v>
      </c>
      <c r="I122" s="56"/>
      <c r="J122" s="21"/>
      <c r="K122" s="19" t="s">
        <v>37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spans="1:25" ht="15">
      <c r="A123" s="14"/>
      <c r="B123" s="15">
        <v>6</v>
      </c>
      <c r="C123" s="75" t="s">
        <v>1547</v>
      </c>
      <c r="D123" s="56"/>
      <c r="E123" s="21"/>
      <c r="F123" s="19" t="s">
        <v>34</v>
      </c>
      <c r="G123" s="97">
        <v>6</v>
      </c>
      <c r="H123" s="75" t="s">
        <v>1558</v>
      </c>
      <c r="I123" s="56"/>
      <c r="J123" s="21"/>
      <c r="K123" s="19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spans="1:25" ht="15">
      <c r="A124" s="14"/>
      <c r="B124" s="15">
        <v>7</v>
      </c>
      <c r="C124" s="75" t="s">
        <v>1622</v>
      </c>
      <c r="D124" s="56"/>
      <c r="E124" s="21"/>
      <c r="F124" s="19"/>
      <c r="G124" s="97">
        <v>7</v>
      </c>
      <c r="H124" s="75" t="s">
        <v>1621</v>
      </c>
      <c r="I124" s="56"/>
      <c r="J124" s="21"/>
      <c r="K124" s="19" t="s">
        <v>37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spans="1:25" ht="15">
      <c r="A125" s="14"/>
      <c r="B125" s="64" t="str">
        <f>"TOTAL MATCHES WON BY : "&amp;C114</f>
        <v>TOTAL MATCHES WON BY : Mosman Park</v>
      </c>
      <c r="C125" s="58"/>
      <c r="D125" s="58"/>
      <c r="E125" s="56"/>
      <c r="F125" s="21">
        <f>COUNTA(F118:F124)-0.5*COUNTIF(F118:F124,"Sq*")-COUNTIF(F118:F124,"TBA")</f>
        <v>4</v>
      </c>
      <c r="G125" s="84" t="str">
        <f>"TOTAL MATCHES WON BY : "&amp;H114</f>
        <v>TOTAL MATCHES WON BY : Kwinana</v>
      </c>
      <c r="H125" s="58"/>
      <c r="I125" s="58"/>
      <c r="J125" s="56"/>
      <c r="K125" s="21">
        <f>COUNTA(K118:K124)-0.5*COUNTIF(K118:K124,"Sq*")-COUNTIF(K118:K124,"TBA")</f>
        <v>3</v>
      </c>
      <c r="L125" s="24"/>
      <c r="M125" s="22"/>
      <c r="N125" s="22" t="str">
        <f>IF(F125+K125=0,"",C114)</f>
        <v>Mosman Park</v>
      </c>
      <c r="O125" s="22">
        <f>F125</f>
        <v>4</v>
      </c>
      <c r="P125" s="22" t="str">
        <f>IF(F125+K125=0,"",H114)</f>
        <v>Kwinana</v>
      </c>
      <c r="Q125" s="22">
        <f>K125</f>
        <v>3</v>
      </c>
      <c r="R125" s="22" t="str">
        <f>G126</f>
        <v>Mosman Park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Mosman Park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5"/>
      <c r="C127" s="25"/>
      <c r="D127" s="25"/>
      <c r="E127" s="25"/>
      <c r="F127" s="25"/>
      <c r="G127" s="26"/>
      <c r="H127" s="26"/>
      <c r="I127" s="26"/>
      <c r="J127" s="26"/>
      <c r="K127" s="26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spans="1:25" ht="30" customHeight="1">
      <c r="A128" s="13"/>
      <c r="B128" s="76" t="str">
        <f>[9]Sheet1!A31</f>
        <v>ROUND FIVE</v>
      </c>
      <c r="C128" s="56"/>
      <c r="D128" s="62" t="str">
        <f>[9]Sheet1!B31</f>
        <v>SUNDAY 6 JULY</v>
      </c>
      <c r="E128" s="58"/>
      <c r="F128" s="56"/>
      <c r="G128" s="99" t="str">
        <f>[9]Sheet1!C31</f>
        <v>Mosman Park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[9]Sheet1!C32</f>
        <v>Royal Perth</v>
      </c>
      <c r="D129" s="58"/>
      <c r="E129" s="58"/>
      <c r="F129" s="56"/>
      <c r="G129" s="16" t="s">
        <v>18</v>
      </c>
      <c r="H129" s="65" t="str">
        <f>[9]Sheet1!E32</f>
        <v>Sea View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.75">
      <c r="A133" s="14"/>
      <c r="B133" s="15">
        <v>1</v>
      </c>
      <c r="C133" s="103" t="s">
        <v>1588</v>
      </c>
      <c r="D133" s="74"/>
      <c r="E133" s="21">
        <v>6</v>
      </c>
      <c r="F133" s="19"/>
      <c r="G133" s="98">
        <v>1</v>
      </c>
      <c r="H133" s="123" t="s">
        <v>1510</v>
      </c>
      <c r="I133" s="74"/>
      <c r="J133" s="21">
        <v>9</v>
      </c>
      <c r="K133" s="19" t="s">
        <v>29</v>
      </c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.75">
      <c r="A134" s="14"/>
      <c r="B134" s="15">
        <v>2</v>
      </c>
      <c r="C134" s="103" t="s">
        <v>1539</v>
      </c>
      <c r="D134" s="74"/>
      <c r="E134" s="21">
        <v>7</v>
      </c>
      <c r="F134" s="19" t="s">
        <v>23</v>
      </c>
      <c r="G134" s="97">
        <v>2</v>
      </c>
      <c r="H134" s="123" t="s">
        <v>1514</v>
      </c>
      <c r="I134" s="74"/>
      <c r="J134" s="21">
        <v>10</v>
      </c>
      <c r="K134" s="19" t="s">
        <v>23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.75">
      <c r="A135" s="14"/>
      <c r="B135" s="15">
        <v>3</v>
      </c>
      <c r="C135" s="103" t="s">
        <v>1620</v>
      </c>
      <c r="D135" s="74"/>
      <c r="E135" s="21">
        <v>7</v>
      </c>
      <c r="F135" s="19" t="s">
        <v>99</v>
      </c>
      <c r="G135" s="97">
        <v>3</v>
      </c>
      <c r="H135" s="123" t="s">
        <v>1508</v>
      </c>
      <c r="I135" s="74"/>
      <c r="J135" s="21">
        <v>10</v>
      </c>
      <c r="K135" s="19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.75">
      <c r="A136" s="14"/>
      <c r="B136" s="15">
        <v>4</v>
      </c>
      <c r="C136" s="103" t="s">
        <v>1569</v>
      </c>
      <c r="D136" s="74"/>
      <c r="E136" s="21">
        <v>10</v>
      </c>
      <c r="F136" s="19" t="s">
        <v>26</v>
      </c>
      <c r="G136" s="97">
        <v>4</v>
      </c>
      <c r="H136" s="123" t="s">
        <v>1512</v>
      </c>
      <c r="I136" s="74"/>
      <c r="J136" s="21">
        <v>10</v>
      </c>
      <c r="K136" s="19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.75">
      <c r="A137" s="14"/>
      <c r="B137" s="15">
        <v>5</v>
      </c>
      <c r="C137" s="103" t="s">
        <v>1535</v>
      </c>
      <c r="D137" s="74"/>
      <c r="E137" s="21">
        <v>11</v>
      </c>
      <c r="F137" s="19" t="s">
        <v>37</v>
      </c>
      <c r="G137" s="97">
        <v>5</v>
      </c>
      <c r="H137" s="123" t="s">
        <v>1619</v>
      </c>
      <c r="I137" s="74"/>
      <c r="J137" s="21">
        <v>11</v>
      </c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.75">
      <c r="A138" s="14"/>
      <c r="B138" s="15">
        <v>6</v>
      </c>
      <c r="C138" s="103" t="s">
        <v>1568</v>
      </c>
      <c r="D138" s="74"/>
      <c r="E138" s="21">
        <v>11</v>
      </c>
      <c r="F138" s="19" t="s">
        <v>23</v>
      </c>
      <c r="G138" s="97">
        <v>6</v>
      </c>
      <c r="H138" s="123" t="s">
        <v>1506</v>
      </c>
      <c r="I138" s="74"/>
      <c r="J138" s="21">
        <v>12</v>
      </c>
      <c r="K138" s="19" t="s">
        <v>23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.75">
      <c r="A139" s="14"/>
      <c r="B139" s="15">
        <v>7</v>
      </c>
      <c r="C139" s="103" t="s">
        <v>1533</v>
      </c>
      <c r="D139" s="74"/>
      <c r="E139" s="21">
        <v>12</v>
      </c>
      <c r="F139" s="19"/>
      <c r="G139" s="97">
        <v>7</v>
      </c>
      <c r="H139" s="123" t="s">
        <v>1504</v>
      </c>
      <c r="I139" s="74"/>
      <c r="J139" s="21">
        <v>12</v>
      </c>
      <c r="K139" s="19" t="s">
        <v>96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Royal Perth</v>
      </c>
      <c r="C140" s="58"/>
      <c r="D140" s="58"/>
      <c r="E140" s="56"/>
      <c r="F140" s="21">
        <f>COUNTA(F133:F139)-0.5*COUNTIF(F133:F139,"Sq*")-COUNTIF(F133:F139,"TBA")</f>
        <v>4</v>
      </c>
      <c r="G140" s="84" t="str">
        <f>"TOTAL MATCHES WON BY : "&amp;H129</f>
        <v>TOTAL MATCHES WON BY : Sea View</v>
      </c>
      <c r="H140" s="58"/>
      <c r="I140" s="58"/>
      <c r="J140" s="56"/>
      <c r="K140" s="21">
        <f>COUNTA(K133:K139)-0.5*COUNTIF(K133:K139,"Sq*")-COUNTIF(K133:K139,"TBA")</f>
        <v>3</v>
      </c>
      <c r="L140" s="22"/>
      <c r="M140" s="22"/>
      <c r="N140" s="22" t="str">
        <f>IF(F140+K140=0,"",C129)</f>
        <v>Royal Perth</v>
      </c>
      <c r="O140" s="22">
        <f>F140</f>
        <v>4</v>
      </c>
      <c r="P140" s="22" t="str">
        <f>IF(F140+K140=0,"",H129)</f>
        <v>Sea View</v>
      </c>
      <c r="Q140" s="22">
        <f>K140</f>
        <v>3</v>
      </c>
      <c r="R140" s="22" t="str">
        <f>G141</f>
        <v>Royal Perth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Royal Perth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[9]Sheet1!C33</f>
        <v>Royal Fremantle</v>
      </c>
      <c r="D143" s="58"/>
      <c r="E143" s="58"/>
      <c r="F143" s="56"/>
      <c r="G143" s="16" t="s">
        <v>18</v>
      </c>
      <c r="H143" s="65" t="str">
        <f>[9]Sheet1!E33</f>
        <v>Hartfield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103" t="s">
        <v>1618</v>
      </c>
      <c r="D147" s="74"/>
      <c r="E147" s="21">
        <v>4</v>
      </c>
      <c r="F147" s="19"/>
      <c r="G147" s="98">
        <v>1</v>
      </c>
      <c r="H147" s="103" t="s">
        <v>815</v>
      </c>
      <c r="I147" s="74"/>
      <c r="J147" s="21">
        <v>2</v>
      </c>
      <c r="K147" s="19" t="s">
        <v>111</v>
      </c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103" t="s">
        <v>1567</v>
      </c>
      <c r="D148" s="74"/>
      <c r="E148" s="21">
        <v>5</v>
      </c>
      <c r="F148" s="19"/>
      <c r="G148" s="97">
        <v>2</v>
      </c>
      <c r="H148" s="103" t="s">
        <v>1554</v>
      </c>
      <c r="I148" s="74"/>
      <c r="J148" s="21">
        <v>5</v>
      </c>
      <c r="K148" s="19" t="s">
        <v>26</v>
      </c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103" t="s">
        <v>1524</v>
      </c>
      <c r="D149" s="74"/>
      <c r="E149" s="21">
        <v>7</v>
      </c>
      <c r="F149" s="19"/>
      <c r="G149" s="97">
        <v>3</v>
      </c>
      <c r="H149" s="103" t="s">
        <v>1552</v>
      </c>
      <c r="I149" s="74"/>
      <c r="J149" s="21">
        <v>5</v>
      </c>
      <c r="K149" s="19" t="s">
        <v>37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103" t="s">
        <v>1564</v>
      </c>
      <c r="D150" s="74"/>
      <c r="E150" s="21">
        <v>7</v>
      </c>
      <c r="F150" s="19"/>
      <c r="G150" s="97">
        <v>4</v>
      </c>
      <c r="H150" s="103" t="s">
        <v>1550</v>
      </c>
      <c r="I150" s="74"/>
      <c r="J150" s="21">
        <v>5</v>
      </c>
      <c r="K150" s="19" t="s">
        <v>34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103" t="s">
        <v>1522</v>
      </c>
      <c r="D151" s="74"/>
      <c r="E151" s="21">
        <v>8</v>
      </c>
      <c r="F151" s="19" t="s">
        <v>23</v>
      </c>
      <c r="G151" s="97">
        <v>5</v>
      </c>
      <c r="H151" s="103" t="s">
        <v>1104</v>
      </c>
      <c r="I151" s="74"/>
      <c r="J151" s="21">
        <v>6</v>
      </c>
      <c r="K151" s="19" t="s">
        <v>23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103" t="s">
        <v>1617</v>
      </c>
      <c r="D152" s="74"/>
      <c r="E152" s="21">
        <v>9</v>
      </c>
      <c r="F152" s="19"/>
      <c r="G152" s="97">
        <v>6</v>
      </c>
      <c r="H152" s="103" t="s">
        <v>1546</v>
      </c>
      <c r="I152" s="74"/>
      <c r="J152" s="21">
        <v>8</v>
      </c>
      <c r="K152" s="19" t="s">
        <v>26</v>
      </c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103" t="s">
        <v>1606</v>
      </c>
      <c r="D153" s="74"/>
      <c r="E153" s="21">
        <v>9</v>
      </c>
      <c r="F153" s="19" t="s">
        <v>34</v>
      </c>
      <c r="G153" s="97">
        <v>7</v>
      </c>
      <c r="H153" s="103" t="s">
        <v>1548</v>
      </c>
      <c r="I153" s="74"/>
      <c r="J153" s="21">
        <v>8</v>
      </c>
      <c r="K153" s="19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Royal Fremantle</v>
      </c>
      <c r="C154" s="58"/>
      <c r="D154" s="58"/>
      <c r="E154" s="56"/>
      <c r="F154" s="21">
        <f>COUNTA(F147:F153)-0.5*COUNTIF(F147:F153,"Sq*")-COUNTIF(F147:F153,"TBA")</f>
        <v>1.5</v>
      </c>
      <c r="G154" s="84" t="str">
        <f>"TOTAL MATCHES WON BY : "&amp;H143</f>
        <v>TOTAL MATCHES WON BY : Hartfield</v>
      </c>
      <c r="H154" s="58"/>
      <c r="I154" s="58"/>
      <c r="J154" s="56"/>
      <c r="K154" s="21">
        <f>COUNTA(K147:K153)-0.5*COUNTIF(K147:K153,"Sq*")-COUNTIF(K147:K153,"TBA")</f>
        <v>5.5</v>
      </c>
      <c r="L154" s="22"/>
      <c r="M154" s="22"/>
      <c r="N154" s="22" t="str">
        <f>IF(F154+K154=0,"",C143)</f>
        <v>Royal Fremantle</v>
      </c>
      <c r="O154" s="22">
        <f>F154</f>
        <v>1.5</v>
      </c>
      <c r="P154" s="22" t="str">
        <f>IF(F154+K154=0,"",H143)</f>
        <v>Hartfield</v>
      </c>
      <c r="Q154" s="22">
        <f>K154</f>
        <v>5.5</v>
      </c>
      <c r="R154" s="22" t="str">
        <f>G155</f>
        <v>Hartfield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Hartfield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[9]Sheet1!C34</f>
        <v>Mosman Park</v>
      </c>
      <c r="D157" s="58"/>
      <c r="E157" s="58"/>
      <c r="F157" s="56"/>
      <c r="G157" s="16" t="s">
        <v>18</v>
      </c>
      <c r="H157" s="65" t="str">
        <f>[9]Sheet1!E34</f>
        <v>Gosnells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6.5" customHeight="1">
      <c r="A161" s="14"/>
      <c r="B161" s="15">
        <v>1</v>
      </c>
      <c r="C161" s="103" t="s">
        <v>1616</v>
      </c>
      <c r="D161" s="74"/>
      <c r="E161" s="21">
        <v>6</v>
      </c>
      <c r="F161" s="19" t="s">
        <v>96</v>
      </c>
      <c r="G161" s="98">
        <v>1</v>
      </c>
      <c r="H161" s="103" t="s">
        <v>1587</v>
      </c>
      <c r="I161" s="74"/>
      <c r="J161" s="21">
        <v>7</v>
      </c>
      <c r="K161" s="19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103" t="s">
        <v>1553</v>
      </c>
      <c r="D162" s="74"/>
      <c r="E162" s="21">
        <v>10</v>
      </c>
      <c r="F162" s="19" t="s">
        <v>34</v>
      </c>
      <c r="G162" s="97">
        <v>2</v>
      </c>
      <c r="H162" s="103" t="s">
        <v>1562</v>
      </c>
      <c r="I162" s="74"/>
      <c r="J162" s="21">
        <v>9</v>
      </c>
      <c r="K162" s="19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103" t="s">
        <v>1574</v>
      </c>
      <c r="D163" s="74"/>
      <c r="E163" s="21">
        <v>10</v>
      </c>
      <c r="F163" s="19"/>
      <c r="G163" s="97">
        <v>3</v>
      </c>
      <c r="H163" s="103" t="s">
        <v>1525</v>
      </c>
      <c r="I163" s="74"/>
      <c r="J163" s="21">
        <v>9</v>
      </c>
      <c r="K163" s="19" t="s">
        <v>104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103" t="s">
        <v>1577</v>
      </c>
      <c r="D164" s="74"/>
      <c r="E164" s="21">
        <v>10</v>
      </c>
      <c r="F164" s="19" t="s">
        <v>92</v>
      </c>
      <c r="G164" s="97">
        <v>4</v>
      </c>
      <c r="H164" s="103" t="s">
        <v>1523</v>
      </c>
      <c r="I164" s="74"/>
      <c r="J164" s="21">
        <v>9</v>
      </c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103" t="s">
        <v>1549</v>
      </c>
      <c r="D165" s="74"/>
      <c r="E165" s="21">
        <v>12</v>
      </c>
      <c r="F165" s="19"/>
      <c r="G165" s="97">
        <v>5</v>
      </c>
      <c r="H165" s="103" t="s">
        <v>1559</v>
      </c>
      <c r="I165" s="74"/>
      <c r="J165" s="21">
        <v>10</v>
      </c>
      <c r="K165" s="19" t="s">
        <v>29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103" t="s">
        <v>1547</v>
      </c>
      <c r="D166" s="74"/>
      <c r="E166" s="21">
        <v>13</v>
      </c>
      <c r="F166" s="19" t="s">
        <v>29</v>
      </c>
      <c r="G166" s="97">
        <v>6</v>
      </c>
      <c r="H166" s="103" t="s">
        <v>1560</v>
      </c>
      <c r="I166" s="74"/>
      <c r="J166" s="21">
        <v>10</v>
      </c>
      <c r="K166" s="19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103" t="s">
        <v>1605</v>
      </c>
      <c r="D167" s="74"/>
      <c r="E167" s="21">
        <v>14</v>
      </c>
      <c r="F167" s="19" t="s">
        <v>29</v>
      </c>
      <c r="G167" s="97">
        <v>7</v>
      </c>
      <c r="H167" s="103" t="s">
        <v>1609</v>
      </c>
      <c r="I167" s="74"/>
      <c r="J167" s="21">
        <v>12</v>
      </c>
      <c r="K167" s="19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Mosman Park</v>
      </c>
      <c r="C168" s="58"/>
      <c r="D168" s="58"/>
      <c r="E168" s="56"/>
      <c r="F168" s="21">
        <f>COUNTA(F161:F167)-0.5*COUNTIF(F161:F167,"Sq*")-COUNTIF(F161:F167,"TBA")</f>
        <v>5</v>
      </c>
      <c r="G168" s="84" t="str">
        <f>"TOTAL MATCHES WON BY : "&amp;H157</f>
        <v>TOTAL MATCHES WON BY : Gosnells</v>
      </c>
      <c r="H168" s="58"/>
      <c r="I168" s="58"/>
      <c r="J168" s="56"/>
      <c r="K168" s="21">
        <f>COUNTA(K161:K167)-0.5*COUNTIF(K161:K167,"Sq*")-COUNTIF(K161:K167,"TBA")</f>
        <v>2</v>
      </c>
      <c r="L168" s="22"/>
      <c r="M168" s="22"/>
      <c r="N168" s="22" t="str">
        <f>IF(F168+K168=0,"",C157)</f>
        <v>Mosman Park</v>
      </c>
      <c r="O168" s="22">
        <f>F168</f>
        <v>5</v>
      </c>
      <c r="P168" s="22" t="str">
        <f>IF(F168+K168=0,"",H157)</f>
        <v>Gosnells</v>
      </c>
      <c r="Q168" s="22">
        <f>K168</f>
        <v>2</v>
      </c>
      <c r="R168" s="22" t="str">
        <f>G169</f>
        <v>Mosman Park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Mosman Park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14"/>
      <c r="B171" s="15" t="s">
        <v>18</v>
      </c>
      <c r="C171" s="64" t="str">
        <f>[9]Sheet1!C35</f>
        <v>Melville Glades</v>
      </c>
      <c r="D171" s="58"/>
      <c r="E171" s="58"/>
      <c r="F171" s="56"/>
      <c r="G171" s="16" t="s">
        <v>18</v>
      </c>
      <c r="H171" s="65" t="str">
        <f>[9]Sheet1!E35</f>
        <v>Kwinana</v>
      </c>
      <c r="I171" s="58"/>
      <c r="J171" s="58"/>
      <c r="K171" s="56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 ht="15">
      <c r="A172" s="14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 ht="15">
      <c r="A175" s="14"/>
      <c r="B175" s="15">
        <v>1</v>
      </c>
      <c r="C175" s="102" t="s">
        <v>1543</v>
      </c>
      <c r="D175" s="74"/>
      <c r="E175" s="21">
        <v>6</v>
      </c>
      <c r="F175" s="19"/>
      <c r="G175" s="98">
        <v>1</v>
      </c>
      <c r="H175" s="102" t="s">
        <v>1615</v>
      </c>
      <c r="I175" s="74"/>
      <c r="J175" s="21">
        <v>7</v>
      </c>
      <c r="K175" s="19" t="s">
        <v>26</v>
      </c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 ht="15">
      <c r="A176" s="14"/>
      <c r="B176" s="15">
        <v>2</v>
      </c>
      <c r="C176" s="102" t="s">
        <v>1614</v>
      </c>
      <c r="D176" s="74"/>
      <c r="E176" s="21">
        <v>6</v>
      </c>
      <c r="F176" s="19" t="s">
        <v>29</v>
      </c>
      <c r="G176" s="97">
        <v>2</v>
      </c>
      <c r="H176" s="102" t="s">
        <v>1103</v>
      </c>
      <c r="I176" s="74"/>
      <c r="J176" s="21">
        <v>7</v>
      </c>
      <c r="K176" s="19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 ht="15">
      <c r="A177" s="14"/>
      <c r="B177" s="15">
        <v>3</v>
      </c>
      <c r="C177" s="102" t="s">
        <v>1595</v>
      </c>
      <c r="D177" s="74"/>
      <c r="E177" s="21">
        <v>6</v>
      </c>
      <c r="F177" s="19"/>
      <c r="G177" s="97">
        <v>3</v>
      </c>
      <c r="H177" s="102" t="s">
        <v>1561</v>
      </c>
      <c r="I177" s="74"/>
      <c r="J177" s="21">
        <v>8</v>
      </c>
      <c r="K177" s="19" t="s">
        <v>26</v>
      </c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 ht="15">
      <c r="A178" s="14"/>
      <c r="B178" s="15">
        <v>4</v>
      </c>
      <c r="C178" s="102" t="s">
        <v>1575</v>
      </c>
      <c r="D178" s="74"/>
      <c r="E178" s="21">
        <v>10</v>
      </c>
      <c r="F178" s="19" t="s">
        <v>29</v>
      </c>
      <c r="G178" s="97">
        <v>4</v>
      </c>
      <c r="H178" s="102" t="s">
        <v>1507</v>
      </c>
      <c r="I178" s="74"/>
      <c r="J178" s="21">
        <v>9</v>
      </c>
      <c r="K178" s="19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 ht="15">
      <c r="A179" s="14"/>
      <c r="B179" s="15">
        <v>5</v>
      </c>
      <c r="C179" s="102" t="s">
        <v>1613</v>
      </c>
      <c r="D179" s="74"/>
      <c r="E179" s="21">
        <v>12</v>
      </c>
      <c r="F179" s="19"/>
      <c r="G179" s="97">
        <v>5</v>
      </c>
      <c r="H179" s="102" t="s">
        <v>1558</v>
      </c>
      <c r="I179" s="74"/>
      <c r="J179" s="21">
        <v>10</v>
      </c>
      <c r="K179" s="19" t="s">
        <v>99</v>
      </c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 ht="15">
      <c r="A180" s="14"/>
      <c r="B180" s="15">
        <v>6</v>
      </c>
      <c r="C180" s="102" t="s">
        <v>1538</v>
      </c>
      <c r="D180" s="74"/>
      <c r="E180" s="21">
        <v>12</v>
      </c>
      <c r="F180" s="19" t="s">
        <v>23</v>
      </c>
      <c r="G180" s="97">
        <v>6</v>
      </c>
      <c r="H180" s="102" t="s">
        <v>1612</v>
      </c>
      <c r="I180" s="74"/>
      <c r="J180" s="21">
        <v>12</v>
      </c>
      <c r="K180" s="19" t="s">
        <v>23</v>
      </c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 ht="15">
      <c r="A181" s="14"/>
      <c r="B181" s="15">
        <v>7</v>
      </c>
      <c r="C181" s="102" t="s">
        <v>1611</v>
      </c>
      <c r="D181" s="74"/>
      <c r="E181" s="21">
        <v>14</v>
      </c>
      <c r="F181" s="19" t="s">
        <v>190</v>
      </c>
      <c r="G181" s="97">
        <v>7</v>
      </c>
      <c r="H181" s="102"/>
      <c r="I181" s="74"/>
      <c r="J181" s="21"/>
      <c r="K181" s="19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 ht="15">
      <c r="A182" s="14"/>
      <c r="B182" s="64" t="str">
        <f>"TOTAL MATCHES WON BY : "&amp;C171</f>
        <v>TOTAL MATCHES WON BY : Melville Glades</v>
      </c>
      <c r="C182" s="58"/>
      <c r="D182" s="58"/>
      <c r="E182" s="56"/>
      <c r="F182" s="21">
        <f>COUNTA(F175:F181)-0.5*COUNTIF(F175:F181,"Sq*")-COUNTIF(F175:F181,"TBA")</f>
        <v>3.5</v>
      </c>
      <c r="G182" s="84" t="str">
        <f>"TOTAL MATCHES WON BY : "&amp;H171</f>
        <v>TOTAL MATCHES WON BY : Kwinana</v>
      </c>
      <c r="H182" s="58"/>
      <c r="I182" s="58"/>
      <c r="J182" s="56"/>
      <c r="K182" s="21">
        <f>COUNTA(K175:K181)-0.5*COUNTIF(K175:K181,"Sq*")-COUNTIF(K175:K181,"TBA")</f>
        <v>3.5</v>
      </c>
      <c r="L182" s="24"/>
      <c r="M182" s="22"/>
      <c r="N182" s="22" t="str">
        <f>IF(F182+K182=0,"",C171)</f>
        <v>Melville Glades</v>
      </c>
      <c r="O182" s="22">
        <f>F182</f>
        <v>3.5</v>
      </c>
      <c r="P182" s="22" t="str">
        <f>IF(F182+K182=0,"",H171)</f>
        <v>Kwinana</v>
      </c>
      <c r="Q182" s="22">
        <f>K182</f>
        <v>3.5</v>
      </c>
      <c r="R182" s="22" t="str">
        <f>G183</f>
        <v>HALVED</v>
      </c>
      <c r="S182" s="22" t="str">
        <f>IF(R182="HALVED",C171,"")</f>
        <v>Melville Glades</v>
      </c>
      <c r="T182" s="22" t="str">
        <f>IF(R182="HALVED",H171,"")</f>
        <v>Kwinana</v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HALVED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25"/>
      <c r="C184" s="25"/>
      <c r="D184" s="25"/>
      <c r="E184" s="25"/>
      <c r="F184" s="25"/>
      <c r="G184" s="26"/>
      <c r="H184" s="26"/>
      <c r="I184" s="26"/>
      <c r="J184" s="26"/>
      <c r="K184" s="26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 ht="30" customHeight="1">
      <c r="A185" s="13"/>
      <c r="B185" s="76" t="str">
        <f>[9]Sheet1!A25</f>
        <v>ROUND FOUR</v>
      </c>
      <c r="C185" s="56"/>
      <c r="D185" s="62" t="str">
        <f>[9]Sheet1!B25</f>
        <v>SUNDAY 29 JUNE</v>
      </c>
      <c r="E185" s="58"/>
      <c r="F185" s="56"/>
      <c r="G185" s="99" t="str">
        <f>[9]Sheet1!C25</f>
        <v>Royal Fremantle GC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[9]Sheet1!C26</f>
        <v>Gosnells</v>
      </c>
      <c r="D186" s="58"/>
      <c r="E186" s="58"/>
      <c r="F186" s="56"/>
      <c r="G186" s="16" t="s">
        <v>18</v>
      </c>
      <c r="H186" s="65" t="str">
        <f>[9]Sheet1!E26</f>
        <v>Hartfield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1587</v>
      </c>
      <c r="D190" s="56"/>
      <c r="E190" s="21">
        <v>10</v>
      </c>
      <c r="F190" s="19" t="s">
        <v>34</v>
      </c>
      <c r="G190" s="98">
        <v>1</v>
      </c>
      <c r="H190" s="75" t="s">
        <v>815</v>
      </c>
      <c r="I190" s="56"/>
      <c r="J190" s="21">
        <v>4</v>
      </c>
      <c r="K190" s="19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1527</v>
      </c>
      <c r="D191" s="56"/>
      <c r="E191" s="21">
        <v>11</v>
      </c>
      <c r="F191" s="19" t="s">
        <v>99</v>
      </c>
      <c r="G191" s="97">
        <v>2</v>
      </c>
      <c r="H191" s="75" t="s">
        <v>1554</v>
      </c>
      <c r="I191" s="56"/>
      <c r="J191" s="21">
        <v>7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1562</v>
      </c>
      <c r="D192" s="56"/>
      <c r="E192" s="21">
        <v>11</v>
      </c>
      <c r="F192" s="19" t="s">
        <v>92</v>
      </c>
      <c r="G192" s="97">
        <v>3</v>
      </c>
      <c r="H192" s="75" t="s">
        <v>1104</v>
      </c>
      <c r="I192" s="56"/>
      <c r="J192" s="21">
        <v>8</v>
      </c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1525</v>
      </c>
      <c r="D193" s="56"/>
      <c r="E193" s="21">
        <v>11</v>
      </c>
      <c r="F193" s="19"/>
      <c r="G193" s="97">
        <v>4</v>
      </c>
      <c r="H193" s="75" t="s">
        <v>1552</v>
      </c>
      <c r="I193" s="56"/>
      <c r="J193" s="21">
        <v>8</v>
      </c>
      <c r="K193" s="19" t="s">
        <v>37</v>
      </c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1560</v>
      </c>
      <c r="D194" s="56"/>
      <c r="E194" s="21">
        <v>13</v>
      </c>
      <c r="F194" s="19" t="s">
        <v>29</v>
      </c>
      <c r="G194" s="97">
        <v>5</v>
      </c>
      <c r="H194" s="75" t="s">
        <v>1610</v>
      </c>
      <c r="I194" s="56"/>
      <c r="J194" s="21">
        <v>8</v>
      </c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1559</v>
      </c>
      <c r="D195" s="56"/>
      <c r="E195" s="21">
        <v>13</v>
      </c>
      <c r="F195" s="19" t="s">
        <v>26</v>
      </c>
      <c r="G195" s="97">
        <v>6</v>
      </c>
      <c r="H195" s="75" t="s">
        <v>1548</v>
      </c>
      <c r="I195" s="56"/>
      <c r="J195" s="21">
        <v>10</v>
      </c>
      <c r="K195" s="19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1609</v>
      </c>
      <c r="D196" s="56"/>
      <c r="E196" s="21">
        <v>15</v>
      </c>
      <c r="F196" s="19" t="s">
        <v>34</v>
      </c>
      <c r="G196" s="97">
        <v>7</v>
      </c>
      <c r="H196" s="75" t="s">
        <v>1546</v>
      </c>
      <c r="I196" s="56"/>
      <c r="J196" s="21">
        <v>11</v>
      </c>
      <c r="K196" s="19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Gosnells</v>
      </c>
      <c r="C197" s="58"/>
      <c r="D197" s="58"/>
      <c r="E197" s="56"/>
      <c r="F197" s="21">
        <f>COUNTA(F190:F196)-0.5*COUNTIF(F190:F196,"Sq*")-COUNTIF(F190:F196,"TBA")</f>
        <v>6</v>
      </c>
      <c r="G197" s="84" t="str">
        <f>"TOTAL MATCHES WON BY : "&amp;H186</f>
        <v>TOTAL MATCHES WON BY : Hartfield</v>
      </c>
      <c r="H197" s="58"/>
      <c r="I197" s="58"/>
      <c r="J197" s="56"/>
      <c r="K197" s="21">
        <f>COUNTA(K190:K196)-0.5*COUNTIF(K190:K196,"Sq*")-COUNTIF(K190:K196,"TBA")</f>
        <v>1</v>
      </c>
      <c r="L197" s="22"/>
      <c r="M197" s="22"/>
      <c r="N197" s="22" t="str">
        <f>IF(F197+K197=0,"",C186)</f>
        <v>Gosnells</v>
      </c>
      <c r="O197" s="22">
        <f>F197</f>
        <v>6</v>
      </c>
      <c r="P197" s="22" t="str">
        <f>IF(F197+K197=0,"",H186)</f>
        <v>Hartfield</v>
      </c>
      <c r="Q197" s="22">
        <f>K197</f>
        <v>1</v>
      </c>
      <c r="R197" s="22" t="str">
        <f>G198</f>
        <v>Gosnells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Gosnells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[9]Sheet1!C27</f>
        <v>Mosman Park</v>
      </c>
      <c r="D200" s="58"/>
      <c r="E200" s="58"/>
      <c r="F200" s="56"/>
      <c r="G200" s="16" t="s">
        <v>18</v>
      </c>
      <c r="H200" s="65" t="str">
        <f>[9]Sheet1!E27</f>
        <v>Royal Fremantle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23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23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23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23"/>
      <c r="B204" s="15">
        <v>1</v>
      </c>
      <c r="C204" s="75" t="s">
        <v>1577</v>
      </c>
      <c r="D204" s="56"/>
      <c r="E204" s="21">
        <v>12</v>
      </c>
      <c r="F204" s="19"/>
      <c r="G204" s="98">
        <v>1</v>
      </c>
      <c r="H204" s="75" t="s">
        <v>1530</v>
      </c>
      <c r="I204" s="56"/>
      <c r="J204" s="21">
        <v>7</v>
      </c>
      <c r="K204" s="19" t="s">
        <v>29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23"/>
      <c r="B205" s="15">
        <v>2</v>
      </c>
      <c r="C205" s="75" t="s">
        <v>1574</v>
      </c>
      <c r="D205" s="56"/>
      <c r="E205" s="21">
        <v>13</v>
      </c>
      <c r="F205" s="19" t="s">
        <v>29</v>
      </c>
      <c r="G205" s="97">
        <v>2</v>
      </c>
      <c r="H205" s="75" t="s">
        <v>1567</v>
      </c>
      <c r="I205" s="56"/>
      <c r="J205" s="21">
        <v>8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23"/>
      <c r="B206" s="15">
        <v>3</v>
      </c>
      <c r="C206" s="75" t="s">
        <v>1608</v>
      </c>
      <c r="D206" s="56"/>
      <c r="E206" s="21">
        <v>13</v>
      </c>
      <c r="F206" s="19"/>
      <c r="G206" s="97">
        <v>3</v>
      </c>
      <c r="H206" s="75" t="s">
        <v>1526</v>
      </c>
      <c r="I206" s="56"/>
      <c r="J206" s="21">
        <v>8</v>
      </c>
      <c r="K206" s="19" t="s">
        <v>92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23"/>
      <c r="B207" s="15">
        <v>4</v>
      </c>
      <c r="C207" s="75" t="s">
        <v>1549</v>
      </c>
      <c r="D207" s="56"/>
      <c r="E207" s="21">
        <v>14</v>
      </c>
      <c r="F207" s="19"/>
      <c r="G207" s="97">
        <v>4</v>
      </c>
      <c r="H207" s="75" t="s">
        <v>1524</v>
      </c>
      <c r="I207" s="56"/>
      <c r="J207" s="21">
        <v>9</v>
      </c>
      <c r="K207" s="19" t="s">
        <v>111</v>
      </c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23"/>
      <c r="B208" s="15">
        <v>5</v>
      </c>
      <c r="C208" s="75" t="s">
        <v>1607</v>
      </c>
      <c r="D208" s="56"/>
      <c r="E208" s="21">
        <v>15</v>
      </c>
      <c r="F208" s="19"/>
      <c r="G208" s="97">
        <v>5</v>
      </c>
      <c r="H208" s="75" t="s">
        <v>1564</v>
      </c>
      <c r="I208" s="56"/>
      <c r="J208" s="21">
        <v>10</v>
      </c>
      <c r="K208" s="19" t="s">
        <v>84</v>
      </c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23"/>
      <c r="B209" s="15">
        <v>6</v>
      </c>
      <c r="C209" s="75" t="s">
        <v>1547</v>
      </c>
      <c r="D209" s="56"/>
      <c r="E209" s="21">
        <v>16</v>
      </c>
      <c r="F209" s="19"/>
      <c r="G209" s="97">
        <v>6</v>
      </c>
      <c r="H209" s="75" t="s">
        <v>1606</v>
      </c>
      <c r="I209" s="56"/>
      <c r="J209" s="21">
        <v>11</v>
      </c>
      <c r="K209" s="19" t="s">
        <v>84</v>
      </c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23"/>
      <c r="B210" s="15">
        <v>7</v>
      </c>
      <c r="C210" s="75" t="s">
        <v>1605</v>
      </c>
      <c r="D210" s="56"/>
      <c r="E210" s="21">
        <v>17</v>
      </c>
      <c r="F210" s="19"/>
      <c r="G210" s="97">
        <v>7</v>
      </c>
      <c r="H210" s="75" t="s">
        <v>1518</v>
      </c>
      <c r="I210" s="56"/>
      <c r="J210" s="21">
        <v>12</v>
      </c>
      <c r="K210" s="19" t="s">
        <v>26</v>
      </c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23"/>
      <c r="B211" s="64" t="str">
        <f>"TOTAL MATCHES WON BY : "&amp;C200</f>
        <v>TOTAL MATCHES WON BY : Mosman Park</v>
      </c>
      <c r="C211" s="58"/>
      <c r="D211" s="58"/>
      <c r="E211" s="56"/>
      <c r="F211" s="21">
        <f>COUNTA(F204:F210)-0.5*COUNTIF(F204:F210,"Sq*")-COUNTIF(F204:F210,"TBA")</f>
        <v>1</v>
      </c>
      <c r="G211" s="84" t="str">
        <f>"TOTAL MATCHES WON BY : "&amp;H200</f>
        <v>TOTAL MATCHES WON BY : Royal Fremantle</v>
      </c>
      <c r="H211" s="58"/>
      <c r="I211" s="58"/>
      <c r="J211" s="56"/>
      <c r="K211" s="21">
        <f>COUNTA(K204:K210)-0.5*COUNTIF(K204:K210,"Sq*")-COUNTIF(K204:K210,"TBA")</f>
        <v>6</v>
      </c>
      <c r="L211" s="22"/>
      <c r="M211" s="22"/>
      <c r="N211" s="22" t="str">
        <f>IF(F211+K211=0,"",C200)</f>
        <v>Mosman Park</v>
      </c>
      <c r="O211" s="22">
        <f>F211</f>
        <v>1</v>
      </c>
      <c r="P211" s="22" t="str">
        <f>IF(F211+K211=0,"",H200)</f>
        <v>Royal Fremantle</v>
      </c>
      <c r="Q211" s="22">
        <f>K211</f>
        <v>6</v>
      </c>
      <c r="R211" s="22" t="str">
        <f>G212</f>
        <v>Royal Fremantle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23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Royal Fremantle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[9]Sheet1!C28</f>
        <v>Sea View</v>
      </c>
      <c r="D214" s="58"/>
      <c r="E214" s="58"/>
      <c r="F214" s="56"/>
      <c r="G214" s="16" t="s">
        <v>18</v>
      </c>
      <c r="H214" s="65" t="str">
        <f>[9]Sheet1!E28</f>
        <v>Melville Glades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1604</v>
      </c>
      <c r="D218" s="56"/>
      <c r="E218" s="21">
        <v>11</v>
      </c>
      <c r="F218" s="19" t="s">
        <v>26</v>
      </c>
      <c r="G218" s="98">
        <v>1</v>
      </c>
      <c r="H218" s="75" t="s">
        <v>1541</v>
      </c>
      <c r="I218" s="56"/>
      <c r="J218" s="21">
        <v>9</v>
      </c>
      <c r="K218" s="19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1603</v>
      </c>
      <c r="D219" s="56"/>
      <c r="E219" s="21">
        <v>12</v>
      </c>
      <c r="F219" s="19" t="s">
        <v>99</v>
      </c>
      <c r="G219" s="97">
        <v>2</v>
      </c>
      <c r="H219" s="75" t="s">
        <v>1540</v>
      </c>
      <c r="I219" s="56"/>
      <c r="J219" s="21">
        <v>9</v>
      </c>
      <c r="K219" s="19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1602</v>
      </c>
      <c r="D220" s="56"/>
      <c r="E220" s="21">
        <v>12</v>
      </c>
      <c r="F220" s="19" t="s">
        <v>37</v>
      </c>
      <c r="G220" s="97">
        <v>3</v>
      </c>
      <c r="H220" s="75" t="s">
        <v>1594</v>
      </c>
      <c r="I220" s="56"/>
      <c r="J220" s="21">
        <v>9</v>
      </c>
      <c r="K220" s="19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1601</v>
      </c>
      <c r="D221" s="56"/>
      <c r="E221" s="21">
        <v>13</v>
      </c>
      <c r="F221" s="19" t="s">
        <v>29</v>
      </c>
      <c r="G221" s="97">
        <v>4</v>
      </c>
      <c r="H221" s="75" t="s">
        <v>1592</v>
      </c>
      <c r="I221" s="56"/>
      <c r="J221" s="21">
        <v>14</v>
      </c>
      <c r="K221" s="19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1600</v>
      </c>
      <c r="D222" s="56"/>
      <c r="E222" s="21">
        <v>15</v>
      </c>
      <c r="F222" s="19" t="s">
        <v>96</v>
      </c>
      <c r="G222" s="97">
        <v>5</v>
      </c>
      <c r="H222" s="75" t="s">
        <v>1538</v>
      </c>
      <c r="I222" s="56"/>
      <c r="J222" s="21">
        <v>15</v>
      </c>
      <c r="K222" s="19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1599</v>
      </c>
      <c r="D223" s="56"/>
      <c r="E223" s="21">
        <v>15</v>
      </c>
      <c r="F223" s="19" t="s">
        <v>34</v>
      </c>
      <c r="G223" s="97">
        <v>6</v>
      </c>
      <c r="H223" s="75" t="s">
        <v>1536</v>
      </c>
      <c r="I223" s="56"/>
      <c r="J223" s="21">
        <v>15</v>
      </c>
      <c r="K223" s="19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1563</v>
      </c>
      <c r="D224" s="56"/>
      <c r="E224" s="21">
        <v>15</v>
      </c>
      <c r="F224" s="19"/>
      <c r="G224" s="97">
        <v>7</v>
      </c>
      <c r="H224" s="75" t="s">
        <v>1589</v>
      </c>
      <c r="I224" s="56"/>
      <c r="J224" s="21">
        <v>17</v>
      </c>
      <c r="K224" s="19" t="s">
        <v>29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Sea View</v>
      </c>
      <c r="C225" s="58"/>
      <c r="D225" s="58"/>
      <c r="E225" s="56"/>
      <c r="F225" s="21">
        <f>COUNTA(F218:F224)-0.5*COUNTIF(F218:F224,"Sq*")-COUNTIF(F218:F224,"TBA")</f>
        <v>6</v>
      </c>
      <c r="G225" s="84" t="str">
        <f>"TOTAL MATCHES WON BY : "&amp;H214</f>
        <v>TOTAL MATCHES WON BY : Melville Glades</v>
      </c>
      <c r="H225" s="58"/>
      <c r="I225" s="58"/>
      <c r="J225" s="56"/>
      <c r="K225" s="21">
        <f>COUNTA(K218:K224)-0.5*COUNTIF(K218:K224,"Sq*")-COUNTIF(K218:K224,"TBA")</f>
        <v>1</v>
      </c>
      <c r="L225" s="22"/>
      <c r="M225" s="22"/>
      <c r="N225" s="22" t="str">
        <f>IF(F225+K225=0,"",C214)</f>
        <v>Sea View</v>
      </c>
      <c r="O225" s="22">
        <f>F225</f>
        <v>6</v>
      </c>
      <c r="P225" s="22" t="str">
        <f>IF(F225+K225=0,"",H214)</f>
        <v>Melville Glades</v>
      </c>
      <c r="Q225" s="22">
        <f>K225</f>
        <v>1</v>
      </c>
      <c r="R225" s="22" t="str">
        <f>G226</f>
        <v>Sea View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Sea View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[9]Sheet1!C29</f>
        <v>Royal Perth</v>
      </c>
      <c r="D228" s="58"/>
      <c r="E228" s="58"/>
      <c r="F228" s="56"/>
      <c r="G228" s="16" t="s">
        <v>18</v>
      </c>
      <c r="H228" s="65" t="str">
        <f>[9]Sheet1!E29</f>
        <v>Kwinana</v>
      </c>
      <c r="I228" s="58"/>
      <c r="J228" s="58"/>
      <c r="K228" s="56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 ht="15">
      <c r="A229" s="2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 ht="15">
      <c r="A230" s="23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 ht="15">
      <c r="A231" s="23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 ht="15">
      <c r="A232" s="23"/>
      <c r="B232" s="15">
        <v>1</v>
      </c>
      <c r="C232" s="75" t="s">
        <v>1588</v>
      </c>
      <c r="D232" s="56"/>
      <c r="E232" s="21">
        <v>8</v>
      </c>
      <c r="F232" s="19"/>
      <c r="G232" s="98">
        <v>1</v>
      </c>
      <c r="H232" s="75" t="s">
        <v>1103</v>
      </c>
      <c r="I232" s="56"/>
      <c r="J232" s="21">
        <v>9</v>
      </c>
      <c r="K232" s="19" t="s">
        <v>29</v>
      </c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 ht="15">
      <c r="A233" s="23"/>
      <c r="B233" s="15">
        <v>2</v>
      </c>
      <c r="C233" s="75" t="s">
        <v>1542</v>
      </c>
      <c r="D233" s="56"/>
      <c r="E233" s="21">
        <v>9</v>
      </c>
      <c r="F233" s="19" t="s">
        <v>104</v>
      </c>
      <c r="G233" s="97">
        <v>2</v>
      </c>
      <c r="H233" s="75" t="s">
        <v>1513</v>
      </c>
      <c r="I233" s="56"/>
      <c r="J233" s="21">
        <v>10</v>
      </c>
      <c r="K233" s="19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 ht="15">
      <c r="A234" s="23"/>
      <c r="B234" s="15">
        <v>3</v>
      </c>
      <c r="C234" s="75" t="s">
        <v>1539</v>
      </c>
      <c r="D234" s="56"/>
      <c r="E234" s="21">
        <v>10</v>
      </c>
      <c r="F234" s="19" t="s">
        <v>37</v>
      </c>
      <c r="G234" s="97">
        <v>3</v>
      </c>
      <c r="H234" s="75" t="s">
        <v>1561</v>
      </c>
      <c r="I234" s="56"/>
      <c r="J234" s="21">
        <v>11</v>
      </c>
      <c r="K234" s="19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 ht="15">
      <c r="A235" s="23"/>
      <c r="B235" s="15">
        <v>4</v>
      </c>
      <c r="C235" s="75" t="s">
        <v>1569</v>
      </c>
      <c r="D235" s="56"/>
      <c r="E235" s="21">
        <v>13</v>
      </c>
      <c r="F235" s="19" t="s">
        <v>37</v>
      </c>
      <c r="G235" s="97">
        <v>4</v>
      </c>
      <c r="H235" s="75" t="s">
        <v>1598</v>
      </c>
      <c r="I235" s="56"/>
      <c r="J235" s="21">
        <v>11</v>
      </c>
      <c r="K235" s="19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 ht="15">
      <c r="A236" s="23"/>
      <c r="B236" s="15">
        <v>5</v>
      </c>
      <c r="C236" s="75" t="s">
        <v>1535</v>
      </c>
      <c r="D236" s="56"/>
      <c r="E236" s="21">
        <v>14</v>
      </c>
      <c r="F236" s="19" t="s">
        <v>37</v>
      </c>
      <c r="G236" s="97">
        <v>5</v>
      </c>
      <c r="H236" s="75" t="s">
        <v>1511</v>
      </c>
      <c r="I236" s="56"/>
      <c r="J236" s="21">
        <v>11</v>
      </c>
      <c r="K236" s="19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 ht="15">
      <c r="A237" s="23"/>
      <c r="B237" s="15">
        <v>6</v>
      </c>
      <c r="C237" s="75" t="s">
        <v>1568</v>
      </c>
      <c r="D237" s="56"/>
      <c r="E237" s="21">
        <v>14</v>
      </c>
      <c r="F237" s="19" t="s">
        <v>37</v>
      </c>
      <c r="G237" s="97">
        <v>6</v>
      </c>
      <c r="H237" s="75" t="s">
        <v>1579</v>
      </c>
      <c r="I237" s="56"/>
      <c r="J237" s="21">
        <v>13</v>
      </c>
      <c r="K237" s="19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 ht="15">
      <c r="A238" s="23"/>
      <c r="B238" s="15">
        <v>7</v>
      </c>
      <c r="C238" s="75" t="s">
        <v>1533</v>
      </c>
      <c r="D238" s="56"/>
      <c r="E238" s="21">
        <v>15</v>
      </c>
      <c r="F238" s="19" t="s">
        <v>29</v>
      </c>
      <c r="G238" s="97">
        <v>7</v>
      </c>
      <c r="H238" s="75" t="s">
        <v>1503</v>
      </c>
      <c r="I238" s="56"/>
      <c r="J238" s="21">
        <v>15</v>
      </c>
      <c r="K238" s="19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 ht="15">
      <c r="A239" s="23"/>
      <c r="B239" s="64" t="str">
        <f>"TOTAL MATCHES WON BY : "&amp;C228</f>
        <v>TOTAL MATCHES WON BY : Royal Perth</v>
      </c>
      <c r="C239" s="58"/>
      <c r="D239" s="58"/>
      <c r="E239" s="56"/>
      <c r="F239" s="21">
        <f>COUNTA(F232:F238)-0.5*COUNTIF(F232:F238,"Sq*")-COUNTIF(F232:F238,"TBA")</f>
        <v>6</v>
      </c>
      <c r="G239" s="84" t="str">
        <f>"TOTAL MATCHES WON BY : "&amp;H228</f>
        <v>TOTAL MATCHES WON BY : Kwinana</v>
      </c>
      <c r="H239" s="58"/>
      <c r="I239" s="58"/>
      <c r="J239" s="56"/>
      <c r="K239" s="21">
        <f>COUNTA(K232:K238)-0.5*COUNTIF(K232:K238,"Sq*")-COUNTIF(K232:K238,"TBA")</f>
        <v>1</v>
      </c>
      <c r="L239" s="24"/>
      <c r="M239" s="22"/>
      <c r="N239" s="22" t="str">
        <f>IF(F239+K239=0,"",C228)</f>
        <v>Royal Perth</v>
      </c>
      <c r="O239" s="22">
        <f>F239</f>
        <v>6</v>
      </c>
      <c r="P239" s="22" t="str">
        <f>IF(F239+K239=0,"",H228)</f>
        <v>Kwinana</v>
      </c>
      <c r="Q239" s="22">
        <f>K239</f>
        <v>1</v>
      </c>
      <c r="R239" s="22" t="str">
        <f>G240</f>
        <v>Royal Perth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23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Royal Perth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23"/>
      <c r="B241" s="25"/>
      <c r="C241" s="25"/>
      <c r="D241" s="25"/>
      <c r="E241" s="25"/>
      <c r="F241" s="25"/>
      <c r="G241" s="26"/>
      <c r="H241" s="26"/>
      <c r="I241" s="26"/>
      <c r="J241" s="26"/>
      <c r="K241" s="26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 ht="30" customHeight="1">
      <c r="A242" s="13"/>
      <c r="B242" s="76" t="str">
        <f>[9]Sheet1!A19</f>
        <v>ROUND THREE</v>
      </c>
      <c r="C242" s="56"/>
      <c r="D242" s="62" t="str">
        <f>[9]Sheet1!B19</f>
        <v>SUNDAY 22 JUNE</v>
      </c>
      <c r="E242" s="58"/>
      <c r="F242" s="56"/>
      <c r="G242" s="99" t="str">
        <f>[9]Sheet1!C19</f>
        <v>Melville Glades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[9]Sheet1!C20</f>
        <v>Mosman Park</v>
      </c>
      <c r="D243" s="58"/>
      <c r="E243" s="58"/>
      <c r="F243" s="56"/>
      <c r="G243" s="16" t="s">
        <v>18</v>
      </c>
      <c r="H243" s="65" t="str">
        <f>[9]Sheet1!E20</f>
        <v>Sea View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1557</v>
      </c>
      <c r="D247" s="56"/>
      <c r="E247" s="21"/>
      <c r="F247" s="19" t="s">
        <v>34</v>
      </c>
      <c r="G247" s="98">
        <v>1</v>
      </c>
      <c r="H247" s="75" t="s">
        <v>1516</v>
      </c>
      <c r="I247" s="56"/>
      <c r="J247" s="21"/>
      <c r="K247" s="19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1597</v>
      </c>
      <c r="D248" s="56"/>
      <c r="E248" s="21"/>
      <c r="F248" s="19"/>
      <c r="G248" s="97">
        <v>2</v>
      </c>
      <c r="H248" s="75" t="s">
        <v>1566</v>
      </c>
      <c r="I248" s="56"/>
      <c r="J248" s="21"/>
      <c r="K248" s="19" t="s">
        <v>92</v>
      </c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1578</v>
      </c>
      <c r="D249" s="56"/>
      <c r="E249" s="21"/>
      <c r="F249" s="19"/>
      <c r="G249" s="97">
        <v>3</v>
      </c>
      <c r="H249" s="75" t="s">
        <v>1565</v>
      </c>
      <c r="I249" s="56"/>
      <c r="J249" s="21"/>
      <c r="K249" s="19" t="s">
        <v>92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1577</v>
      </c>
      <c r="D250" s="56"/>
      <c r="E250" s="21"/>
      <c r="F250" s="19" t="s">
        <v>23</v>
      </c>
      <c r="G250" s="97">
        <v>4</v>
      </c>
      <c r="H250" s="75" t="s">
        <v>1510</v>
      </c>
      <c r="I250" s="56"/>
      <c r="J250" s="21"/>
      <c r="K250" s="19" t="s">
        <v>23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1553</v>
      </c>
      <c r="D251" s="56"/>
      <c r="E251" s="21"/>
      <c r="F251" s="19"/>
      <c r="G251" s="97">
        <v>5</v>
      </c>
      <c r="H251" s="75" t="s">
        <v>1506</v>
      </c>
      <c r="I251" s="56"/>
      <c r="J251" s="21"/>
      <c r="K251" s="19" t="s">
        <v>92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1574</v>
      </c>
      <c r="D252" s="56"/>
      <c r="E252" s="21"/>
      <c r="F252" s="19" t="s">
        <v>29</v>
      </c>
      <c r="G252" s="97">
        <v>6</v>
      </c>
      <c r="H252" s="75" t="s">
        <v>1504</v>
      </c>
      <c r="I252" s="56"/>
      <c r="J252" s="21"/>
      <c r="K252" s="19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1596</v>
      </c>
      <c r="D253" s="56"/>
      <c r="E253" s="21"/>
      <c r="F253" s="19"/>
      <c r="G253" s="97">
        <v>7</v>
      </c>
      <c r="H253" s="75" t="s">
        <v>1563</v>
      </c>
      <c r="I253" s="56"/>
      <c r="J253" s="21"/>
      <c r="K253" s="19" t="s">
        <v>92</v>
      </c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Mosman Park</v>
      </c>
      <c r="C254" s="58"/>
      <c r="D254" s="58"/>
      <c r="E254" s="56"/>
      <c r="F254" s="21">
        <f>COUNTA(F247:F253)-0.5*COUNTIF(F247:F253,"Sq*")-COUNTIF(F247:F253,"TBA")</f>
        <v>2.5</v>
      </c>
      <c r="G254" s="84" t="str">
        <f>"TOTAL MATCHES WON BY : "&amp;H243</f>
        <v>TOTAL MATCHES WON BY : Sea View</v>
      </c>
      <c r="H254" s="58"/>
      <c r="I254" s="58"/>
      <c r="J254" s="56"/>
      <c r="K254" s="21">
        <f>COUNTA(K247:K253)-0.5*COUNTIF(K247:K253,"Sq*")-COUNTIF(K247:K253,"TBA")</f>
        <v>4.5</v>
      </c>
      <c r="L254" s="22"/>
      <c r="M254" s="22"/>
      <c r="N254" s="22" t="str">
        <f>IF(F254+K254=0,"",C243)</f>
        <v>Mosman Park</v>
      </c>
      <c r="O254" s="22">
        <f>F254</f>
        <v>2.5</v>
      </c>
      <c r="P254" s="22" t="str">
        <f>IF(F254+K254=0,"",H243)</f>
        <v>Sea View</v>
      </c>
      <c r="Q254" s="22">
        <f>K254</f>
        <v>4.5</v>
      </c>
      <c r="R254" s="22" t="str">
        <f>G255</f>
        <v>Sea View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Sea View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[9]Sheet1!C21</f>
        <v>Melville Glades</v>
      </c>
      <c r="D257" s="58"/>
      <c r="E257" s="58"/>
      <c r="F257" s="56"/>
      <c r="G257" s="16" t="s">
        <v>18</v>
      </c>
      <c r="H257" s="65" t="str">
        <f>[9]Sheet1!E21</f>
        <v>Royal Fremantle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1595</v>
      </c>
      <c r="D261" s="56"/>
      <c r="E261" s="21"/>
      <c r="F261" s="19"/>
      <c r="G261" s="98">
        <v>1</v>
      </c>
      <c r="H261" s="75" t="s">
        <v>1530</v>
      </c>
      <c r="I261" s="56"/>
      <c r="J261" s="21"/>
      <c r="K261" s="19" t="s">
        <v>111</v>
      </c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1541</v>
      </c>
      <c r="D262" s="56"/>
      <c r="E262" s="21"/>
      <c r="F262" s="19" t="s">
        <v>26</v>
      </c>
      <c r="G262" s="97">
        <v>2</v>
      </c>
      <c r="H262" s="75" t="s">
        <v>1567</v>
      </c>
      <c r="I262" s="56"/>
      <c r="J262" s="21"/>
      <c r="K262" s="19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1594</v>
      </c>
      <c r="D263" s="56"/>
      <c r="E263" s="21"/>
      <c r="F263" s="19"/>
      <c r="G263" s="97">
        <v>3</v>
      </c>
      <c r="H263" s="75" t="s">
        <v>1593</v>
      </c>
      <c r="I263" s="56"/>
      <c r="J263" s="21"/>
      <c r="K263" s="19" t="s">
        <v>99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1592</v>
      </c>
      <c r="D264" s="56"/>
      <c r="E264" s="21"/>
      <c r="F264" s="19"/>
      <c r="G264" s="97">
        <v>4</v>
      </c>
      <c r="H264" s="75" t="s">
        <v>1591</v>
      </c>
      <c r="I264" s="56"/>
      <c r="J264" s="21"/>
      <c r="K264" s="19" t="s">
        <v>29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1538</v>
      </c>
      <c r="D265" s="56"/>
      <c r="E265" s="21"/>
      <c r="F265" s="19"/>
      <c r="G265" s="97">
        <v>5</v>
      </c>
      <c r="H265" s="75" t="s">
        <v>1564</v>
      </c>
      <c r="I265" s="56"/>
      <c r="J265" s="21"/>
      <c r="K265" s="19" t="s">
        <v>92</v>
      </c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1536</v>
      </c>
      <c r="D266" s="56"/>
      <c r="E266" s="21"/>
      <c r="F266" s="19"/>
      <c r="G266" s="97">
        <v>6</v>
      </c>
      <c r="H266" s="75" t="s">
        <v>1590</v>
      </c>
      <c r="I266" s="56"/>
      <c r="J266" s="21"/>
      <c r="K266" s="19" t="s">
        <v>34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1589</v>
      </c>
      <c r="D267" s="56"/>
      <c r="E267" s="21"/>
      <c r="F267" s="19" t="s">
        <v>29</v>
      </c>
      <c r="G267" s="97">
        <v>7</v>
      </c>
      <c r="H267" s="75" t="s">
        <v>1518</v>
      </c>
      <c r="I267" s="56"/>
      <c r="J267" s="21"/>
      <c r="K267" s="19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Melville Glades</v>
      </c>
      <c r="C268" s="58"/>
      <c r="D268" s="58"/>
      <c r="E268" s="56"/>
      <c r="F268" s="21">
        <f>COUNTA(F261:F267)-0.5*COUNTIF(F261:F267,"Sq*")-COUNTIF(F261:F267,"TBA")</f>
        <v>2</v>
      </c>
      <c r="G268" s="84" t="str">
        <f>"TOTAL MATCHES WON BY : "&amp;H257</f>
        <v>TOTAL MATCHES WON BY : Royal Fremantle</v>
      </c>
      <c r="H268" s="58"/>
      <c r="I268" s="58"/>
      <c r="J268" s="56"/>
      <c r="K268" s="21">
        <f>COUNTA(K261:K267)-0.5*COUNTIF(K261:K267,"Sq*")-COUNTIF(K261:K267,"TBA")</f>
        <v>5</v>
      </c>
      <c r="L268" s="22"/>
      <c r="M268" s="22"/>
      <c r="N268" s="22" t="str">
        <f>IF(F268+K268=0,"",C257)</f>
        <v>Melville Glades</v>
      </c>
      <c r="O268" s="22">
        <f>F268</f>
        <v>2</v>
      </c>
      <c r="P268" s="22" t="str">
        <f>IF(F268+K268=0,"",H257)</f>
        <v>Royal Fremantle</v>
      </c>
      <c r="Q268" s="22">
        <f>K268</f>
        <v>5</v>
      </c>
      <c r="R268" s="22" t="str">
        <f>G269</f>
        <v>Royal Fremantle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Royal Fremantle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[9]Sheet1!C22</f>
        <v>Royal Perth</v>
      </c>
      <c r="D271" s="58"/>
      <c r="E271" s="58"/>
      <c r="F271" s="56"/>
      <c r="G271" s="16" t="s">
        <v>18</v>
      </c>
      <c r="H271" s="65" t="str">
        <f>[9]Sheet1!E22</f>
        <v>Gosnells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 t="s">
        <v>679</v>
      </c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1588</v>
      </c>
      <c r="D275" s="56"/>
      <c r="E275" s="21"/>
      <c r="F275" s="19"/>
      <c r="G275" s="98">
        <v>1</v>
      </c>
      <c r="H275" s="75" t="s">
        <v>1587</v>
      </c>
      <c r="I275" s="56"/>
      <c r="J275" s="21"/>
      <c r="K275" s="19" t="s">
        <v>84</v>
      </c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86" t="s">
        <v>1570</v>
      </c>
      <c r="D276" s="56"/>
      <c r="E276" s="21"/>
      <c r="F276" s="19" t="s">
        <v>29</v>
      </c>
      <c r="G276" s="97">
        <v>2</v>
      </c>
      <c r="H276" s="75" t="s">
        <v>1527</v>
      </c>
      <c r="I276" s="56"/>
      <c r="J276" s="21"/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1586</v>
      </c>
      <c r="D277" s="56"/>
      <c r="E277" s="21"/>
      <c r="F277" s="19"/>
      <c r="G277" s="97">
        <v>3</v>
      </c>
      <c r="H277" s="75" t="s">
        <v>1562</v>
      </c>
      <c r="I277" s="56"/>
      <c r="J277" s="21"/>
      <c r="K277" s="19" t="s">
        <v>37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1569</v>
      </c>
      <c r="D278" s="56"/>
      <c r="E278" s="21"/>
      <c r="F278" s="19" t="s">
        <v>92</v>
      </c>
      <c r="G278" s="97">
        <v>4</v>
      </c>
      <c r="H278" s="75" t="s">
        <v>1523</v>
      </c>
      <c r="I278" s="56"/>
      <c r="J278" s="21"/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1585</v>
      </c>
      <c r="D279" s="56"/>
      <c r="E279" s="21"/>
      <c r="F279" s="19"/>
      <c r="G279" s="97">
        <v>5</v>
      </c>
      <c r="H279" s="75" t="s">
        <v>1521</v>
      </c>
      <c r="I279" s="56"/>
      <c r="J279" s="21"/>
      <c r="K279" s="19" t="s">
        <v>92</v>
      </c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1584</v>
      </c>
      <c r="D280" s="56"/>
      <c r="E280" s="21"/>
      <c r="F280" s="19" t="s">
        <v>23</v>
      </c>
      <c r="G280" s="97">
        <v>6</v>
      </c>
      <c r="H280" s="75" t="s">
        <v>1560</v>
      </c>
      <c r="I280" s="56"/>
      <c r="J280" s="21"/>
      <c r="K280" s="19" t="s">
        <v>23</v>
      </c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1533</v>
      </c>
      <c r="D281" s="56"/>
      <c r="E281" s="21"/>
      <c r="F281" s="19" t="s">
        <v>23</v>
      </c>
      <c r="G281" s="97">
        <v>7</v>
      </c>
      <c r="H281" s="75" t="s">
        <v>1583</v>
      </c>
      <c r="I281" s="56"/>
      <c r="J281" s="21"/>
      <c r="K281" s="19" t="s">
        <v>23</v>
      </c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Royal Perth</v>
      </c>
      <c r="C282" s="58"/>
      <c r="D282" s="58"/>
      <c r="E282" s="56"/>
      <c r="F282" s="21">
        <f>COUNTA(F275:F281)-0.5*COUNTIF(F275:F281,"Sq*")-COUNTIF(F275:F281,"TBA")</f>
        <v>3</v>
      </c>
      <c r="G282" s="84" t="str">
        <f>"TOTAL MATCHES WON BY : "&amp;H271</f>
        <v>TOTAL MATCHES WON BY : Gosnells</v>
      </c>
      <c r="H282" s="58"/>
      <c r="I282" s="58"/>
      <c r="J282" s="56"/>
      <c r="K282" s="21">
        <f>COUNTA(K275:K281)-0.5*COUNTIF(K275:K281,"Sq*")-COUNTIF(K275:K281,"TBA")</f>
        <v>4</v>
      </c>
      <c r="L282" s="22"/>
      <c r="M282" s="22"/>
      <c r="N282" s="22" t="str">
        <f>IF(F282+K282=0,"",C271)</f>
        <v>Royal Perth</v>
      </c>
      <c r="O282" s="22">
        <f>F282</f>
        <v>3</v>
      </c>
      <c r="P282" s="22" t="str">
        <f>IF(F282+K282=0,"",H271)</f>
        <v>Gosnells</v>
      </c>
      <c r="Q282" s="22">
        <f>K282</f>
        <v>4</v>
      </c>
      <c r="R282" s="22" t="str">
        <f>G283</f>
        <v>Gosnells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Gosnells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[9]Sheet1!C23</f>
        <v>Hartfield</v>
      </c>
      <c r="D285" s="58"/>
      <c r="E285" s="58"/>
      <c r="F285" s="56"/>
      <c r="G285" s="16" t="s">
        <v>18</v>
      </c>
      <c r="H285" s="65" t="str">
        <f>[9]Sheet1!E23</f>
        <v>Kwinana</v>
      </c>
      <c r="I285" s="58"/>
      <c r="J285" s="58"/>
      <c r="K285" s="56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spans="1:25" ht="15">
      <c r="A286" s="23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spans="1:25" ht="15">
      <c r="A287" s="23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spans="1:25" ht="15">
      <c r="A288" s="23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spans="1:25" ht="15">
      <c r="A289" s="23"/>
      <c r="B289" s="15">
        <v>1</v>
      </c>
      <c r="C289" s="75" t="s">
        <v>815</v>
      </c>
      <c r="D289" s="56"/>
      <c r="E289" s="21"/>
      <c r="F289" s="19" t="s">
        <v>84</v>
      </c>
      <c r="G289" s="98">
        <v>1</v>
      </c>
      <c r="H289" s="75" t="s">
        <v>1582</v>
      </c>
      <c r="I289" s="56"/>
      <c r="J289" s="21"/>
      <c r="K289" s="19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spans="1:25" ht="15">
      <c r="A290" s="23"/>
      <c r="B290" s="15">
        <v>2</v>
      </c>
      <c r="C290" s="75" t="s">
        <v>1581</v>
      </c>
      <c r="D290" s="56"/>
      <c r="E290" s="21"/>
      <c r="F290" s="19" t="s">
        <v>34</v>
      </c>
      <c r="G290" s="97">
        <v>2</v>
      </c>
      <c r="H290" s="75" t="s">
        <v>1580</v>
      </c>
      <c r="I290" s="56"/>
      <c r="J290" s="21"/>
      <c r="K290" s="19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spans="1:25" ht="15">
      <c r="A291" s="23"/>
      <c r="B291" s="15">
        <v>3</v>
      </c>
      <c r="C291" s="75" t="s">
        <v>1552</v>
      </c>
      <c r="D291" s="56"/>
      <c r="E291" s="21"/>
      <c r="F291" s="19" t="s">
        <v>92</v>
      </c>
      <c r="G291" s="97">
        <v>3</v>
      </c>
      <c r="H291" s="75" t="s">
        <v>1513</v>
      </c>
      <c r="I291" s="56"/>
      <c r="J291" s="21"/>
      <c r="K291" s="19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spans="1:25" ht="15">
      <c r="A292" s="23"/>
      <c r="B292" s="15">
        <v>4</v>
      </c>
      <c r="C292" s="75" t="s">
        <v>1554</v>
      </c>
      <c r="D292" s="56"/>
      <c r="E292" s="21"/>
      <c r="F292" s="19"/>
      <c r="G292" s="97">
        <v>4</v>
      </c>
      <c r="H292" s="75" t="s">
        <v>1561</v>
      </c>
      <c r="I292" s="56"/>
      <c r="J292" s="21"/>
      <c r="K292" s="19" t="s">
        <v>29</v>
      </c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spans="1:25" ht="15">
      <c r="A293" s="23"/>
      <c r="B293" s="15">
        <v>5</v>
      </c>
      <c r="C293" s="75" t="s">
        <v>1550</v>
      </c>
      <c r="D293" s="56"/>
      <c r="E293" s="21"/>
      <c r="F293" s="19"/>
      <c r="G293" s="97">
        <v>5</v>
      </c>
      <c r="H293" s="75" t="s">
        <v>1511</v>
      </c>
      <c r="I293" s="56"/>
      <c r="J293" s="21"/>
      <c r="K293" s="19" t="s">
        <v>92</v>
      </c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spans="1:25" ht="15">
      <c r="A294" s="23"/>
      <c r="B294" s="15">
        <v>6</v>
      </c>
      <c r="C294" s="75" t="s">
        <v>1104</v>
      </c>
      <c r="D294" s="56"/>
      <c r="E294" s="21"/>
      <c r="F294" s="19" t="s">
        <v>23</v>
      </c>
      <c r="G294" s="97">
        <v>6</v>
      </c>
      <c r="H294" s="75" t="s">
        <v>1579</v>
      </c>
      <c r="I294" s="56"/>
      <c r="J294" s="21"/>
      <c r="K294" s="19" t="s">
        <v>23</v>
      </c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spans="1:25" ht="15">
      <c r="A295" s="23"/>
      <c r="B295" s="15">
        <v>7</v>
      </c>
      <c r="C295" s="75" t="s">
        <v>1548</v>
      </c>
      <c r="D295" s="56"/>
      <c r="E295" s="21"/>
      <c r="F295" s="19" t="s">
        <v>34</v>
      </c>
      <c r="G295" s="97">
        <v>7</v>
      </c>
      <c r="H295" s="75" t="s">
        <v>1503</v>
      </c>
      <c r="I295" s="56"/>
      <c r="J295" s="21"/>
      <c r="K295" s="19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spans="1:25" ht="15">
      <c r="A296" s="23"/>
      <c r="B296" s="64" t="str">
        <f>"TOTAL MATCHES WON BY : "&amp;C285</f>
        <v>TOTAL MATCHES WON BY : Hartfield</v>
      </c>
      <c r="C296" s="58"/>
      <c r="D296" s="58"/>
      <c r="E296" s="56"/>
      <c r="F296" s="21">
        <f>COUNTA(F289:F295)-0.5*COUNTIF(F289:F295,"Sq*")-COUNTIF(F289:F295,"TBA")</f>
        <v>4.5</v>
      </c>
      <c r="G296" s="84" t="str">
        <f>"TOTAL MATCHES WON BY : "&amp;H285</f>
        <v>TOTAL MATCHES WON BY : Kwinana</v>
      </c>
      <c r="H296" s="58"/>
      <c r="I296" s="58"/>
      <c r="J296" s="56"/>
      <c r="K296" s="21">
        <f>COUNTA(K289:K295)-0.5*COUNTIF(K289:K295,"Sq*")-COUNTIF(K289:K295,"TBA")</f>
        <v>2.5</v>
      </c>
      <c r="L296" s="24"/>
      <c r="M296" s="22"/>
      <c r="N296" s="22" t="str">
        <f>IF(F296+K296=0,"",C285)</f>
        <v>Hartfield</v>
      </c>
      <c r="O296" s="22">
        <f>F296</f>
        <v>4.5</v>
      </c>
      <c r="P296" s="22" t="str">
        <f>IF(F296+K296=0,"",H285)</f>
        <v>Kwinana</v>
      </c>
      <c r="Q296" s="22">
        <f>K296</f>
        <v>2.5</v>
      </c>
      <c r="R296" s="22" t="str">
        <f>G297</f>
        <v>Hartfield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23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Hartfield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5"/>
      <c r="C298" s="25"/>
      <c r="D298" s="25"/>
      <c r="E298" s="25"/>
      <c r="F298" s="25"/>
      <c r="G298" s="26"/>
      <c r="H298" s="26"/>
      <c r="I298" s="26"/>
      <c r="J298" s="26"/>
      <c r="K298" s="26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[9]Sheet1!A13</f>
        <v>ROUND TWO</v>
      </c>
      <c r="C299" s="56"/>
      <c r="D299" s="62" t="str">
        <f>[9]Sheet1!B13</f>
        <v>SUNDAY 15 JUNE</v>
      </c>
      <c r="E299" s="58"/>
      <c r="F299" s="56"/>
      <c r="G299" s="99" t="str">
        <f>[9]Sheet1!C13</f>
        <v>Hartfield 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[9]Sheet1!C14</f>
        <v>Mosman Park</v>
      </c>
      <c r="D300" s="58"/>
      <c r="E300" s="58"/>
      <c r="F300" s="56"/>
      <c r="G300" s="16" t="s">
        <v>18</v>
      </c>
      <c r="H300" s="65" t="str">
        <f>[9]Sheet1!E14</f>
        <v>Melville Glades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1557</v>
      </c>
      <c r="D304" s="56"/>
      <c r="E304" s="21">
        <v>8</v>
      </c>
      <c r="F304" s="19" t="s">
        <v>29</v>
      </c>
      <c r="G304" s="98">
        <v>1</v>
      </c>
      <c r="H304" s="75" t="s">
        <v>1541</v>
      </c>
      <c r="I304" s="56"/>
      <c r="J304" s="21">
        <v>9</v>
      </c>
      <c r="K304" s="19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1578</v>
      </c>
      <c r="D305" s="56"/>
      <c r="E305" s="21">
        <v>9</v>
      </c>
      <c r="F305" s="19" t="s">
        <v>111</v>
      </c>
      <c r="G305" s="97">
        <v>2</v>
      </c>
      <c r="H305" s="75" t="s">
        <v>1540</v>
      </c>
      <c r="I305" s="56"/>
      <c r="J305" s="21">
        <v>9</v>
      </c>
      <c r="K305" s="19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1577</v>
      </c>
      <c r="D306" s="56"/>
      <c r="E306" s="21">
        <v>13</v>
      </c>
      <c r="F306" s="19" t="s">
        <v>23</v>
      </c>
      <c r="G306" s="97">
        <v>3</v>
      </c>
      <c r="H306" s="75" t="s">
        <v>1576</v>
      </c>
      <c r="I306" s="56"/>
      <c r="J306" s="21">
        <v>9</v>
      </c>
      <c r="K306" s="19" t="s">
        <v>23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1553</v>
      </c>
      <c r="D307" s="56"/>
      <c r="E307" s="21">
        <v>13</v>
      </c>
      <c r="F307" s="19" t="s">
        <v>111</v>
      </c>
      <c r="G307" s="97">
        <v>4</v>
      </c>
      <c r="H307" s="75" t="s">
        <v>1575</v>
      </c>
      <c r="I307" s="56"/>
      <c r="J307" s="21">
        <v>13</v>
      </c>
      <c r="K307" s="19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1574</v>
      </c>
      <c r="D308" s="56"/>
      <c r="E308" s="21">
        <v>13</v>
      </c>
      <c r="F308" s="19"/>
      <c r="G308" s="97">
        <v>5</v>
      </c>
      <c r="H308" s="75" t="s">
        <v>1573</v>
      </c>
      <c r="I308" s="56"/>
      <c r="J308" s="21">
        <v>15</v>
      </c>
      <c r="K308" s="19" t="s">
        <v>26</v>
      </c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1551</v>
      </c>
      <c r="D309" s="56"/>
      <c r="E309" s="21">
        <v>13</v>
      </c>
      <c r="F309" s="19"/>
      <c r="G309" s="97">
        <v>6</v>
      </c>
      <c r="H309" s="75" t="s">
        <v>1536</v>
      </c>
      <c r="I309" s="56"/>
      <c r="J309" s="21">
        <v>15</v>
      </c>
      <c r="K309" s="19" t="s">
        <v>84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1549</v>
      </c>
      <c r="D310" s="56"/>
      <c r="E310" s="21">
        <v>15</v>
      </c>
      <c r="F310" s="19" t="s">
        <v>96</v>
      </c>
      <c r="G310" s="97">
        <v>7</v>
      </c>
      <c r="H310" s="75" t="s">
        <v>1572</v>
      </c>
      <c r="I310" s="56"/>
      <c r="J310" s="21">
        <v>15</v>
      </c>
      <c r="K310" s="19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Mosman Park</v>
      </c>
      <c r="C311" s="58"/>
      <c r="D311" s="58"/>
      <c r="E311" s="56"/>
      <c r="F311" s="21">
        <f>COUNTA(F304:F310)-0.5*COUNTIF(F304:F310,"Sq*")-COUNTIF(F304:F310,"TBA")</f>
        <v>4.5</v>
      </c>
      <c r="G311" s="84" t="str">
        <f>"TOTAL MATCHES WON BY : "&amp;H300</f>
        <v>TOTAL MATCHES WON BY : Melville Glades</v>
      </c>
      <c r="H311" s="58"/>
      <c r="I311" s="58"/>
      <c r="J311" s="56"/>
      <c r="K311" s="21">
        <f>COUNTA(K304:K310)-0.5*COUNTIF(K304:K310,"Sq*")-COUNTIF(K304:K310,"TBA")</f>
        <v>2.5</v>
      </c>
      <c r="L311" s="22"/>
      <c r="M311" s="22"/>
      <c r="N311" s="22" t="str">
        <f>IF(F311+K311=0,"",C300)</f>
        <v>Mosman Park</v>
      </c>
      <c r="O311" s="22">
        <f>F311</f>
        <v>4.5</v>
      </c>
      <c r="P311" s="22" t="str">
        <f>IF(F311+K311=0,"",H300)</f>
        <v>Melville Glades</v>
      </c>
      <c r="Q311" s="22">
        <f>K311</f>
        <v>2.5</v>
      </c>
      <c r="R311" s="22" t="str">
        <f>G312</f>
        <v>Mosman Park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Mosman Park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[9]Sheet1!C15</f>
        <v>Hartfield</v>
      </c>
      <c r="D314" s="58"/>
      <c r="E314" s="58"/>
      <c r="F314" s="56"/>
      <c r="G314" s="16" t="s">
        <v>18</v>
      </c>
      <c r="H314" s="65" t="str">
        <f>[9]Sheet1!E15</f>
        <v>Royal Perth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1571</v>
      </c>
      <c r="D318" s="56"/>
      <c r="E318" s="21">
        <v>7</v>
      </c>
      <c r="F318" s="19" t="s">
        <v>23</v>
      </c>
      <c r="G318" s="98">
        <v>1</v>
      </c>
      <c r="H318" s="75" t="s">
        <v>1570</v>
      </c>
      <c r="I318" s="56"/>
      <c r="J318" s="21">
        <v>9</v>
      </c>
      <c r="K318" s="19" t="s">
        <v>23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1554</v>
      </c>
      <c r="D319" s="56"/>
      <c r="E319" s="21">
        <v>7</v>
      </c>
      <c r="F319" s="19" t="s">
        <v>99</v>
      </c>
      <c r="G319" s="97">
        <v>2</v>
      </c>
      <c r="H319" s="75" t="s">
        <v>1539</v>
      </c>
      <c r="I319" s="56"/>
      <c r="J319" s="21">
        <v>10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1550</v>
      </c>
      <c r="D320" s="56"/>
      <c r="E320" s="21">
        <v>8</v>
      </c>
      <c r="F320" s="19"/>
      <c r="G320" s="97">
        <v>3</v>
      </c>
      <c r="H320" s="75" t="s">
        <v>1542</v>
      </c>
      <c r="I320" s="56"/>
      <c r="J320" s="21">
        <v>10</v>
      </c>
      <c r="K320" s="19" t="s">
        <v>92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1552</v>
      </c>
      <c r="D321" s="56"/>
      <c r="E321" s="21">
        <v>8</v>
      </c>
      <c r="F321" s="19" t="s">
        <v>23</v>
      </c>
      <c r="G321" s="97">
        <v>4</v>
      </c>
      <c r="H321" s="75" t="s">
        <v>1569</v>
      </c>
      <c r="I321" s="56"/>
      <c r="J321" s="21">
        <v>13</v>
      </c>
      <c r="K321" s="19" t="s">
        <v>23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1548</v>
      </c>
      <c r="D322" s="56"/>
      <c r="E322" s="21">
        <v>10</v>
      </c>
      <c r="F322" s="19" t="s">
        <v>23</v>
      </c>
      <c r="G322" s="97">
        <v>5</v>
      </c>
      <c r="H322" s="75" t="s">
        <v>1535</v>
      </c>
      <c r="I322" s="56"/>
      <c r="J322" s="21">
        <v>14</v>
      </c>
      <c r="K322" s="19" t="s">
        <v>23</v>
      </c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1546</v>
      </c>
      <c r="D323" s="56"/>
      <c r="E323" s="21">
        <v>10</v>
      </c>
      <c r="F323" s="19" t="s">
        <v>29</v>
      </c>
      <c r="G323" s="97">
        <v>6</v>
      </c>
      <c r="H323" s="75" t="s">
        <v>1568</v>
      </c>
      <c r="I323" s="56"/>
      <c r="J323" s="21">
        <v>14</v>
      </c>
      <c r="K323" s="19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1545</v>
      </c>
      <c r="D324" s="56"/>
      <c r="E324" s="21">
        <v>11</v>
      </c>
      <c r="F324" s="19" t="s">
        <v>34</v>
      </c>
      <c r="G324" s="97">
        <v>7</v>
      </c>
      <c r="H324" s="75" t="s">
        <v>1533</v>
      </c>
      <c r="I324" s="56"/>
      <c r="J324" s="21">
        <v>16</v>
      </c>
      <c r="K324" s="19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Hartfield</v>
      </c>
      <c r="C325" s="58"/>
      <c r="D325" s="58"/>
      <c r="E325" s="56"/>
      <c r="F325" s="21">
        <f>COUNTA(F318:F324)-0.5*COUNTIF(F318:F324,"Sq*")-COUNTIF(F318:F324,"TBA")</f>
        <v>4.5</v>
      </c>
      <c r="G325" s="84" t="str">
        <f>"TOTAL MATCHES WON BY : "&amp;H314</f>
        <v>TOTAL MATCHES WON BY : Royal Perth</v>
      </c>
      <c r="H325" s="58"/>
      <c r="I325" s="58"/>
      <c r="J325" s="56"/>
      <c r="K325" s="21">
        <f>COUNTA(K318:K324)-0.5*COUNTIF(K318:K324,"Sq*")-COUNTIF(K318:K324,"TBA")</f>
        <v>2.5</v>
      </c>
      <c r="L325" s="22"/>
      <c r="M325" s="22"/>
      <c r="N325" s="22" t="str">
        <f>IF(F325+K325=0,"",C314)</f>
        <v>Hartfield</v>
      </c>
      <c r="O325" s="22">
        <f>F325</f>
        <v>4.5</v>
      </c>
      <c r="P325" s="22" t="str">
        <f>IF(F325+K325=0,"",H314)</f>
        <v>Royal Perth</v>
      </c>
      <c r="Q325" s="22">
        <f>K325</f>
        <v>2.5</v>
      </c>
      <c r="R325" s="22" t="str">
        <f>G326</f>
        <v>Hartfield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Hartfield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[9]Sheet1!C16</f>
        <v>Royal Fremantle</v>
      </c>
      <c r="D328" s="58"/>
      <c r="E328" s="58"/>
      <c r="F328" s="56"/>
      <c r="G328" s="16" t="s">
        <v>18</v>
      </c>
      <c r="H328" s="65" t="str">
        <f>[9]Sheet1!E16</f>
        <v>Sea View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1530</v>
      </c>
      <c r="D332" s="56"/>
      <c r="E332" s="21">
        <v>7</v>
      </c>
      <c r="F332" s="19"/>
      <c r="G332" s="98">
        <v>1</v>
      </c>
      <c r="H332" s="75" t="s">
        <v>1516</v>
      </c>
      <c r="I332" s="56"/>
      <c r="J332" s="21">
        <v>12</v>
      </c>
      <c r="K332" s="19" t="s">
        <v>29</v>
      </c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1567</v>
      </c>
      <c r="D333" s="56"/>
      <c r="E333" s="21">
        <v>8</v>
      </c>
      <c r="F333" s="19" t="s">
        <v>135</v>
      </c>
      <c r="G333" s="97">
        <v>2</v>
      </c>
      <c r="H333" s="75" t="s">
        <v>1566</v>
      </c>
      <c r="I333" s="56"/>
      <c r="J333" s="21">
        <v>13</v>
      </c>
      <c r="K333" s="19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1526</v>
      </c>
      <c r="D334" s="56"/>
      <c r="E334" s="21">
        <v>9</v>
      </c>
      <c r="F334" s="19"/>
      <c r="G334" s="97">
        <v>3</v>
      </c>
      <c r="H334" s="75" t="s">
        <v>1565</v>
      </c>
      <c r="I334" s="56"/>
      <c r="J334" s="21">
        <v>13</v>
      </c>
      <c r="K334" s="19" t="s">
        <v>26</v>
      </c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1524</v>
      </c>
      <c r="D335" s="56"/>
      <c r="E335" s="21">
        <v>9</v>
      </c>
      <c r="F335" s="19"/>
      <c r="G335" s="97">
        <v>4</v>
      </c>
      <c r="H335" s="75" t="s">
        <v>1510</v>
      </c>
      <c r="I335" s="56"/>
      <c r="J335" s="21">
        <v>13</v>
      </c>
      <c r="K335" s="19" t="s">
        <v>37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1564</v>
      </c>
      <c r="D336" s="56"/>
      <c r="E336" s="21">
        <v>10</v>
      </c>
      <c r="F336" s="19" t="s">
        <v>37</v>
      </c>
      <c r="G336" s="97">
        <v>5</v>
      </c>
      <c r="H336" s="75" t="s">
        <v>1506</v>
      </c>
      <c r="I336" s="56"/>
      <c r="J336" s="21">
        <v>15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1522</v>
      </c>
      <c r="D337" s="56"/>
      <c r="E337" s="21">
        <v>10</v>
      </c>
      <c r="F337" s="19"/>
      <c r="G337" s="97">
        <v>6</v>
      </c>
      <c r="H337" s="75" t="s">
        <v>1504</v>
      </c>
      <c r="I337" s="56"/>
      <c r="J337" s="21">
        <v>15</v>
      </c>
      <c r="K337" s="19" t="s">
        <v>29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1518</v>
      </c>
      <c r="D338" s="56"/>
      <c r="E338" s="21">
        <v>11</v>
      </c>
      <c r="F338" s="19"/>
      <c r="G338" s="97">
        <v>7</v>
      </c>
      <c r="H338" s="75" t="s">
        <v>1563</v>
      </c>
      <c r="I338" s="56"/>
      <c r="J338" s="21">
        <v>16</v>
      </c>
      <c r="K338" s="19" t="s">
        <v>92</v>
      </c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Royal Fremantle</v>
      </c>
      <c r="C339" s="58"/>
      <c r="D339" s="58"/>
      <c r="E339" s="56"/>
      <c r="F339" s="21">
        <f>COUNTA(F332:F338)-0.5*COUNTIF(F332:F338,"Sq*")-COUNTIF(F332:F338,"TBA")</f>
        <v>2</v>
      </c>
      <c r="G339" s="84" t="str">
        <f>"TOTAL MATCHES WON BY : "&amp;H328</f>
        <v>TOTAL MATCHES WON BY : Sea View</v>
      </c>
      <c r="H339" s="58"/>
      <c r="I339" s="58"/>
      <c r="J339" s="56"/>
      <c r="K339" s="21">
        <f>COUNTA(K332:K338)-0.5*COUNTIF(K332:K338,"Sq*")-COUNTIF(K332:K338,"TBA")</f>
        <v>5</v>
      </c>
      <c r="L339" s="22"/>
      <c r="M339" s="22"/>
      <c r="N339" s="22" t="str">
        <f>IF(F339+K339=0,"",C328)</f>
        <v>Royal Fremantle</v>
      </c>
      <c r="O339" s="22">
        <f>F339</f>
        <v>2</v>
      </c>
      <c r="P339" s="22" t="str">
        <f>IF(F339+K339=0,"",H328)</f>
        <v>Sea View</v>
      </c>
      <c r="Q339" s="22">
        <f>K339</f>
        <v>5</v>
      </c>
      <c r="R339" s="22" t="str">
        <f>G340</f>
        <v>Sea View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Sea View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[9]Sheet1!C17</f>
        <v>Gosnells</v>
      </c>
      <c r="D342" s="58"/>
      <c r="E342" s="58"/>
      <c r="F342" s="56"/>
      <c r="G342" s="16" t="s">
        <v>18</v>
      </c>
      <c r="H342" s="65" t="str">
        <f>[9]Sheet1!E17</f>
        <v>Kwinana</v>
      </c>
      <c r="I342" s="58"/>
      <c r="J342" s="58"/>
      <c r="K342" s="56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spans="1:25" ht="15">
      <c r="A346" s="23"/>
      <c r="B346" s="15">
        <v>1</v>
      </c>
      <c r="C346" s="75" t="s">
        <v>1531</v>
      </c>
      <c r="D346" s="56"/>
      <c r="E346" s="21">
        <v>10</v>
      </c>
      <c r="F346" s="19"/>
      <c r="G346" s="98">
        <v>1</v>
      </c>
      <c r="H346" s="75" t="s">
        <v>1515</v>
      </c>
      <c r="I346" s="56"/>
      <c r="J346" s="21">
        <v>6</v>
      </c>
      <c r="K346" s="19" t="s">
        <v>37</v>
      </c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spans="1:25" ht="15">
      <c r="A347" s="23"/>
      <c r="B347" s="15">
        <v>2</v>
      </c>
      <c r="C347" s="75" t="s">
        <v>1562</v>
      </c>
      <c r="D347" s="56"/>
      <c r="E347" s="21">
        <v>10</v>
      </c>
      <c r="F347" s="19"/>
      <c r="G347" s="97">
        <v>2</v>
      </c>
      <c r="H347" s="75" t="s">
        <v>1513</v>
      </c>
      <c r="I347" s="56"/>
      <c r="J347" s="21">
        <v>10</v>
      </c>
      <c r="K347" s="19" t="s">
        <v>29</v>
      </c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spans="1:25" ht="15">
      <c r="A348" s="23"/>
      <c r="B348" s="15">
        <v>3</v>
      </c>
      <c r="C348" s="75" t="s">
        <v>1527</v>
      </c>
      <c r="D348" s="56"/>
      <c r="E348" s="21">
        <v>11</v>
      </c>
      <c r="F348" s="19"/>
      <c r="G348" s="97">
        <v>3</v>
      </c>
      <c r="H348" s="75" t="s">
        <v>1561</v>
      </c>
      <c r="I348" s="56"/>
      <c r="J348" s="21">
        <v>10</v>
      </c>
      <c r="K348" s="19" t="s">
        <v>99</v>
      </c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spans="1:25" ht="15">
      <c r="A349" s="23"/>
      <c r="B349" s="15">
        <v>4</v>
      </c>
      <c r="C349" s="75" t="s">
        <v>1523</v>
      </c>
      <c r="D349" s="56"/>
      <c r="E349" s="21">
        <v>13</v>
      </c>
      <c r="F349" s="19"/>
      <c r="G349" s="97">
        <v>4</v>
      </c>
      <c r="H349" s="75" t="s">
        <v>1511</v>
      </c>
      <c r="I349" s="56"/>
      <c r="J349" s="21">
        <v>11</v>
      </c>
      <c r="K349" s="19" t="s">
        <v>92</v>
      </c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spans="1:25" ht="15">
      <c r="A350" s="23"/>
      <c r="B350" s="15">
        <v>5</v>
      </c>
      <c r="C350" s="75" t="s">
        <v>1560</v>
      </c>
      <c r="D350" s="56"/>
      <c r="E350" s="21">
        <v>13</v>
      </c>
      <c r="F350" s="19"/>
      <c r="G350" s="97">
        <v>5</v>
      </c>
      <c r="H350" s="75" t="s">
        <v>1507</v>
      </c>
      <c r="I350" s="56"/>
      <c r="J350" s="21">
        <v>12</v>
      </c>
      <c r="K350" s="19" t="s">
        <v>99</v>
      </c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spans="1:25" ht="15">
      <c r="A351" s="23"/>
      <c r="B351" s="15">
        <v>6</v>
      </c>
      <c r="C351" s="75" t="s">
        <v>1559</v>
      </c>
      <c r="D351" s="56"/>
      <c r="E351" s="21">
        <v>13</v>
      </c>
      <c r="F351" s="19" t="s">
        <v>34</v>
      </c>
      <c r="G351" s="97">
        <v>6</v>
      </c>
      <c r="H351" s="75" t="s">
        <v>1558</v>
      </c>
      <c r="I351" s="56"/>
      <c r="J351" s="21">
        <v>14</v>
      </c>
      <c r="K351" s="19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spans="1:25" ht="15">
      <c r="A352" s="23"/>
      <c r="B352" s="15">
        <v>7</v>
      </c>
      <c r="C352" s="75" t="s">
        <v>1519</v>
      </c>
      <c r="D352" s="56"/>
      <c r="E352" s="21">
        <v>15</v>
      </c>
      <c r="F352" s="19"/>
      <c r="G352" s="97">
        <v>7</v>
      </c>
      <c r="H352" s="75" t="s">
        <v>1503</v>
      </c>
      <c r="I352" s="56"/>
      <c r="J352" s="21">
        <v>15</v>
      </c>
      <c r="K352" s="19" t="s">
        <v>96</v>
      </c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spans="1:25" ht="15">
      <c r="A353" s="23"/>
      <c r="B353" s="64" t="str">
        <f>"TOTAL MATCHES WON BY : "&amp;C342</f>
        <v>TOTAL MATCHES WON BY : Gosnells</v>
      </c>
      <c r="C353" s="58"/>
      <c r="D353" s="58"/>
      <c r="E353" s="56"/>
      <c r="F353" s="21">
        <f>COUNTA(F346:F352)-0.5*COUNTIF(F346:F352,"Sq*")-COUNTIF(F346:F352,"TBA")</f>
        <v>1</v>
      </c>
      <c r="G353" s="84" t="str">
        <f>"TOTAL MATCHES WON BY : "&amp;H342</f>
        <v>TOTAL MATCHES WON BY : Kwinana</v>
      </c>
      <c r="H353" s="58"/>
      <c r="I353" s="58"/>
      <c r="J353" s="56"/>
      <c r="K353" s="21">
        <f>COUNTA(K346:K352)-0.5*COUNTIF(K346:K352,"Sq*")-COUNTIF(K346:K352,"TBA")</f>
        <v>6</v>
      </c>
      <c r="L353" s="24"/>
      <c r="M353" s="22"/>
      <c r="N353" s="22" t="str">
        <f>IF(F353+K353=0,"",C342)</f>
        <v>Gosnells</v>
      </c>
      <c r="O353" s="22">
        <f>F353</f>
        <v>1</v>
      </c>
      <c r="P353" s="22" t="str">
        <f>IF(F353+K353=0,"",H342)</f>
        <v>Kwinana</v>
      </c>
      <c r="Q353" s="22">
        <f>K353</f>
        <v>6</v>
      </c>
      <c r="R353" s="22" t="str">
        <f>G354</f>
        <v>Kwinana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Kwinana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30" customHeight="1">
      <c r="A356" s="13"/>
      <c r="B356" s="76" t="str">
        <f>[9]Sheet1!A7</f>
        <v>ROUND ONE</v>
      </c>
      <c r="C356" s="56"/>
      <c r="D356" s="62" t="str">
        <f>[9]Sheet1!B7</f>
        <v>SUNDAY 8 JUNE</v>
      </c>
      <c r="E356" s="58"/>
      <c r="F356" s="56"/>
      <c r="G356" s="99" t="str">
        <f>[9]Sheet1!C7</f>
        <v>Royal Perth GC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[9]Sheet1!C8</f>
        <v>Mosman Park</v>
      </c>
      <c r="D357" s="58"/>
      <c r="E357" s="58"/>
      <c r="F357" s="56"/>
      <c r="G357" s="16" t="s">
        <v>18</v>
      </c>
      <c r="H357" s="65" t="str">
        <f>[9]Sheet1!E8</f>
        <v>Hartfield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8"/>
      <c r="E358" s="77" t="s">
        <v>469</v>
      </c>
      <c r="F358" s="77" t="s">
        <v>21</v>
      </c>
      <c r="G358" s="81" t="s">
        <v>19</v>
      </c>
      <c r="H358" s="66" t="s">
        <v>20</v>
      </c>
      <c r="I358" s="68"/>
      <c r="J358" s="81" t="s">
        <v>469</v>
      </c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1"/>
      <c r="E359" s="78"/>
      <c r="F359" s="78"/>
      <c r="G359" s="78"/>
      <c r="H359" s="69"/>
      <c r="I359" s="71"/>
      <c r="J359" s="78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4"/>
      <c r="E360" s="79"/>
      <c r="F360" s="79"/>
      <c r="G360" s="79"/>
      <c r="H360" s="72"/>
      <c r="I360" s="74"/>
      <c r="J360" s="79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1557</v>
      </c>
      <c r="D361" s="56"/>
      <c r="E361" s="21">
        <v>7</v>
      </c>
      <c r="F361" s="19" t="s">
        <v>170</v>
      </c>
      <c r="G361" s="98">
        <v>1</v>
      </c>
      <c r="H361" s="75" t="s">
        <v>1556</v>
      </c>
      <c r="I361" s="56"/>
      <c r="J361" s="21">
        <v>6</v>
      </c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1555</v>
      </c>
      <c r="D362" s="56"/>
      <c r="E362" s="21">
        <v>8</v>
      </c>
      <c r="F362" s="19"/>
      <c r="G362" s="97">
        <v>2</v>
      </c>
      <c r="H362" s="75" t="s">
        <v>1554</v>
      </c>
      <c r="I362" s="56"/>
      <c r="J362" s="21">
        <v>6</v>
      </c>
      <c r="K362" s="19" t="s">
        <v>34</v>
      </c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1553</v>
      </c>
      <c r="D363" s="56"/>
      <c r="E363" s="21">
        <v>11</v>
      </c>
      <c r="F363" s="19"/>
      <c r="G363" s="97">
        <v>3</v>
      </c>
      <c r="H363" s="75" t="s">
        <v>1552</v>
      </c>
      <c r="I363" s="56"/>
      <c r="J363" s="21">
        <v>7</v>
      </c>
      <c r="K363" s="19" t="s">
        <v>26</v>
      </c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1551</v>
      </c>
      <c r="D364" s="56"/>
      <c r="E364" s="21">
        <v>12</v>
      </c>
      <c r="F364" s="19" t="s">
        <v>104</v>
      </c>
      <c r="G364" s="97">
        <v>4</v>
      </c>
      <c r="H364" s="75" t="s">
        <v>1550</v>
      </c>
      <c r="I364" s="56"/>
      <c r="J364" s="21">
        <v>7</v>
      </c>
      <c r="K364" s="19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1549</v>
      </c>
      <c r="D365" s="56"/>
      <c r="E365" s="21">
        <v>13</v>
      </c>
      <c r="F365" s="19" t="s">
        <v>23</v>
      </c>
      <c r="G365" s="97">
        <v>5</v>
      </c>
      <c r="H365" s="75" t="s">
        <v>1548</v>
      </c>
      <c r="I365" s="56"/>
      <c r="J365" s="21">
        <v>8</v>
      </c>
      <c r="K365" s="19" t="s">
        <v>23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1547</v>
      </c>
      <c r="D366" s="56"/>
      <c r="E366" s="21">
        <v>14</v>
      </c>
      <c r="F366" s="19"/>
      <c r="G366" s="97">
        <v>6</v>
      </c>
      <c r="H366" s="75" t="s">
        <v>1546</v>
      </c>
      <c r="I366" s="56"/>
      <c r="J366" s="21">
        <v>8</v>
      </c>
      <c r="K366" s="19" t="s">
        <v>111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/>
      <c r="D367" s="56"/>
      <c r="E367" s="21"/>
      <c r="F367" s="19"/>
      <c r="G367" s="97">
        <v>7</v>
      </c>
      <c r="H367" s="75" t="s">
        <v>1545</v>
      </c>
      <c r="I367" s="56"/>
      <c r="J367" s="21">
        <v>10</v>
      </c>
      <c r="K367" s="19" t="s">
        <v>190</v>
      </c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Mosman Park</v>
      </c>
      <c r="C368" s="58"/>
      <c r="D368" s="58"/>
      <c r="E368" s="56"/>
      <c r="F368" s="21">
        <f>COUNTA(F361:F367)-0.5*COUNTIF(F361:F367,"Sq*")-COUNTIF(F361:F367,"TBA")</f>
        <v>2.5</v>
      </c>
      <c r="G368" s="84" t="str">
        <f>"TOTAL MATCHES WON BY : "&amp;H357</f>
        <v>TOTAL MATCHES WON BY : Hartfield</v>
      </c>
      <c r="H368" s="58"/>
      <c r="I368" s="58"/>
      <c r="J368" s="56"/>
      <c r="K368" s="21">
        <f>COUNTA(K361:K367)-0.5*COUNTIF(K361:K367,"Sq*")-COUNTIF(K361:K367,"TBA")</f>
        <v>4.5</v>
      </c>
      <c r="L368" s="22"/>
      <c r="M368" s="22"/>
      <c r="N368" s="22" t="str">
        <f>IF(F368+K368=0,"",C357)</f>
        <v>Mosman Park</v>
      </c>
      <c r="O368" s="22">
        <f>F368</f>
        <v>2.5</v>
      </c>
      <c r="P368" s="22" t="str">
        <f>IF(F368+K368=0,"",H357)</f>
        <v>Hartfield</v>
      </c>
      <c r="Q368" s="22">
        <f>K368</f>
        <v>4.5</v>
      </c>
      <c r="R368" s="22" t="str">
        <f>G369</f>
        <v>Hartfield</v>
      </c>
      <c r="S368" s="22" t="str">
        <f>IF(R368="HALVED",C357,"")</f>
        <v/>
      </c>
      <c r="T368" s="22" t="str">
        <f>IF(R368="HALVED",H357,"")</f>
        <v/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Hartfield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[9]Sheet1!C9</f>
        <v>Royal Perth</v>
      </c>
      <c r="D371" s="58"/>
      <c r="E371" s="58"/>
      <c r="F371" s="56"/>
      <c r="G371" s="16" t="s">
        <v>18</v>
      </c>
      <c r="H371" s="65" t="str">
        <f>[9]Sheet1!E9</f>
        <v>Melville Glades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8"/>
      <c r="E372" s="77" t="s">
        <v>469</v>
      </c>
      <c r="F372" s="77" t="s">
        <v>21</v>
      </c>
      <c r="G372" s="81" t="s">
        <v>19</v>
      </c>
      <c r="H372" s="66" t="s">
        <v>20</v>
      </c>
      <c r="I372" s="68"/>
      <c r="J372" s="81" t="s">
        <v>469</v>
      </c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1"/>
      <c r="E373" s="78"/>
      <c r="F373" s="78"/>
      <c r="G373" s="78"/>
      <c r="H373" s="69"/>
      <c r="I373" s="71"/>
      <c r="J373" s="78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4"/>
      <c r="E374" s="79"/>
      <c r="F374" s="79"/>
      <c r="G374" s="79"/>
      <c r="H374" s="72"/>
      <c r="I374" s="74"/>
      <c r="J374" s="79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1544</v>
      </c>
      <c r="D375" s="56"/>
      <c r="E375" s="21">
        <v>8</v>
      </c>
      <c r="F375" s="19" t="s">
        <v>84</v>
      </c>
      <c r="G375" s="98">
        <v>1</v>
      </c>
      <c r="H375" s="75" t="s">
        <v>1543</v>
      </c>
      <c r="I375" s="56"/>
      <c r="J375" s="21">
        <v>7</v>
      </c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1542</v>
      </c>
      <c r="D376" s="56"/>
      <c r="E376" s="21">
        <v>9</v>
      </c>
      <c r="F376" s="19"/>
      <c r="G376" s="97">
        <v>2</v>
      </c>
      <c r="H376" s="75" t="s">
        <v>1541</v>
      </c>
      <c r="I376" s="56"/>
      <c r="J376" s="21">
        <v>8</v>
      </c>
      <c r="K376" s="19" t="s">
        <v>111</v>
      </c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1301</v>
      </c>
      <c r="D377" s="56"/>
      <c r="E377" s="21">
        <v>9</v>
      </c>
      <c r="F377" s="19" t="s">
        <v>23</v>
      </c>
      <c r="G377" s="97">
        <v>3</v>
      </c>
      <c r="H377" s="75" t="s">
        <v>1540</v>
      </c>
      <c r="I377" s="56"/>
      <c r="J377" s="21">
        <v>8</v>
      </c>
      <c r="K377" s="19" t="s">
        <v>23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1539</v>
      </c>
      <c r="D378" s="56"/>
      <c r="E378" s="21">
        <v>9</v>
      </c>
      <c r="F378" s="19"/>
      <c r="G378" s="97">
        <v>4</v>
      </c>
      <c r="H378" s="75" t="s">
        <v>1538</v>
      </c>
      <c r="I378" s="56"/>
      <c r="J378" s="21">
        <v>13</v>
      </c>
      <c r="K378" s="19" t="s">
        <v>26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1537</v>
      </c>
      <c r="D379" s="56"/>
      <c r="E379" s="21">
        <v>11</v>
      </c>
      <c r="F379" s="19"/>
      <c r="G379" s="97">
        <v>5</v>
      </c>
      <c r="H379" s="75" t="s">
        <v>1536</v>
      </c>
      <c r="I379" s="56"/>
      <c r="J379" s="21">
        <v>13</v>
      </c>
      <c r="K379" s="19" t="s">
        <v>29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1535</v>
      </c>
      <c r="D380" s="56"/>
      <c r="E380" s="21">
        <v>12</v>
      </c>
      <c r="F380" s="19" t="s">
        <v>26</v>
      </c>
      <c r="G380" s="97">
        <v>6</v>
      </c>
      <c r="H380" s="75" t="s">
        <v>1534</v>
      </c>
      <c r="I380" s="56"/>
      <c r="J380" s="21">
        <v>14</v>
      </c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 t="s">
        <v>1533</v>
      </c>
      <c r="D381" s="56"/>
      <c r="E381" s="21">
        <v>14</v>
      </c>
      <c r="F381" s="19" t="s">
        <v>104</v>
      </c>
      <c r="G381" s="97">
        <v>7</v>
      </c>
      <c r="H381" s="75" t="s">
        <v>1532</v>
      </c>
      <c r="I381" s="56"/>
      <c r="J381" s="21">
        <v>15</v>
      </c>
      <c r="K381" s="19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Royal Perth</v>
      </c>
      <c r="C382" s="58"/>
      <c r="D382" s="58"/>
      <c r="E382" s="56"/>
      <c r="F382" s="21">
        <f>COUNTA(F375:F381)-0.5*COUNTIF(F375:F381,"Sq*")-COUNTIF(F375:F381,"TBA")</f>
        <v>3.5</v>
      </c>
      <c r="G382" s="84" t="str">
        <f>"TOTAL MATCHES WON BY : "&amp;H371</f>
        <v>TOTAL MATCHES WON BY : Melville Glades</v>
      </c>
      <c r="H382" s="58"/>
      <c r="I382" s="58"/>
      <c r="J382" s="56"/>
      <c r="K382" s="21">
        <f>COUNTA(K375:K381)-0.5*COUNTIF(K375:K381,"Sq*")-COUNTIF(K375:K381,"TBA")</f>
        <v>3.5</v>
      </c>
      <c r="L382" s="22"/>
      <c r="M382" s="22"/>
      <c r="N382" s="22" t="str">
        <f>IF(F382+K382=0,"",C371)</f>
        <v>Royal Perth</v>
      </c>
      <c r="O382" s="22">
        <f>F382</f>
        <v>3.5</v>
      </c>
      <c r="P382" s="22" t="str">
        <f>IF(F382+K382=0,"",H371)</f>
        <v>Melville Glades</v>
      </c>
      <c r="Q382" s="22">
        <f>K382</f>
        <v>3.5</v>
      </c>
      <c r="R382" s="22" t="str">
        <f>G383</f>
        <v>HALVED</v>
      </c>
      <c r="S382" s="22" t="str">
        <f>IF(R382="HALVED",C371,"")</f>
        <v>Royal Perth</v>
      </c>
      <c r="T382" s="22" t="str">
        <f>IF(R382="HALVED",H371,"")</f>
        <v>Melville Glades</v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HALVED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[9]Sheet1!C10</f>
        <v>Gosnells</v>
      </c>
      <c r="D385" s="58"/>
      <c r="E385" s="58"/>
      <c r="F385" s="56"/>
      <c r="G385" s="16" t="s">
        <v>18</v>
      </c>
      <c r="H385" s="65" t="str">
        <f>[9]Sheet1!E10</f>
        <v>Royal Fremantle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8"/>
      <c r="E386" s="77" t="s">
        <v>469</v>
      </c>
      <c r="F386" s="77" t="s">
        <v>21</v>
      </c>
      <c r="G386" s="81" t="s">
        <v>19</v>
      </c>
      <c r="H386" s="66" t="s">
        <v>20</v>
      </c>
      <c r="I386" s="68"/>
      <c r="J386" s="81" t="s">
        <v>469</v>
      </c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1"/>
      <c r="E387" s="78"/>
      <c r="F387" s="78"/>
      <c r="G387" s="78"/>
      <c r="H387" s="69"/>
      <c r="I387" s="71"/>
      <c r="J387" s="78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4"/>
      <c r="E388" s="79"/>
      <c r="F388" s="79"/>
      <c r="G388" s="79"/>
      <c r="H388" s="72"/>
      <c r="I388" s="74"/>
      <c r="J388" s="79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1531</v>
      </c>
      <c r="D389" s="56"/>
      <c r="E389" s="21">
        <v>9</v>
      </c>
      <c r="F389" s="19"/>
      <c r="G389" s="98">
        <v>1</v>
      </c>
      <c r="H389" s="75" t="s">
        <v>1530</v>
      </c>
      <c r="I389" s="56"/>
      <c r="J389" s="21">
        <v>6</v>
      </c>
      <c r="K389" s="19" t="s">
        <v>34</v>
      </c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1529</v>
      </c>
      <c r="D390" s="56"/>
      <c r="E390" s="21">
        <v>9</v>
      </c>
      <c r="F390" s="19"/>
      <c r="G390" s="97">
        <v>2</v>
      </c>
      <c r="H390" s="75" t="s">
        <v>1528</v>
      </c>
      <c r="I390" s="56"/>
      <c r="J390" s="21">
        <v>6</v>
      </c>
      <c r="K390" s="19" t="s">
        <v>26</v>
      </c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1527</v>
      </c>
      <c r="D391" s="56"/>
      <c r="E391" s="21">
        <v>9</v>
      </c>
      <c r="F391" s="19"/>
      <c r="G391" s="97">
        <v>3</v>
      </c>
      <c r="H391" s="75" t="s">
        <v>1526</v>
      </c>
      <c r="I391" s="56"/>
      <c r="J391" s="21">
        <v>7</v>
      </c>
      <c r="K391" s="19" t="s">
        <v>37</v>
      </c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1525</v>
      </c>
      <c r="D392" s="56"/>
      <c r="E392" s="21">
        <v>10</v>
      </c>
      <c r="F392" s="19"/>
      <c r="G392" s="97">
        <v>4</v>
      </c>
      <c r="H392" s="75" t="s">
        <v>1524</v>
      </c>
      <c r="I392" s="56"/>
      <c r="J392" s="21">
        <v>8</v>
      </c>
      <c r="K392" s="19" t="s">
        <v>99</v>
      </c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1523</v>
      </c>
      <c r="D393" s="56"/>
      <c r="E393" s="21">
        <v>11</v>
      </c>
      <c r="F393" s="19" t="s">
        <v>99</v>
      </c>
      <c r="G393" s="97">
        <v>5</v>
      </c>
      <c r="H393" s="75" t="s">
        <v>1522</v>
      </c>
      <c r="I393" s="56"/>
      <c r="J393" s="21">
        <v>9</v>
      </c>
      <c r="K393" s="19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1521</v>
      </c>
      <c r="D394" s="56"/>
      <c r="E394" s="21">
        <v>12</v>
      </c>
      <c r="F394" s="19" t="s">
        <v>34</v>
      </c>
      <c r="G394" s="97">
        <v>6</v>
      </c>
      <c r="H394" s="75" t="s">
        <v>1520</v>
      </c>
      <c r="I394" s="56"/>
      <c r="J394" s="21">
        <v>9</v>
      </c>
      <c r="K394" s="19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1519</v>
      </c>
      <c r="D395" s="56"/>
      <c r="E395" s="21">
        <v>13</v>
      </c>
      <c r="F395" s="19" t="s">
        <v>34</v>
      </c>
      <c r="G395" s="97">
        <v>7</v>
      </c>
      <c r="H395" s="75" t="s">
        <v>1518</v>
      </c>
      <c r="I395" s="56"/>
      <c r="J395" s="21">
        <v>9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Gosnells</v>
      </c>
      <c r="C396" s="58"/>
      <c r="D396" s="58"/>
      <c r="E396" s="56"/>
      <c r="F396" s="21">
        <f>COUNTA(F389:F395)-0.5*COUNTIF(F389:F395,"Sq*")-COUNTIF(F389:F395,"TBA")</f>
        <v>3</v>
      </c>
      <c r="G396" s="84" t="str">
        <f>"TOTAL MATCHES WON BY : "&amp;H385</f>
        <v>TOTAL MATCHES WON BY : Royal Fremantle</v>
      </c>
      <c r="H396" s="58"/>
      <c r="I396" s="58"/>
      <c r="J396" s="56"/>
      <c r="K396" s="21">
        <f>COUNTA(K389:K395)-0.5*COUNTIF(K389:K395,"Sq*")-COUNTIF(K389:K395,"TBA")</f>
        <v>4</v>
      </c>
      <c r="L396" s="22"/>
      <c r="M396" s="22"/>
      <c r="N396" s="22" t="str">
        <f>IF(F396+K396=0,"",C385)</f>
        <v>Gosnells</v>
      </c>
      <c r="O396" s="22">
        <f>F396</f>
        <v>3</v>
      </c>
      <c r="P396" s="22" t="str">
        <f>IF(F396+K396=0,"",H385)</f>
        <v>Royal Fremantle</v>
      </c>
      <c r="Q396" s="22">
        <f>K396</f>
        <v>4</v>
      </c>
      <c r="R396" s="22" t="str">
        <f>G397</f>
        <v>Royal Fremantle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Royal Fremantle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[9]Sheet1!C11</f>
        <v>Sea View</v>
      </c>
      <c r="D399" s="58"/>
      <c r="E399" s="58"/>
      <c r="F399" s="56"/>
      <c r="G399" s="16" t="s">
        <v>18</v>
      </c>
      <c r="H399" s="65" t="s">
        <v>1517</v>
      </c>
      <c r="I399" s="58"/>
      <c r="J399" s="58"/>
      <c r="K399" s="56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spans="1:25" ht="15">
      <c r="A400" s="23"/>
      <c r="B400" s="77" t="s">
        <v>19</v>
      </c>
      <c r="C400" s="80" t="s">
        <v>20</v>
      </c>
      <c r="D400" s="68"/>
      <c r="E400" s="77" t="s">
        <v>469</v>
      </c>
      <c r="F400" s="77" t="s">
        <v>21</v>
      </c>
      <c r="G400" s="81" t="s">
        <v>19</v>
      </c>
      <c r="H400" s="66" t="s">
        <v>20</v>
      </c>
      <c r="I400" s="68"/>
      <c r="J400" s="81" t="s">
        <v>469</v>
      </c>
      <c r="K400" s="81" t="s">
        <v>21</v>
      </c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spans="1:25" ht="15">
      <c r="A401" s="23"/>
      <c r="B401" s="78"/>
      <c r="C401" s="69"/>
      <c r="D401" s="71"/>
      <c r="E401" s="78"/>
      <c r="F401" s="78"/>
      <c r="G401" s="78"/>
      <c r="H401" s="69"/>
      <c r="I401" s="71"/>
      <c r="J401" s="78"/>
      <c r="K401" s="78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spans="1:25" ht="15">
      <c r="A402" s="23"/>
      <c r="B402" s="79"/>
      <c r="C402" s="72"/>
      <c r="D402" s="74"/>
      <c r="E402" s="79"/>
      <c r="F402" s="79"/>
      <c r="G402" s="79"/>
      <c r="H402" s="72"/>
      <c r="I402" s="74"/>
      <c r="J402" s="79"/>
      <c r="K402" s="79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spans="1:25" ht="15">
      <c r="A403" s="23"/>
      <c r="B403" s="15">
        <v>1</v>
      </c>
      <c r="C403" s="75" t="s">
        <v>1516</v>
      </c>
      <c r="D403" s="56"/>
      <c r="E403" s="21">
        <v>9</v>
      </c>
      <c r="F403" s="19" t="s">
        <v>92</v>
      </c>
      <c r="G403" s="98">
        <v>1</v>
      </c>
      <c r="H403" s="75" t="s">
        <v>1515</v>
      </c>
      <c r="I403" s="56"/>
      <c r="J403" s="21">
        <v>5</v>
      </c>
      <c r="K403" s="19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spans="1:25" ht="15">
      <c r="A404" s="23"/>
      <c r="B404" s="15">
        <v>2</v>
      </c>
      <c r="C404" s="75" t="s">
        <v>1514</v>
      </c>
      <c r="D404" s="56"/>
      <c r="E404" s="21">
        <v>11</v>
      </c>
      <c r="F404" s="19" t="s">
        <v>34</v>
      </c>
      <c r="G404" s="97">
        <v>2</v>
      </c>
      <c r="H404" s="75" t="s">
        <v>1513</v>
      </c>
      <c r="I404" s="56"/>
      <c r="J404" s="21">
        <v>9</v>
      </c>
      <c r="K404" s="19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spans="1:25" ht="15">
      <c r="A405" s="23"/>
      <c r="B405" s="15">
        <v>3</v>
      </c>
      <c r="C405" s="75" t="s">
        <v>1512</v>
      </c>
      <c r="D405" s="56"/>
      <c r="E405" s="21">
        <v>11</v>
      </c>
      <c r="F405" s="19"/>
      <c r="G405" s="97">
        <v>3</v>
      </c>
      <c r="H405" s="75" t="s">
        <v>1511</v>
      </c>
      <c r="I405" s="56"/>
      <c r="J405" s="21">
        <v>9</v>
      </c>
      <c r="K405" s="19" t="s">
        <v>34</v>
      </c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spans="1:25" ht="15">
      <c r="A406" s="23"/>
      <c r="B406" s="15">
        <v>4</v>
      </c>
      <c r="C406" s="75" t="s">
        <v>1510</v>
      </c>
      <c r="D406" s="56"/>
      <c r="E406" s="21">
        <v>12</v>
      </c>
      <c r="F406" s="19"/>
      <c r="G406" s="97">
        <v>4</v>
      </c>
      <c r="H406" s="75" t="s">
        <v>1509</v>
      </c>
      <c r="I406" s="56"/>
      <c r="J406" s="21">
        <v>9</v>
      </c>
      <c r="K406" s="19" t="s">
        <v>34</v>
      </c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spans="1:25" ht="15">
      <c r="A407" s="23"/>
      <c r="B407" s="15">
        <v>5</v>
      </c>
      <c r="C407" s="75" t="s">
        <v>1508</v>
      </c>
      <c r="D407" s="56"/>
      <c r="E407" s="21">
        <v>12</v>
      </c>
      <c r="F407" s="19"/>
      <c r="G407" s="97">
        <v>5</v>
      </c>
      <c r="H407" s="75" t="s">
        <v>1507</v>
      </c>
      <c r="I407" s="56"/>
      <c r="J407" s="21">
        <v>11</v>
      </c>
      <c r="K407" s="19" t="s">
        <v>34</v>
      </c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spans="1:25" ht="15">
      <c r="A408" s="23"/>
      <c r="B408" s="15">
        <v>6</v>
      </c>
      <c r="C408" s="75" t="s">
        <v>1506</v>
      </c>
      <c r="D408" s="56"/>
      <c r="E408" s="21">
        <v>13</v>
      </c>
      <c r="F408" s="19" t="s">
        <v>96</v>
      </c>
      <c r="G408" s="97">
        <v>6</v>
      </c>
      <c r="H408" s="75" t="s">
        <v>1505</v>
      </c>
      <c r="I408" s="56"/>
      <c r="J408" s="21">
        <v>12</v>
      </c>
      <c r="K408" s="19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spans="1:25" ht="15">
      <c r="A409" s="23"/>
      <c r="B409" s="15">
        <v>7</v>
      </c>
      <c r="C409" s="75" t="s">
        <v>1504</v>
      </c>
      <c r="D409" s="56"/>
      <c r="E409" s="21">
        <v>13</v>
      </c>
      <c r="F409" s="19" t="s">
        <v>92</v>
      </c>
      <c r="G409" s="97">
        <v>7</v>
      </c>
      <c r="H409" s="75" t="s">
        <v>1503</v>
      </c>
      <c r="I409" s="56"/>
      <c r="J409" s="21">
        <v>12</v>
      </c>
      <c r="K409" s="19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spans="1:25" ht="15">
      <c r="A410" s="23"/>
      <c r="B410" s="64" t="str">
        <f>"TOTAL MATCHES WON BY : "&amp;C399</f>
        <v>TOTAL MATCHES WON BY : Sea View</v>
      </c>
      <c r="C410" s="58"/>
      <c r="D410" s="58"/>
      <c r="E410" s="56"/>
      <c r="F410" s="21">
        <f>COUNTA(F403:F409)-0.5*COUNTIF(F403:F409,"Sq*")-COUNTIF(F403:F409,"TBA")</f>
        <v>4</v>
      </c>
      <c r="G410" s="84" t="str">
        <f>"TOTAL MATCHES WON BY : "&amp;H399</f>
        <v>TOTAL MATCHES WON BY : Kwinana</v>
      </c>
      <c r="H410" s="58"/>
      <c r="I410" s="58"/>
      <c r="J410" s="56"/>
      <c r="K410" s="21">
        <f>COUNTA(K403:K409)-0.5*COUNTIF(K403:K409,"Sq*")-COUNTIF(K403:K409,"TBA")</f>
        <v>3</v>
      </c>
      <c r="L410" s="24"/>
      <c r="M410" s="22"/>
      <c r="N410" s="22" t="str">
        <f>IF(F410+K410=0,"",C399)</f>
        <v>Sea View</v>
      </c>
      <c r="O410" s="22">
        <f>F410</f>
        <v>4</v>
      </c>
      <c r="P410" s="22" t="str">
        <f>IF(F410+K410=0,"",H399)</f>
        <v>Kwinana</v>
      </c>
      <c r="Q410" s="22">
        <f>K410</f>
        <v>3</v>
      </c>
      <c r="R410" s="22" t="str">
        <f>G411</f>
        <v>Sea View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Sea View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>
      <c r="A433" s="23"/>
      <c r="B433" s="23"/>
      <c r="C433" s="23"/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4" t="s">
        <v>23</v>
      </c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4" t="s">
        <v>92</v>
      </c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104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26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34" t="s">
        <v>34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90" t="s">
        <v>37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29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4" t="s">
        <v>99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111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96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84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135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107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175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170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186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187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188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189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190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191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192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34" t="s">
        <v>193</v>
      </c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 hidden="1">
      <c r="A457" s="23"/>
      <c r="B457" s="23"/>
      <c r="C457" s="90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>
      <c r="A458" s="23"/>
      <c r="B458" s="23"/>
      <c r="C458" s="23"/>
      <c r="D458" s="23"/>
      <c r="E458" s="23"/>
      <c r="F458" s="23"/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>
      <c r="A459" s="23"/>
      <c r="B459" s="23"/>
      <c r="C459" s="23"/>
      <c r="D459" s="23"/>
      <c r="E459" s="23"/>
      <c r="F459" s="23"/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>
      <c r="A460" s="23"/>
      <c r="B460" s="23"/>
      <c r="C460" s="23"/>
      <c r="D460" s="23"/>
      <c r="E460" s="23"/>
      <c r="F460" s="23"/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>
      <c r="A461" s="23"/>
      <c r="B461" s="23"/>
      <c r="C461" s="23"/>
      <c r="D461" s="23"/>
      <c r="E461" s="23"/>
      <c r="F461" s="23"/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>
      <c r="A462" s="23"/>
      <c r="B462" s="23"/>
      <c r="C462" s="23"/>
      <c r="D462" s="23"/>
      <c r="E462" s="23"/>
      <c r="F462" s="23"/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>
      <c r="A463" s="23"/>
      <c r="B463" s="23"/>
      <c r="C463" s="23"/>
      <c r="D463" s="23"/>
      <c r="E463" s="23"/>
      <c r="F463" s="23"/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>
      <c r="A464" s="23"/>
      <c r="B464" s="23"/>
      <c r="C464" s="23"/>
      <c r="D464" s="23"/>
      <c r="E464" s="23"/>
      <c r="F464" s="23"/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>
      <c r="A465" s="23"/>
      <c r="B465" s="23"/>
      <c r="C465" s="23"/>
      <c r="D465" s="23"/>
      <c r="E465" s="23"/>
      <c r="F465" s="23"/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>
      <c r="A466" s="23"/>
      <c r="B466" s="23"/>
      <c r="C466" s="23"/>
      <c r="D466" s="23"/>
      <c r="E466" s="23"/>
      <c r="F466" s="23"/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>
      <c r="A467" s="23"/>
      <c r="B467" s="23"/>
      <c r="C467" s="23"/>
      <c r="D467" s="23"/>
      <c r="E467" s="23"/>
      <c r="F467" s="23"/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>
      <c r="A468" s="23"/>
      <c r="B468" s="23"/>
      <c r="C468" s="23"/>
      <c r="D468" s="23"/>
      <c r="E468" s="23"/>
      <c r="F468" s="23"/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>
      <c r="A469" s="23"/>
      <c r="B469" s="23"/>
      <c r="C469" s="23"/>
      <c r="D469" s="23"/>
      <c r="E469" s="23"/>
      <c r="F469" s="23"/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>
      <c r="A470" s="23"/>
      <c r="B470" s="23"/>
      <c r="C470" s="23"/>
      <c r="D470" s="23"/>
      <c r="E470" s="23"/>
      <c r="F470" s="23"/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>
      <c r="A471" s="23"/>
      <c r="B471" s="23"/>
      <c r="C471" s="23"/>
      <c r="D471" s="23"/>
      <c r="E471" s="23"/>
      <c r="F471" s="23"/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>
      <c r="A472" s="23"/>
      <c r="B472" s="23"/>
      <c r="C472" s="23"/>
      <c r="D472" s="23"/>
      <c r="E472" s="23"/>
      <c r="F472" s="23"/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>
      <c r="A473" s="23"/>
      <c r="B473" s="23"/>
      <c r="C473" s="23"/>
      <c r="D473" s="23"/>
      <c r="E473" s="23"/>
      <c r="F473" s="23"/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>
      <c r="A474" s="23"/>
      <c r="B474" s="23"/>
      <c r="C474" s="23"/>
      <c r="D474" s="23"/>
      <c r="E474" s="23"/>
      <c r="F474" s="23"/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>
      <c r="A475" s="23"/>
      <c r="B475" s="23"/>
      <c r="C475" s="23"/>
      <c r="D475" s="23"/>
      <c r="E475" s="23"/>
      <c r="F475" s="23"/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>
      <c r="A476" s="23"/>
      <c r="B476" s="23"/>
      <c r="C476" s="23"/>
      <c r="D476" s="23"/>
      <c r="E476" s="23"/>
      <c r="F476" s="23"/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>
      <c r="A477" s="23"/>
      <c r="B477" s="23"/>
      <c r="C477" s="23"/>
      <c r="D477" s="23"/>
      <c r="E477" s="23"/>
      <c r="F477" s="23"/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>
      <c r="A478" s="23"/>
      <c r="B478" s="23"/>
      <c r="C478" s="23"/>
      <c r="D478" s="23"/>
      <c r="E478" s="23"/>
      <c r="F478" s="23"/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>
      <c r="A479" s="23"/>
      <c r="B479" s="23"/>
      <c r="C479" s="23"/>
      <c r="D479" s="23"/>
      <c r="E479" s="23"/>
      <c r="F479" s="23"/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>
      <c r="A480" s="23"/>
      <c r="B480" s="23"/>
      <c r="C480" s="23"/>
      <c r="D480" s="23"/>
      <c r="E480" s="23"/>
      <c r="F480" s="23"/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spans="1:25" ht="15">
      <c r="A531" s="23"/>
      <c r="B531" s="23"/>
      <c r="C531" s="23"/>
      <c r="D531" s="23"/>
      <c r="E531" s="23"/>
      <c r="F531" s="23"/>
      <c r="G531" s="24"/>
      <c r="H531" s="24"/>
      <c r="I531" s="33"/>
      <c r="J531" s="33"/>
      <c r="K531" s="33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</sheetData>
  <mergeCells count="825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G44:G46"/>
    <mergeCell ref="H44:I46"/>
    <mergeCell ref="J44:J46"/>
    <mergeCell ref="K44:K46"/>
    <mergeCell ref="H25:I25"/>
    <mergeCell ref="G26:J26"/>
    <mergeCell ref="G27:K27"/>
    <mergeCell ref="H29:K29"/>
    <mergeCell ref="G30:G32"/>
    <mergeCell ref="H30:I32"/>
    <mergeCell ref="C37:D37"/>
    <mergeCell ref="C38:D38"/>
    <mergeCell ref="C39:D39"/>
    <mergeCell ref="B40:E40"/>
    <mergeCell ref="H37:I37"/>
    <mergeCell ref="H38:I38"/>
    <mergeCell ref="H39:I39"/>
    <mergeCell ref="G40:J40"/>
    <mergeCell ref="B26:E26"/>
    <mergeCell ref="B27:F27"/>
    <mergeCell ref="C29:F29"/>
    <mergeCell ref="B30:B32"/>
    <mergeCell ref="C30:D32"/>
    <mergeCell ref="E30:E32"/>
    <mergeCell ref="F30:F32"/>
    <mergeCell ref="C20:D20"/>
    <mergeCell ref="C21:D21"/>
    <mergeCell ref="C22:D22"/>
    <mergeCell ref="C23:D23"/>
    <mergeCell ref="C24:D24"/>
    <mergeCell ref="C25:D25"/>
    <mergeCell ref="C33:D33"/>
    <mergeCell ref="C34:D34"/>
    <mergeCell ref="C35:D35"/>
    <mergeCell ref="C36:D36"/>
    <mergeCell ref="H47:I47"/>
    <mergeCell ref="H49:I49"/>
    <mergeCell ref="B41:F41"/>
    <mergeCell ref="C43:F43"/>
    <mergeCell ref="G41:K41"/>
    <mergeCell ref="H43:K43"/>
    <mergeCell ref="H53:I53"/>
    <mergeCell ref="G54:J54"/>
    <mergeCell ref="G55:K55"/>
    <mergeCell ref="J30:J32"/>
    <mergeCell ref="K30:K32"/>
    <mergeCell ref="H33:I33"/>
    <mergeCell ref="H34:I34"/>
    <mergeCell ref="H35:I35"/>
    <mergeCell ref="H36:I36"/>
    <mergeCell ref="H50:I50"/>
    <mergeCell ref="K58:K60"/>
    <mergeCell ref="H61:I61"/>
    <mergeCell ref="H62:I62"/>
    <mergeCell ref="H63:I63"/>
    <mergeCell ref="B44:B46"/>
    <mergeCell ref="C44:D46"/>
    <mergeCell ref="E44:E46"/>
    <mergeCell ref="F44:F46"/>
    <mergeCell ref="H51:I51"/>
    <mergeCell ref="H52:I52"/>
    <mergeCell ref="H64:I64"/>
    <mergeCell ref="H65:I65"/>
    <mergeCell ref="H66:I66"/>
    <mergeCell ref="H67:I67"/>
    <mergeCell ref="G68:J68"/>
    <mergeCell ref="G58:G60"/>
    <mergeCell ref="H58:I60"/>
    <mergeCell ref="J58:J60"/>
    <mergeCell ref="K73:K75"/>
    <mergeCell ref="H73:I75"/>
    <mergeCell ref="H57:K57"/>
    <mergeCell ref="C47:D47"/>
    <mergeCell ref="C48:D48"/>
    <mergeCell ref="C49:D49"/>
    <mergeCell ref="C50:D50"/>
    <mergeCell ref="C51:D51"/>
    <mergeCell ref="C52:D52"/>
    <mergeCell ref="C53:D53"/>
    <mergeCell ref="B73:B75"/>
    <mergeCell ref="C73:D75"/>
    <mergeCell ref="E73:E75"/>
    <mergeCell ref="F73:F75"/>
    <mergeCell ref="G73:G75"/>
    <mergeCell ref="J73:J75"/>
    <mergeCell ref="B83:E83"/>
    <mergeCell ref="B84:F84"/>
    <mergeCell ref="C86:F86"/>
    <mergeCell ref="B69:F69"/>
    <mergeCell ref="G69:K69"/>
    <mergeCell ref="D71:F71"/>
    <mergeCell ref="G71:K71"/>
    <mergeCell ref="C72:F72"/>
    <mergeCell ref="H72:K72"/>
    <mergeCell ref="B71:C71"/>
    <mergeCell ref="H76:I76"/>
    <mergeCell ref="H77:I77"/>
    <mergeCell ref="H78:I78"/>
    <mergeCell ref="H79:I79"/>
    <mergeCell ref="H80:I80"/>
    <mergeCell ref="H81:I81"/>
    <mergeCell ref="H100:K100"/>
    <mergeCell ref="G101:G103"/>
    <mergeCell ref="H101:I103"/>
    <mergeCell ref="J101:J103"/>
    <mergeCell ref="K101:K103"/>
    <mergeCell ref="H82:I82"/>
    <mergeCell ref="G83:J83"/>
    <mergeCell ref="G84:K84"/>
    <mergeCell ref="H86:K86"/>
    <mergeCell ref="B101:B103"/>
    <mergeCell ref="C101:D103"/>
    <mergeCell ref="E101:E103"/>
    <mergeCell ref="F101:F103"/>
    <mergeCell ref="C76:D76"/>
    <mergeCell ref="H94:I94"/>
    <mergeCell ref="H95:I95"/>
    <mergeCell ref="H96:I96"/>
    <mergeCell ref="G97:J97"/>
    <mergeCell ref="G98:K98"/>
    <mergeCell ref="C96:D96"/>
    <mergeCell ref="C104:D104"/>
    <mergeCell ref="C105:D105"/>
    <mergeCell ref="C106:D106"/>
    <mergeCell ref="H91:I91"/>
    <mergeCell ref="H92:I92"/>
    <mergeCell ref="H93:I93"/>
    <mergeCell ref="B97:E97"/>
    <mergeCell ref="B98:F98"/>
    <mergeCell ref="C100:F100"/>
    <mergeCell ref="C82:D82"/>
    <mergeCell ref="H104:I104"/>
    <mergeCell ref="H105:I105"/>
    <mergeCell ref="H106:I106"/>
    <mergeCell ref="C90:D90"/>
    <mergeCell ref="C91:D91"/>
    <mergeCell ref="C92:D92"/>
    <mergeCell ref="C93:D93"/>
    <mergeCell ref="C94:D94"/>
    <mergeCell ref="C95:D95"/>
    <mergeCell ref="C67:D67"/>
    <mergeCell ref="C77:D77"/>
    <mergeCell ref="C78:D78"/>
    <mergeCell ref="C79:D79"/>
    <mergeCell ref="C80:D80"/>
    <mergeCell ref="C81:D81"/>
    <mergeCell ref="B68:E68"/>
    <mergeCell ref="C61:D61"/>
    <mergeCell ref="C62:D62"/>
    <mergeCell ref="C63:D63"/>
    <mergeCell ref="C64:D64"/>
    <mergeCell ref="C65:D65"/>
    <mergeCell ref="C66:D66"/>
    <mergeCell ref="B54:E54"/>
    <mergeCell ref="B55:F55"/>
    <mergeCell ref="C57:F57"/>
    <mergeCell ref="B58:B60"/>
    <mergeCell ref="C58:D60"/>
    <mergeCell ref="E58:E60"/>
    <mergeCell ref="F58:F60"/>
    <mergeCell ref="C114:F114"/>
    <mergeCell ref="H114:K114"/>
    <mergeCell ref="B115:B117"/>
    <mergeCell ref="E115:E117"/>
    <mergeCell ref="F115:F117"/>
    <mergeCell ref="G115:G117"/>
    <mergeCell ref="H115:I117"/>
    <mergeCell ref="J115:J117"/>
    <mergeCell ref="K115:K117"/>
    <mergeCell ref="J87:J89"/>
    <mergeCell ref="K87:K89"/>
    <mergeCell ref="H90:I90"/>
    <mergeCell ref="B111:E111"/>
    <mergeCell ref="B112:F112"/>
    <mergeCell ref="G112:K112"/>
    <mergeCell ref="C107:D107"/>
    <mergeCell ref="C108:D108"/>
    <mergeCell ref="C109:D109"/>
    <mergeCell ref="C110:D110"/>
    <mergeCell ref="B87:B89"/>
    <mergeCell ref="C87:D89"/>
    <mergeCell ref="E87:E89"/>
    <mergeCell ref="F87:F89"/>
    <mergeCell ref="G87:G89"/>
    <mergeCell ref="H87:I89"/>
    <mergeCell ref="C123:D123"/>
    <mergeCell ref="H107:I107"/>
    <mergeCell ref="H108:I108"/>
    <mergeCell ref="H109:I109"/>
    <mergeCell ref="H110:I110"/>
    <mergeCell ref="G111:J111"/>
    <mergeCell ref="H118:I118"/>
    <mergeCell ref="H119:I119"/>
    <mergeCell ref="H120:I120"/>
    <mergeCell ref="H121:I121"/>
    <mergeCell ref="C115:D117"/>
    <mergeCell ref="C118:D118"/>
    <mergeCell ref="C119:D119"/>
    <mergeCell ref="C120:D120"/>
    <mergeCell ref="C121:D121"/>
    <mergeCell ref="C122:D122"/>
    <mergeCell ref="G144:G146"/>
    <mergeCell ref="H144:I146"/>
    <mergeCell ref="J144:J146"/>
    <mergeCell ref="K144:K146"/>
    <mergeCell ref="H122:I122"/>
    <mergeCell ref="H123:I123"/>
    <mergeCell ref="H124:I124"/>
    <mergeCell ref="H137:I137"/>
    <mergeCell ref="H138:I138"/>
    <mergeCell ref="H139:I139"/>
    <mergeCell ref="G140:J140"/>
    <mergeCell ref="G141:K141"/>
    <mergeCell ref="H143:K143"/>
    <mergeCell ref="C134:D134"/>
    <mergeCell ref="C135:D135"/>
    <mergeCell ref="C136:D136"/>
    <mergeCell ref="C137:D137"/>
    <mergeCell ref="C138:D138"/>
    <mergeCell ref="C139:D139"/>
    <mergeCell ref="G155:K155"/>
    <mergeCell ref="C157:F157"/>
    <mergeCell ref="H157:K157"/>
    <mergeCell ref="H150:I150"/>
    <mergeCell ref="H151:I151"/>
    <mergeCell ref="H152:I152"/>
    <mergeCell ref="H153:I153"/>
    <mergeCell ref="G154:J154"/>
    <mergeCell ref="J130:J132"/>
    <mergeCell ref="C150:D150"/>
    <mergeCell ref="C151:D151"/>
    <mergeCell ref="C152:D152"/>
    <mergeCell ref="C153:D153"/>
    <mergeCell ref="B154:E154"/>
    <mergeCell ref="H147:I147"/>
    <mergeCell ref="H148:I148"/>
    <mergeCell ref="H149:I149"/>
    <mergeCell ref="C133:D133"/>
    <mergeCell ref="G128:K128"/>
    <mergeCell ref="H129:K129"/>
    <mergeCell ref="D128:F128"/>
    <mergeCell ref="C129:F129"/>
    <mergeCell ref="B130:B132"/>
    <mergeCell ref="C130:D132"/>
    <mergeCell ref="E130:E132"/>
    <mergeCell ref="F130:F132"/>
    <mergeCell ref="G130:G132"/>
    <mergeCell ref="H130:I132"/>
    <mergeCell ref="G158:G160"/>
    <mergeCell ref="H158:I160"/>
    <mergeCell ref="J158:J160"/>
    <mergeCell ref="K158:K160"/>
    <mergeCell ref="C124:D124"/>
    <mergeCell ref="B125:E125"/>
    <mergeCell ref="G125:J125"/>
    <mergeCell ref="B126:F126"/>
    <mergeCell ref="G126:K126"/>
    <mergeCell ref="B128:C128"/>
    <mergeCell ref="C144:D146"/>
    <mergeCell ref="E144:E146"/>
    <mergeCell ref="F144:F146"/>
    <mergeCell ref="B158:B160"/>
    <mergeCell ref="E158:E160"/>
    <mergeCell ref="F158:F160"/>
    <mergeCell ref="B155:F155"/>
    <mergeCell ref="C147:D147"/>
    <mergeCell ref="C148:D148"/>
    <mergeCell ref="C149:D149"/>
    <mergeCell ref="C166:D166"/>
    <mergeCell ref="K130:K132"/>
    <mergeCell ref="H133:I133"/>
    <mergeCell ref="H134:I134"/>
    <mergeCell ref="H135:I135"/>
    <mergeCell ref="H136:I136"/>
    <mergeCell ref="B140:E140"/>
    <mergeCell ref="B141:F141"/>
    <mergeCell ref="C143:F143"/>
    <mergeCell ref="B144:B146"/>
    <mergeCell ref="C158:D160"/>
    <mergeCell ref="C161:D161"/>
    <mergeCell ref="C162:D162"/>
    <mergeCell ref="C163:D163"/>
    <mergeCell ref="C164:D164"/>
    <mergeCell ref="C165:D165"/>
    <mergeCell ref="J215:J217"/>
    <mergeCell ref="K215:K217"/>
    <mergeCell ref="H161:I161"/>
    <mergeCell ref="H162:I162"/>
    <mergeCell ref="H163:I163"/>
    <mergeCell ref="H164:I164"/>
    <mergeCell ref="H165:I165"/>
    <mergeCell ref="H166:I166"/>
    <mergeCell ref="H167:I167"/>
    <mergeCell ref="C210:D210"/>
    <mergeCell ref="B211:E211"/>
    <mergeCell ref="G211:J211"/>
    <mergeCell ref="B212:F212"/>
    <mergeCell ref="G212:K212"/>
    <mergeCell ref="C214:F214"/>
    <mergeCell ref="H214:K214"/>
    <mergeCell ref="B215:B217"/>
    <mergeCell ref="E215:E217"/>
    <mergeCell ref="F215:F217"/>
    <mergeCell ref="G215:G217"/>
    <mergeCell ref="H215:I217"/>
    <mergeCell ref="C224:D224"/>
    <mergeCell ref="H218:I218"/>
    <mergeCell ref="H219:I219"/>
    <mergeCell ref="H232:I232"/>
    <mergeCell ref="H233:I233"/>
    <mergeCell ref="H234:I234"/>
    <mergeCell ref="J229:J231"/>
    <mergeCell ref="K229:K231"/>
    <mergeCell ref="H220:I220"/>
    <mergeCell ref="H221:I221"/>
    <mergeCell ref="H222:I222"/>
    <mergeCell ref="H223:I223"/>
    <mergeCell ref="H224:I224"/>
    <mergeCell ref="B225:E225"/>
    <mergeCell ref="G225:J225"/>
    <mergeCell ref="B226:F226"/>
    <mergeCell ref="G226:K226"/>
    <mergeCell ref="C228:F228"/>
    <mergeCell ref="H228:K228"/>
    <mergeCell ref="C232:D232"/>
    <mergeCell ref="C233:D233"/>
    <mergeCell ref="C234:D234"/>
    <mergeCell ref="C235:D235"/>
    <mergeCell ref="C236:D236"/>
    <mergeCell ref="C237:D237"/>
    <mergeCell ref="B229:B231"/>
    <mergeCell ref="E229:E231"/>
    <mergeCell ref="F229:F231"/>
    <mergeCell ref="G229:G231"/>
    <mergeCell ref="H229:I231"/>
    <mergeCell ref="C229:D231"/>
    <mergeCell ref="H249:I249"/>
    <mergeCell ref="C249:D249"/>
    <mergeCell ref="C250:D250"/>
    <mergeCell ref="C251:D251"/>
    <mergeCell ref="H235:I235"/>
    <mergeCell ref="H236:I236"/>
    <mergeCell ref="H237:I237"/>
    <mergeCell ref="H238:I238"/>
    <mergeCell ref="C238:D238"/>
    <mergeCell ref="C258:D260"/>
    <mergeCell ref="E258:E260"/>
    <mergeCell ref="H250:I250"/>
    <mergeCell ref="H251:I251"/>
    <mergeCell ref="H244:I246"/>
    <mergeCell ref="J244:J246"/>
    <mergeCell ref="C247:D247"/>
    <mergeCell ref="H247:I247"/>
    <mergeCell ref="C248:D248"/>
    <mergeCell ref="H248:I248"/>
    <mergeCell ref="F258:F260"/>
    <mergeCell ref="G258:G260"/>
    <mergeCell ref="B254:E254"/>
    <mergeCell ref="G254:J254"/>
    <mergeCell ref="B255:F255"/>
    <mergeCell ref="G255:K255"/>
    <mergeCell ref="C257:F257"/>
    <mergeCell ref="H257:K257"/>
    <mergeCell ref="B258:B260"/>
    <mergeCell ref="K258:K260"/>
    <mergeCell ref="C262:D262"/>
    <mergeCell ref="C263:D263"/>
    <mergeCell ref="C264:D264"/>
    <mergeCell ref="C265:D265"/>
    <mergeCell ref="H266:I266"/>
    <mergeCell ref="H267:I267"/>
    <mergeCell ref="H194:I194"/>
    <mergeCell ref="H195:I195"/>
    <mergeCell ref="H208:I208"/>
    <mergeCell ref="H209:I209"/>
    <mergeCell ref="H210:I210"/>
    <mergeCell ref="C261:D261"/>
    <mergeCell ref="C252:D252"/>
    <mergeCell ref="H252:I252"/>
    <mergeCell ref="C253:D253"/>
    <mergeCell ref="H253:I253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8:J268"/>
    <mergeCell ref="G269:K269"/>
    <mergeCell ref="C193:D193"/>
    <mergeCell ref="F172:F174"/>
    <mergeCell ref="G172:G174"/>
    <mergeCell ref="H172:I174"/>
    <mergeCell ref="J172:J174"/>
    <mergeCell ref="K172:K174"/>
    <mergeCell ref="C181:D181"/>
    <mergeCell ref="C175:D175"/>
    <mergeCell ref="C176:D176"/>
    <mergeCell ref="C177:D177"/>
    <mergeCell ref="C178:D178"/>
    <mergeCell ref="C179:D179"/>
    <mergeCell ref="C180:D180"/>
    <mergeCell ref="G197:J197"/>
    <mergeCell ref="B198:F198"/>
    <mergeCell ref="G198:K198"/>
    <mergeCell ref="C200:F200"/>
    <mergeCell ref="H200:K200"/>
    <mergeCell ref="H187:I189"/>
    <mergeCell ref="J187:J189"/>
    <mergeCell ref="K187:K189"/>
    <mergeCell ref="H190:I190"/>
    <mergeCell ref="H191:I191"/>
    <mergeCell ref="H181:I181"/>
    <mergeCell ref="H196:I196"/>
    <mergeCell ref="B172:B174"/>
    <mergeCell ref="E172:E174"/>
    <mergeCell ref="C194:D194"/>
    <mergeCell ref="C195:D195"/>
    <mergeCell ref="C196:D196"/>
    <mergeCell ref="H192:I192"/>
    <mergeCell ref="H193:I193"/>
    <mergeCell ref="C172:D174"/>
    <mergeCell ref="H175:I175"/>
    <mergeCell ref="H176:I176"/>
    <mergeCell ref="H177:I177"/>
    <mergeCell ref="H178:I178"/>
    <mergeCell ref="H179:I179"/>
    <mergeCell ref="H180:I180"/>
    <mergeCell ref="C167:D167"/>
    <mergeCell ref="B168:E168"/>
    <mergeCell ref="G168:J168"/>
    <mergeCell ref="B169:F169"/>
    <mergeCell ref="G169:K169"/>
    <mergeCell ref="C171:F171"/>
    <mergeCell ref="H171:K171"/>
    <mergeCell ref="H186:K186"/>
    <mergeCell ref="D185:F185"/>
    <mergeCell ref="C186:F186"/>
    <mergeCell ref="B201:B203"/>
    <mergeCell ref="E201:E203"/>
    <mergeCell ref="F201:F203"/>
    <mergeCell ref="G201:G203"/>
    <mergeCell ref="H201:I203"/>
    <mergeCell ref="J201:J203"/>
    <mergeCell ref="K201:K203"/>
    <mergeCell ref="B182:E182"/>
    <mergeCell ref="G182:J182"/>
    <mergeCell ref="B183:F183"/>
    <mergeCell ref="G183:K183"/>
    <mergeCell ref="B185:C185"/>
    <mergeCell ref="G185:K185"/>
    <mergeCell ref="G187:G189"/>
    <mergeCell ref="H204:I204"/>
    <mergeCell ref="H205:I205"/>
    <mergeCell ref="H206:I206"/>
    <mergeCell ref="H207:I207"/>
    <mergeCell ref="C201:D203"/>
    <mergeCell ref="C204:D204"/>
    <mergeCell ref="C205:D205"/>
    <mergeCell ref="C206:D206"/>
    <mergeCell ref="C207:D207"/>
    <mergeCell ref="C222:D222"/>
    <mergeCell ref="C223:D223"/>
    <mergeCell ref="B187:B189"/>
    <mergeCell ref="C187:D189"/>
    <mergeCell ref="E187:E189"/>
    <mergeCell ref="F187:F189"/>
    <mergeCell ref="B197:E197"/>
    <mergeCell ref="C190:D190"/>
    <mergeCell ref="C191:D191"/>
    <mergeCell ref="C192:D192"/>
    <mergeCell ref="H243:K243"/>
    <mergeCell ref="D242:F242"/>
    <mergeCell ref="C243:F243"/>
    <mergeCell ref="C208:D208"/>
    <mergeCell ref="C209:D209"/>
    <mergeCell ref="C215:D217"/>
    <mergeCell ref="C218:D218"/>
    <mergeCell ref="C219:D219"/>
    <mergeCell ref="C220:D220"/>
    <mergeCell ref="C221:D221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2:D362"/>
    <mergeCell ref="H362:I362"/>
    <mergeCell ref="H363:I363"/>
    <mergeCell ref="C363:D363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58:I360"/>
    <mergeCell ref="J358:J360"/>
    <mergeCell ref="C361:D361"/>
    <mergeCell ref="H361:I361"/>
    <mergeCell ref="C306:D306"/>
    <mergeCell ref="C307:D307"/>
    <mergeCell ref="C308:D308"/>
    <mergeCell ref="C309:D309"/>
    <mergeCell ref="B372:B374"/>
    <mergeCell ref="K372:K374"/>
    <mergeCell ref="C372:D374"/>
    <mergeCell ref="E372:E374"/>
    <mergeCell ref="H364:I364"/>
    <mergeCell ref="H365:I365"/>
    <mergeCell ref="B368:E368"/>
    <mergeCell ref="G368:J368"/>
    <mergeCell ref="B369:F369"/>
    <mergeCell ref="G369:K369"/>
    <mergeCell ref="C371:F371"/>
    <mergeCell ref="H371:K371"/>
    <mergeCell ref="G382:J382"/>
    <mergeCell ref="G383:K383"/>
    <mergeCell ref="C364:D364"/>
    <mergeCell ref="C365:D365"/>
    <mergeCell ref="C366:D366"/>
    <mergeCell ref="H366:I366"/>
    <mergeCell ref="C367:D367"/>
    <mergeCell ref="H367:I367"/>
    <mergeCell ref="F372:F374"/>
    <mergeCell ref="G372:G374"/>
    <mergeCell ref="C380:D380"/>
    <mergeCell ref="C381:D381"/>
    <mergeCell ref="B382:E382"/>
    <mergeCell ref="B383:F383"/>
    <mergeCell ref="C385:F385"/>
    <mergeCell ref="C375:D375"/>
    <mergeCell ref="C376:D376"/>
    <mergeCell ref="C377:D377"/>
    <mergeCell ref="C378:D378"/>
    <mergeCell ref="C379:D379"/>
    <mergeCell ref="H385:K385"/>
    <mergeCell ref="H372:I374"/>
    <mergeCell ref="J372:J374"/>
    <mergeCell ref="H375:I375"/>
    <mergeCell ref="H376:I376"/>
    <mergeCell ref="H377:I377"/>
    <mergeCell ref="H378:I378"/>
    <mergeCell ref="H379:I379"/>
    <mergeCell ref="H380:I380"/>
    <mergeCell ref="H381:I381"/>
    <mergeCell ref="H394:I394"/>
    <mergeCell ref="H395:I395"/>
    <mergeCell ref="G396:J396"/>
    <mergeCell ref="E386:E388"/>
    <mergeCell ref="F386:F388"/>
    <mergeCell ref="G386:G388"/>
    <mergeCell ref="H386:I388"/>
    <mergeCell ref="J386:J388"/>
    <mergeCell ref="J400:J402"/>
    <mergeCell ref="K400:K402"/>
    <mergeCell ref="C389:D389"/>
    <mergeCell ref="C390:D390"/>
    <mergeCell ref="C391:D391"/>
    <mergeCell ref="C392:D392"/>
    <mergeCell ref="C393:D393"/>
    <mergeCell ref="C394:D394"/>
    <mergeCell ref="C395:D395"/>
    <mergeCell ref="H390:I390"/>
    <mergeCell ref="K386:K388"/>
    <mergeCell ref="H389:I389"/>
    <mergeCell ref="B396:E396"/>
    <mergeCell ref="B397:F397"/>
    <mergeCell ref="G397:K397"/>
    <mergeCell ref="C399:F399"/>
    <mergeCell ref="H399:K399"/>
    <mergeCell ref="B386:B388"/>
    <mergeCell ref="C386:D388"/>
    <mergeCell ref="H391:I391"/>
    <mergeCell ref="C403:D403"/>
    <mergeCell ref="C404:D404"/>
    <mergeCell ref="C405:D405"/>
    <mergeCell ref="C406:D406"/>
    <mergeCell ref="C407:D407"/>
    <mergeCell ref="C408:D408"/>
    <mergeCell ref="H407:I407"/>
    <mergeCell ref="H408:I408"/>
    <mergeCell ref="H409:I409"/>
    <mergeCell ref="B400:B402"/>
    <mergeCell ref="E400:E402"/>
    <mergeCell ref="F400:F402"/>
    <mergeCell ref="G400:G402"/>
    <mergeCell ref="H400:I402"/>
    <mergeCell ref="C409:D409"/>
    <mergeCell ref="C400:D402"/>
    <mergeCell ref="H295:I295"/>
    <mergeCell ref="H307:I307"/>
    <mergeCell ref="H308:I308"/>
    <mergeCell ref="H301:I303"/>
    <mergeCell ref="H405:I405"/>
    <mergeCell ref="H406:I406"/>
    <mergeCell ref="H403:I403"/>
    <mergeCell ref="H404:I404"/>
    <mergeCell ref="H392:I392"/>
    <mergeCell ref="H393:I393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0:E410"/>
    <mergeCell ref="G410:J410"/>
    <mergeCell ref="B411:F411"/>
    <mergeCell ref="G411:K411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58:K360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6:C356"/>
    <mergeCell ref="G356:K356"/>
    <mergeCell ref="H357:K357"/>
    <mergeCell ref="D356:F356"/>
    <mergeCell ref="C357:F357"/>
    <mergeCell ref="B358:B360"/>
    <mergeCell ref="C358:D360"/>
    <mergeCell ref="E358:E360"/>
    <mergeCell ref="F358:F360"/>
    <mergeCell ref="G358:G360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1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0000000}">
      <formula1>"Square,1up,2up,2&amp;1,3&amp;2,3&amp;1,4&amp;2,4&amp;3,5&amp;4,5&amp;3,6&amp;5,6&amp;4,7&amp;6,7&amp;5,8&amp;7,8&amp;6,9&amp;8,9&amp;7,10&amp;8,W/O,D/Q,19th,20th,21st,22nd,23rd,24th,25th,26th,27th,28th,29th,30th"</formula1>
    </dataValidation>
  </dataValidations>
  <printOptions horizontalCentered="1" verticalCentered="1" gridLines="1"/>
  <pageMargins left="0.25" right="0.25" top="0.75" bottom="0.75" header="0" footer="0"/>
  <pageSetup paperSize="9" scale="130" pageOrder="overThenDown" orientation="landscape" cellComments="atEnd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A30B9-FA82-4ABE-8747-86C45A076397}">
  <sheetPr>
    <outlinePr summaryBelow="0" summaryRight="0"/>
  </sheetPr>
  <dimension ref="A1:Y530"/>
  <sheetViews>
    <sheetView showGridLines="0" workbookViewId="0">
      <selection activeCell="AE19" sqref="AE19"/>
    </sheetView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8.8554687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1834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Wanneroo (1)</v>
      </c>
      <c r="C4" s="56"/>
      <c r="D4" s="7">
        <f>VLOOKUP(A4,$M$4:$X$11,3,FALSE)</f>
        <v>7</v>
      </c>
      <c r="E4" s="7">
        <f>VLOOKUP(A4,$M$4:$X$11,4,FALSE)</f>
        <v>5</v>
      </c>
      <c r="F4" s="7">
        <f>VLOOKUP(A4,$M$4:$X$11,5,FALSE)</f>
        <v>0</v>
      </c>
      <c r="G4" s="7">
        <f>VLOOKUP(A4,$M$4:$X$11,6,FALSE)</f>
        <v>2</v>
      </c>
      <c r="H4" s="7">
        <f>VLOOKUP(A4,$M$4:$X$11,7,FALSE)</f>
        <v>26.5</v>
      </c>
      <c r="I4" s="7">
        <f>VLOOKUP(A4,$M$4:$X$11,8,FALSE)</f>
        <v>22.5</v>
      </c>
      <c r="J4" s="55">
        <f>VLOOKUP(A4,$M$4:$X$11,9,FALSE)</f>
        <v>10</v>
      </c>
      <c r="K4" s="56"/>
      <c r="L4" s="8"/>
      <c r="M4" s="8">
        <f>RANK(X4,$X$4:$X$11,1)</f>
        <v>1</v>
      </c>
      <c r="N4" s="9" t="str">
        <f>[10]Sheet1!C8</f>
        <v>Wanneroo (1)</v>
      </c>
      <c r="O4" s="10">
        <f>COUNTIF($N$13:$P$520,N4)</f>
        <v>7</v>
      </c>
      <c r="P4" s="8">
        <f>COUNTIF($R$13:$R$520,N4)</f>
        <v>5</v>
      </c>
      <c r="Q4" s="8">
        <f>COUNTIF($S$13:$T$520,N4)</f>
        <v>0</v>
      </c>
      <c r="R4" s="8">
        <f>O4-P4-Q4</f>
        <v>2</v>
      </c>
      <c r="S4" s="8">
        <f>SUMIF($N$12:$N$411,N4,$O$12:$O$411)+SUMIF($P$12:$P$411,N4,$Q$12:$Q$411)</f>
        <v>26.5</v>
      </c>
      <c r="T4" s="8">
        <f>O4*7-S4</f>
        <v>22.5</v>
      </c>
      <c r="U4" s="8">
        <f>P4*2+Q4</f>
        <v>10</v>
      </c>
      <c r="V4" s="8">
        <f>U4+(S4/100)</f>
        <v>10.265000000000001</v>
      </c>
      <c r="W4" s="8">
        <f>RANK(V4,$V$4:$V$11)</f>
        <v>1</v>
      </c>
      <c r="X4" s="8">
        <f>W4+0.01</f>
        <v>1.01</v>
      </c>
      <c r="Y4" s="11"/>
    </row>
    <row r="5" spans="1:25" ht="15">
      <c r="A5" s="6">
        <v>2</v>
      </c>
      <c r="B5" s="60" t="str">
        <f>VLOOKUP(A5,$M$4:$X$11,2,FALSE)</f>
        <v>Lake Karrinyup</v>
      </c>
      <c r="C5" s="56"/>
      <c r="D5" s="7">
        <f>VLOOKUP(A5,$M$4:$X$11,3,FALSE)</f>
        <v>7</v>
      </c>
      <c r="E5" s="7">
        <f>VLOOKUP(A5,$M$4:$X$11,4,FALSE)</f>
        <v>4</v>
      </c>
      <c r="F5" s="7">
        <f>VLOOKUP(A5,$M$4:$X$11,5,FALSE)</f>
        <v>0</v>
      </c>
      <c r="G5" s="7">
        <f>VLOOKUP(A5,$M$4:$X$11,6,FALSE)</f>
        <v>3</v>
      </c>
      <c r="H5" s="7">
        <f>VLOOKUP(A5,$M$4:$X$11,7,FALSE)</f>
        <v>29</v>
      </c>
      <c r="I5" s="7">
        <f>VLOOKUP(A5,$M$4:$X$11,8,FALSE)</f>
        <v>20</v>
      </c>
      <c r="J5" s="55">
        <f>VLOOKUP(A5,$M$4:$X$11,9,FALSE)</f>
        <v>8</v>
      </c>
      <c r="K5" s="56"/>
      <c r="L5" s="8"/>
      <c r="M5" s="8">
        <f>RANK(X5,$X$4:$X$11,1)</f>
        <v>5</v>
      </c>
      <c r="N5" s="9" t="str">
        <f>[10]Sheet1!E8</f>
        <v>The Vines</v>
      </c>
      <c r="O5" s="10">
        <f>COUNTIF($N$13:$P$520,N5)</f>
        <v>7</v>
      </c>
      <c r="P5" s="8">
        <f>COUNTIF($R$13:$R$520,N5)</f>
        <v>3</v>
      </c>
      <c r="Q5" s="8">
        <f>COUNTIF($S$13:$T$520,N5)</f>
        <v>0</v>
      </c>
      <c r="R5" s="8">
        <f>O5-P5-Q5</f>
        <v>4</v>
      </c>
      <c r="S5" s="8">
        <f>SUMIF($N$12:$N$411,N5,$O$12:$O$411)+SUMIF($P$12:$P$411,N5,$Q$12:$Q$411)</f>
        <v>24.5</v>
      </c>
      <c r="T5" s="8">
        <f>O5*7-S5</f>
        <v>24.5</v>
      </c>
      <c r="U5" s="8">
        <f>P5*2+Q5</f>
        <v>6</v>
      </c>
      <c r="V5" s="8">
        <f>U5+(S5/100)</f>
        <v>6.2450000000000001</v>
      </c>
      <c r="W5" s="8">
        <f>RANK(V5,$V$4:$V$11)</f>
        <v>5</v>
      </c>
      <c r="X5" s="8">
        <f>W5+0.02</f>
        <v>5.0199999999999996</v>
      </c>
      <c r="Y5" s="11"/>
    </row>
    <row r="6" spans="1:25" ht="15">
      <c r="A6" s="6">
        <v>3</v>
      </c>
      <c r="B6" s="60" t="str">
        <f>VLOOKUP(A6,$M$4:$X$11,2,FALSE)</f>
        <v>Lakelands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0</v>
      </c>
      <c r="G6" s="7">
        <f>VLOOKUP(A6,$M$4:$X$11,6,FALSE)</f>
        <v>3</v>
      </c>
      <c r="H6" s="7">
        <f>VLOOKUP(A6,$M$4:$X$11,7,FALSE)</f>
        <v>26</v>
      </c>
      <c r="I6" s="7">
        <f>VLOOKUP(A6,$M$4:$X$11,8,FALSE)</f>
        <v>23</v>
      </c>
      <c r="J6" s="55">
        <f>VLOOKUP(A6,$M$4:$X$11,9,FALSE)</f>
        <v>8</v>
      </c>
      <c r="K6" s="56"/>
      <c r="L6" s="8"/>
      <c r="M6" s="8">
        <f>RANK(X6,$X$4:$X$11,1)</f>
        <v>3</v>
      </c>
      <c r="N6" s="9" t="str">
        <f>[10]Sheet1!C9</f>
        <v>Lakelands</v>
      </c>
      <c r="O6" s="10">
        <f>COUNTIF($N$13:$P$520,N6)</f>
        <v>7</v>
      </c>
      <c r="P6" s="8">
        <f>COUNTIF($R$13:$R$520,N6)</f>
        <v>4</v>
      </c>
      <c r="Q6" s="8">
        <f>COUNTIF($S$13:$T$520,N6)</f>
        <v>0</v>
      </c>
      <c r="R6" s="8">
        <f>O6-P6-Q6</f>
        <v>3</v>
      </c>
      <c r="S6" s="8">
        <f>SUMIF($N$12:$N$411,N6,$O$12:$O$411)+SUMIF($P$12:$P$411,N6,$Q$12:$Q$411)</f>
        <v>26</v>
      </c>
      <c r="T6" s="8">
        <f>O6*7-S6</f>
        <v>23</v>
      </c>
      <c r="U6" s="8">
        <f>P6*2+Q6</f>
        <v>8</v>
      </c>
      <c r="V6" s="8">
        <f>U6+(S6/100)</f>
        <v>8.26</v>
      </c>
      <c r="W6" s="8">
        <f>RANK(V6,$V$4:$V$11)</f>
        <v>3</v>
      </c>
      <c r="X6" s="8">
        <f>W6+0.03</f>
        <v>3.03</v>
      </c>
      <c r="Y6" s="11"/>
    </row>
    <row r="7" spans="1:25" ht="15">
      <c r="A7" s="6">
        <v>4</v>
      </c>
      <c r="B7" s="60" t="str">
        <f>VLOOKUP(A7,$M$4:$X$11,2,FALSE)</f>
        <v>Wanneroo (2)</v>
      </c>
      <c r="C7" s="56"/>
      <c r="D7" s="7">
        <f>VLOOKUP(A7,$M$4:$X$11,3,FALSE)</f>
        <v>7</v>
      </c>
      <c r="E7" s="7">
        <f>VLOOKUP(A7,$M$4:$X$11,4,FALSE)</f>
        <v>3</v>
      </c>
      <c r="F7" s="7">
        <f>VLOOKUP(A7,$M$4:$X$11,5,FALSE)</f>
        <v>0</v>
      </c>
      <c r="G7" s="7">
        <f>VLOOKUP(A7,$M$4:$X$11,6,FALSE)</f>
        <v>4</v>
      </c>
      <c r="H7" s="7">
        <f>VLOOKUP(A7,$M$4:$X$11,7,FALSE)</f>
        <v>26</v>
      </c>
      <c r="I7" s="7">
        <f>VLOOKUP(A7,$M$4:$X$11,8,FALSE)</f>
        <v>23</v>
      </c>
      <c r="J7" s="55">
        <f>VLOOKUP(A7,$M$4:$X$11,9,FALSE)</f>
        <v>6</v>
      </c>
      <c r="K7" s="56"/>
      <c r="L7" s="8"/>
      <c r="M7" s="8">
        <f>RANK(X7,$X$4:$X$11,1)</f>
        <v>6</v>
      </c>
      <c r="N7" s="9" t="str">
        <f>[10]Sheet1!E9</f>
        <v>Hartfield</v>
      </c>
      <c r="O7" s="10">
        <f>COUNTIF($N$13:$P$520,N7)</f>
        <v>7</v>
      </c>
      <c r="P7" s="8">
        <f>COUNTIF($R$13:$R$520,N7)</f>
        <v>3</v>
      </c>
      <c r="Q7" s="8">
        <f>COUNTIF($S$13:$T$520,N7)</f>
        <v>0</v>
      </c>
      <c r="R7" s="8">
        <f>O7-P7-Q7</f>
        <v>4</v>
      </c>
      <c r="S7" s="8">
        <f>SUMIF($N$12:$N$411,N7,$O$12:$O$411)+SUMIF($P$12:$P$411,N7,$Q$12:$Q$411)</f>
        <v>22.5</v>
      </c>
      <c r="T7" s="8">
        <f>O7*7-S7</f>
        <v>26.5</v>
      </c>
      <c r="U7" s="8">
        <f>P7*2+Q7</f>
        <v>6</v>
      </c>
      <c r="V7" s="8">
        <f>U7+(S7/100)</f>
        <v>6.2249999999999996</v>
      </c>
      <c r="W7" s="8">
        <f>RANK(V7,$V$4:$V$11)</f>
        <v>6</v>
      </c>
      <c r="X7" s="8">
        <f>W7+0.04</f>
        <v>6.04</v>
      </c>
      <c r="Y7" s="11"/>
    </row>
    <row r="8" spans="1:25" ht="15">
      <c r="A8" s="6">
        <v>5</v>
      </c>
      <c r="B8" s="60" t="str">
        <f>VLOOKUP(A8,$M$4:$X$11,2,FALSE)</f>
        <v>The Vines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0</v>
      </c>
      <c r="G8" s="7">
        <f>VLOOKUP(A8,$M$4:$X$11,6,FALSE)</f>
        <v>4</v>
      </c>
      <c r="H8" s="7">
        <f>VLOOKUP(A8,$M$4:$X$11,7,FALSE)</f>
        <v>24.5</v>
      </c>
      <c r="I8" s="7">
        <f>VLOOKUP(A8,$M$4:$X$11,8,FALSE)</f>
        <v>24.5</v>
      </c>
      <c r="J8" s="55">
        <f>VLOOKUP(A8,$M$4:$X$11,9,FALSE)</f>
        <v>6</v>
      </c>
      <c r="K8" s="56"/>
      <c r="L8" s="8"/>
      <c r="M8" s="8">
        <f>RANK(X8,$X$4:$X$11,1)</f>
        <v>8</v>
      </c>
      <c r="N8" s="9" t="str">
        <f>[10]Sheet1!C10</f>
        <v>Joondalup</v>
      </c>
      <c r="O8" s="10">
        <f>COUNTIF($N$13:$P$520,N8)</f>
        <v>7</v>
      </c>
      <c r="P8" s="8">
        <f>COUNTIF($R$13:$R$520,N8)</f>
        <v>3</v>
      </c>
      <c r="Q8" s="8">
        <f>COUNTIF($S$13:$T$520,N8)</f>
        <v>0</v>
      </c>
      <c r="R8" s="8">
        <f>O8-P8-Q8</f>
        <v>4</v>
      </c>
      <c r="S8" s="8">
        <f>SUMIF($N$12:$N$411,N8,$O$12:$O$411)+SUMIF($P$12:$P$411,N8,$Q$12:$Q$411)</f>
        <v>19</v>
      </c>
      <c r="T8" s="8">
        <f>O8*7-S8</f>
        <v>30</v>
      </c>
      <c r="U8" s="8">
        <f>P8*2+Q8</f>
        <v>6</v>
      </c>
      <c r="V8" s="8">
        <f>U8+(S8/100)</f>
        <v>6.19</v>
      </c>
      <c r="W8" s="8">
        <f>RANK(V8,$V$4:$V$11)</f>
        <v>8</v>
      </c>
      <c r="X8" s="8">
        <f>W8+0.05</f>
        <v>8.0500000000000007</v>
      </c>
      <c r="Y8" s="11"/>
    </row>
    <row r="9" spans="1:25" ht="15">
      <c r="A9" s="6">
        <v>6</v>
      </c>
      <c r="B9" s="60" t="str">
        <f>VLOOKUP(A9,$M$4:$X$11,2,FALSE)</f>
        <v>Hartfield</v>
      </c>
      <c r="C9" s="56"/>
      <c r="D9" s="7">
        <f>VLOOKUP(A9,$M$4:$X$11,3,FALSE)</f>
        <v>7</v>
      </c>
      <c r="E9" s="7">
        <f>VLOOKUP(A9,$M$4:$X$11,4,FALSE)</f>
        <v>3</v>
      </c>
      <c r="F9" s="7">
        <f>VLOOKUP(A9,$M$4:$X$11,5,FALSE)</f>
        <v>0</v>
      </c>
      <c r="G9" s="7">
        <f>VLOOKUP(A9,$M$4:$X$11,6,FALSE)</f>
        <v>4</v>
      </c>
      <c r="H9" s="7">
        <f>VLOOKUP(A9,$M$4:$X$11,7,FALSE)</f>
        <v>22.5</v>
      </c>
      <c r="I9" s="7">
        <f>VLOOKUP(A9,$M$4:$X$11,8,FALSE)</f>
        <v>26.5</v>
      </c>
      <c r="J9" s="55">
        <f>VLOOKUP(A9,$M$4:$X$11,9,FALSE)</f>
        <v>6</v>
      </c>
      <c r="K9" s="56"/>
      <c r="L9" s="8"/>
      <c r="M9" s="8">
        <f>RANK(X9,$X$4:$X$11,1)</f>
        <v>2</v>
      </c>
      <c r="N9" s="9" t="str">
        <f>[10]Sheet1!E10</f>
        <v>Lake Karrinyup</v>
      </c>
      <c r="O9" s="10">
        <f>COUNTIF($N$13:$P$520,N9)</f>
        <v>7</v>
      </c>
      <c r="P9" s="8">
        <f>COUNTIF($R$13:$R$520,N9)</f>
        <v>4</v>
      </c>
      <c r="Q9" s="8">
        <f>COUNTIF($S$13:$T$520,N9)</f>
        <v>0</v>
      </c>
      <c r="R9" s="8">
        <f>O9-P9-Q9</f>
        <v>3</v>
      </c>
      <c r="S9" s="8">
        <f>SUMIF($N$12:$N$411,N9,$O$12:$O$411)+SUMIF($P$12:$P$411,N9,$Q$12:$Q$411)</f>
        <v>29</v>
      </c>
      <c r="T9" s="8">
        <f>O9*7-S9</f>
        <v>20</v>
      </c>
      <c r="U9" s="8">
        <f>P9*2+Q9</f>
        <v>8</v>
      </c>
      <c r="V9" s="8">
        <f>U9+(S9/100)</f>
        <v>8.2899999999999991</v>
      </c>
      <c r="W9" s="8">
        <f>RANK(V9,$V$4:$V$11)</f>
        <v>2</v>
      </c>
      <c r="X9" s="8">
        <f>W9+0.06</f>
        <v>2.06</v>
      </c>
      <c r="Y9" s="11"/>
    </row>
    <row r="10" spans="1:25" ht="15">
      <c r="A10" s="6">
        <v>7</v>
      </c>
      <c r="B10" s="60" t="str">
        <f>VLOOKUP(A10,$M$4:$X$11,2,FALSE)</f>
        <v>Sun City</v>
      </c>
      <c r="C10" s="56"/>
      <c r="D10" s="7">
        <f>VLOOKUP(A10,$M$4:$X$11,3,FALSE)</f>
        <v>7</v>
      </c>
      <c r="E10" s="7">
        <f>VLOOKUP(A10,$M$4:$X$11,4,FALSE)</f>
        <v>3</v>
      </c>
      <c r="F10" s="7">
        <f>VLOOKUP(A10,$M$4:$X$11,5,FALSE)</f>
        <v>0</v>
      </c>
      <c r="G10" s="7">
        <f>VLOOKUP(A10,$M$4:$X$11,6,FALSE)</f>
        <v>4</v>
      </c>
      <c r="H10" s="7">
        <f>VLOOKUP(A10,$M$4:$X$11,7,FALSE)</f>
        <v>22.5</v>
      </c>
      <c r="I10" s="7">
        <f>VLOOKUP(A10,$M$4:$X$11,8,FALSE)</f>
        <v>26.5</v>
      </c>
      <c r="J10" s="55">
        <f>VLOOKUP(A10,$M$4:$X$11,9,FALSE)</f>
        <v>6</v>
      </c>
      <c r="K10" s="56"/>
      <c r="L10" s="8"/>
      <c r="M10" s="8">
        <f>RANK(X10,$X$4:$X$11,1)</f>
        <v>4</v>
      </c>
      <c r="N10" s="9" t="str">
        <f>[10]Sheet1!C11</f>
        <v>Wanneroo (2)</v>
      </c>
      <c r="O10" s="10">
        <f>COUNTIF($N$13:$P$520,N10)</f>
        <v>7</v>
      </c>
      <c r="P10" s="8">
        <f>COUNTIF($R$13:$R$520,N10)</f>
        <v>3</v>
      </c>
      <c r="Q10" s="8">
        <f>COUNTIF($S$13:$T$520,N10)</f>
        <v>0</v>
      </c>
      <c r="R10" s="8">
        <f>O10-P10-Q10</f>
        <v>4</v>
      </c>
      <c r="S10" s="8">
        <f>SUMIF($N$12:$N$411,N10,$O$12:$O$411)+SUMIF($P$12:$P$411,N10,$Q$12:$Q$411)</f>
        <v>26</v>
      </c>
      <c r="T10" s="8">
        <f>O10*7-S10</f>
        <v>23</v>
      </c>
      <c r="U10" s="8">
        <f>P10*2+Q10</f>
        <v>6</v>
      </c>
      <c r="V10" s="8">
        <f>U10+(S10/100)</f>
        <v>6.26</v>
      </c>
      <c r="W10" s="8">
        <f>RANK(V10,$V$4:$V$11)</f>
        <v>4</v>
      </c>
      <c r="X10" s="8">
        <f>W10+0.07</f>
        <v>4.07</v>
      </c>
      <c r="Y10" s="11"/>
    </row>
    <row r="11" spans="1:25" ht="15">
      <c r="A11" s="6">
        <v>8</v>
      </c>
      <c r="B11" s="60" t="str">
        <f>VLOOKUP(A11,$M$4:$X$11,2,FALSE)</f>
        <v>Joondalup</v>
      </c>
      <c r="C11" s="56"/>
      <c r="D11" s="7">
        <f>VLOOKUP(A11,$M$4:$X$11,3,FALSE)</f>
        <v>7</v>
      </c>
      <c r="E11" s="7">
        <f>VLOOKUP(A11,$M$4:$X$11,4,FALSE)</f>
        <v>3</v>
      </c>
      <c r="F11" s="7">
        <f>VLOOKUP(A11,$M$4:$X$11,5,FALSE)</f>
        <v>0</v>
      </c>
      <c r="G11" s="7">
        <f>VLOOKUP(A11,$M$4:$X$11,6,FALSE)</f>
        <v>4</v>
      </c>
      <c r="H11" s="7">
        <f>VLOOKUP(A11,$M$4:$X$11,7,FALSE)</f>
        <v>19</v>
      </c>
      <c r="I11" s="7">
        <f>VLOOKUP(A11,$M$4:$X$11,8,FALSE)</f>
        <v>30</v>
      </c>
      <c r="J11" s="55">
        <f>VLOOKUP(A11,$M$4:$X$11,9,FALSE)</f>
        <v>6</v>
      </c>
      <c r="K11" s="56"/>
      <c r="L11" s="8"/>
      <c r="M11" s="8">
        <f>RANK(X11,$X$4:$X$11,1)</f>
        <v>7</v>
      </c>
      <c r="N11" s="9" t="str">
        <f>[10]Sheet1!E11</f>
        <v>Sun City</v>
      </c>
      <c r="O11" s="10">
        <f>COUNTIF($N$13:$P$520,N11)</f>
        <v>7</v>
      </c>
      <c r="P11" s="8">
        <f>COUNTIF($R$13:$R$520,N11)</f>
        <v>3</v>
      </c>
      <c r="Q11" s="8">
        <f>COUNTIF($S$13:$T$520,N11)</f>
        <v>0</v>
      </c>
      <c r="R11" s="8">
        <f>O11-P11-Q11</f>
        <v>4</v>
      </c>
      <c r="S11" s="8">
        <f>SUMIF($N$12:$N$411,N11,$O$12:$O$411)+SUMIF($P$12:$P$411,N11,$Q$12:$Q$411)</f>
        <v>22.5</v>
      </c>
      <c r="T11" s="8">
        <f>O11*7-S11</f>
        <v>26.5</v>
      </c>
      <c r="U11" s="8">
        <f>P11*2+Q11</f>
        <v>6</v>
      </c>
      <c r="V11" s="8">
        <f>U11+(S11/100)</f>
        <v>6.2249999999999996</v>
      </c>
      <c r="W11" s="8">
        <f>RANK(V11,$V$4:$V$11)</f>
        <v>6</v>
      </c>
      <c r="X11" s="8">
        <f>W11+0.08</f>
        <v>6.08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[10]Sheet1!A43</f>
        <v>ROUND SEVEN</v>
      </c>
      <c r="C14" s="56"/>
      <c r="D14" s="62" t="str">
        <f>[10]Sheet1!B43</f>
        <v>SUNDAY 20 JULY</v>
      </c>
      <c r="E14" s="58"/>
      <c r="F14" s="56"/>
      <c r="G14" s="99" t="str">
        <f>[10]Sheet1!C43</f>
        <v>Wanneroo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[10]Sheet1!C44</f>
        <v>Wanneroo (2)</v>
      </c>
      <c r="D15" s="58"/>
      <c r="E15" s="58"/>
      <c r="F15" s="56"/>
      <c r="G15" s="16" t="s">
        <v>18</v>
      </c>
      <c r="H15" s="65" t="str">
        <f>[10]Sheet1!E44</f>
        <v>Wanneroo (1)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1761</v>
      </c>
      <c r="D19" s="56"/>
      <c r="E19" s="21">
        <v>9</v>
      </c>
      <c r="F19" s="19" t="s">
        <v>37</v>
      </c>
      <c r="G19" s="98">
        <v>1</v>
      </c>
      <c r="H19" s="75" t="s">
        <v>1824</v>
      </c>
      <c r="I19" s="56"/>
      <c r="J19" s="21">
        <v>7</v>
      </c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1760</v>
      </c>
      <c r="D20" s="56"/>
      <c r="E20" s="21">
        <v>12</v>
      </c>
      <c r="F20" s="19"/>
      <c r="G20" s="97">
        <v>2</v>
      </c>
      <c r="H20" s="75" t="s">
        <v>1767</v>
      </c>
      <c r="I20" s="56"/>
      <c r="J20" s="21">
        <v>10</v>
      </c>
      <c r="K20" s="19" t="s">
        <v>26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1833</v>
      </c>
      <c r="D21" s="56"/>
      <c r="E21" s="21">
        <v>13</v>
      </c>
      <c r="F21" s="19"/>
      <c r="G21" s="97">
        <v>3</v>
      </c>
      <c r="H21" s="75" t="s">
        <v>1821</v>
      </c>
      <c r="I21" s="56"/>
      <c r="J21" s="21">
        <v>11</v>
      </c>
      <c r="K21" s="19" t="s">
        <v>104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1648</v>
      </c>
      <c r="D22" s="56"/>
      <c r="E22" s="21">
        <v>14</v>
      </c>
      <c r="F22" s="19" t="s">
        <v>104</v>
      </c>
      <c r="G22" s="97">
        <v>4</v>
      </c>
      <c r="H22" s="75" t="s">
        <v>484</v>
      </c>
      <c r="I22" s="56"/>
      <c r="J22" s="21">
        <v>12</v>
      </c>
      <c r="K22" s="19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1650</v>
      </c>
      <c r="D23" s="56"/>
      <c r="E23" s="21">
        <v>14</v>
      </c>
      <c r="F23" s="19"/>
      <c r="G23" s="97">
        <v>5</v>
      </c>
      <c r="H23" s="75" t="s">
        <v>1690</v>
      </c>
      <c r="I23" s="56"/>
      <c r="J23" s="21">
        <v>12</v>
      </c>
      <c r="K23" s="19" t="s">
        <v>84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1646</v>
      </c>
      <c r="D24" s="56"/>
      <c r="E24" s="21">
        <v>14</v>
      </c>
      <c r="F24" s="19" t="s">
        <v>34</v>
      </c>
      <c r="G24" s="97">
        <v>6</v>
      </c>
      <c r="H24" s="75" t="s">
        <v>1688</v>
      </c>
      <c r="I24" s="56"/>
      <c r="J24" s="21">
        <v>13</v>
      </c>
      <c r="K24" s="19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1778</v>
      </c>
      <c r="D25" s="56"/>
      <c r="E25" s="21">
        <v>16</v>
      </c>
      <c r="F25" s="19"/>
      <c r="G25" s="97">
        <v>7</v>
      </c>
      <c r="H25" s="75" t="s">
        <v>1818</v>
      </c>
      <c r="I25" s="56"/>
      <c r="J25" s="21">
        <v>14</v>
      </c>
      <c r="K25" s="19" t="s">
        <v>37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Wanneroo (2)</v>
      </c>
      <c r="C26" s="58"/>
      <c r="D26" s="58"/>
      <c r="E26" s="56"/>
      <c r="F26" s="21">
        <f>COUNTA(F19:F25)-0.5*COUNTIF(F19:F25,"Sq*")-COUNTIF(F19:F25,"TBA")</f>
        <v>3</v>
      </c>
      <c r="G26" s="84" t="str">
        <f>"TOTAL MATCHES WON BY : "&amp;H15</f>
        <v>TOTAL MATCHES WON BY : Wanneroo (1)</v>
      </c>
      <c r="H26" s="58"/>
      <c r="I26" s="58"/>
      <c r="J26" s="56"/>
      <c r="K26" s="21">
        <f>COUNTA(K19:K25)-0.5*COUNTIF(K19:K25,"Sq*")-COUNTIF(K19:K25,"TBA")</f>
        <v>4</v>
      </c>
      <c r="L26" s="22"/>
      <c r="M26" s="22"/>
      <c r="N26" s="22" t="str">
        <f>IF(F26+K26=0,"",C15)</f>
        <v>Wanneroo (2)</v>
      </c>
      <c r="O26" s="22">
        <f>F26</f>
        <v>3</v>
      </c>
      <c r="P26" s="22" t="str">
        <f>IF(F26+K26=0,"",H15)</f>
        <v>Wanneroo (1)</v>
      </c>
      <c r="Q26" s="22">
        <f>K26</f>
        <v>4</v>
      </c>
      <c r="R26" s="22" t="str">
        <f>G27</f>
        <v>Wanneroo (1)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Wanneroo (1)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[10]Sheet1!C45</f>
        <v>Hartfield</v>
      </c>
      <c r="D29" s="58"/>
      <c r="E29" s="58"/>
      <c r="F29" s="56"/>
      <c r="G29" s="16" t="s">
        <v>18</v>
      </c>
      <c r="H29" s="65" t="str">
        <f>[10]Sheet1!E45</f>
        <v>Lake Karrinyup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1682</v>
      </c>
      <c r="D33" s="56"/>
      <c r="E33" s="21">
        <v>8</v>
      </c>
      <c r="F33" s="19"/>
      <c r="G33" s="98">
        <v>1</v>
      </c>
      <c r="H33" s="75" t="s">
        <v>1823</v>
      </c>
      <c r="I33" s="56"/>
      <c r="J33" s="21">
        <v>8</v>
      </c>
      <c r="K33" s="19" t="s">
        <v>92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1828</v>
      </c>
      <c r="D34" s="56"/>
      <c r="E34" s="21">
        <v>10</v>
      </c>
      <c r="F34" s="19"/>
      <c r="G34" s="97">
        <v>2</v>
      </c>
      <c r="H34" s="75" t="s">
        <v>1666</v>
      </c>
      <c r="I34" s="56"/>
      <c r="J34" s="21">
        <v>8</v>
      </c>
      <c r="K34" s="19" t="s">
        <v>92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1770</v>
      </c>
      <c r="D35" s="56"/>
      <c r="E35" s="21">
        <v>10</v>
      </c>
      <c r="F35" s="19" t="s">
        <v>23</v>
      </c>
      <c r="G35" s="97">
        <v>3</v>
      </c>
      <c r="H35" s="75" t="s">
        <v>1664</v>
      </c>
      <c r="I35" s="56"/>
      <c r="J35" s="21">
        <v>10</v>
      </c>
      <c r="K35" s="19" t="s">
        <v>23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1826</v>
      </c>
      <c r="D36" s="56"/>
      <c r="E36" s="21">
        <v>11</v>
      </c>
      <c r="F36" s="19"/>
      <c r="G36" s="97">
        <v>4</v>
      </c>
      <c r="H36" s="75" t="s">
        <v>1662</v>
      </c>
      <c r="I36" s="56"/>
      <c r="J36" s="21">
        <v>11</v>
      </c>
      <c r="K36" s="19" t="s">
        <v>99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1678</v>
      </c>
      <c r="D37" s="56"/>
      <c r="E37" s="21">
        <v>11</v>
      </c>
      <c r="F37" s="19"/>
      <c r="G37" s="97">
        <v>5</v>
      </c>
      <c r="H37" s="75" t="s">
        <v>1660</v>
      </c>
      <c r="I37" s="56"/>
      <c r="J37" s="21">
        <v>14</v>
      </c>
      <c r="K37" s="19" t="s">
        <v>26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1827</v>
      </c>
      <c r="D38" s="56"/>
      <c r="E38" s="21">
        <v>12</v>
      </c>
      <c r="F38" s="19"/>
      <c r="G38" s="97">
        <v>6</v>
      </c>
      <c r="H38" s="75" t="s">
        <v>1658</v>
      </c>
      <c r="I38" s="56"/>
      <c r="J38" s="21">
        <v>16</v>
      </c>
      <c r="K38" s="19" t="s">
        <v>135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1672</v>
      </c>
      <c r="D39" s="56"/>
      <c r="E39" s="21">
        <v>12</v>
      </c>
      <c r="F39" s="19"/>
      <c r="G39" s="97">
        <v>7</v>
      </c>
      <c r="H39" s="75" t="s">
        <v>1832</v>
      </c>
      <c r="I39" s="56"/>
      <c r="J39" s="21">
        <v>20</v>
      </c>
      <c r="K39" s="19" t="s">
        <v>104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Hartfield</v>
      </c>
      <c r="C40" s="58"/>
      <c r="D40" s="58"/>
      <c r="E40" s="56"/>
      <c r="F40" s="21">
        <f>COUNTA(F33:F39)-0.5*COUNTIF(F33:F39,"Sq*")-COUNTIF(F33:F39,"TBA")</f>
        <v>0.5</v>
      </c>
      <c r="G40" s="84" t="str">
        <f>"TOTAL MATCHES WON BY : "&amp;H29</f>
        <v>TOTAL MATCHES WON BY : Lake Karrinyup</v>
      </c>
      <c r="H40" s="58"/>
      <c r="I40" s="58"/>
      <c r="J40" s="56"/>
      <c r="K40" s="21">
        <f>COUNTA(K33:K39)-0.5*COUNTIF(K33:K39,"Sq*")-COUNTIF(K33:K39,"TBA")</f>
        <v>6.5</v>
      </c>
      <c r="L40" s="22"/>
      <c r="M40" s="22"/>
      <c r="N40" s="22" t="str">
        <f>IF(F40+K40=0,"",C29)</f>
        <v>Hartfield</v>
      </c>
      <c r="O40" s="22">
        <f>F40</f>
        <v>0.5</v>
      </c>
      <c r="P40" s="22" t="str">
        <f>IF(F40+K40=0,"",H29)</f>
        <v>Lake Karrinyup</v>
      </c>
      <c r="Q40" s="22">
        <f>K40</f>
        <v>6.5</v>
      </c>
      <c r="R40" s="22" t="str">
        <f>G41</f>
        <v>Lake Karrinyup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Lake Karrinyup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[10]Sheet1!C46</f>
        <v>Lakelands</v>
      </c>
      <c r="D43" s="58"/>
      <c r="E43" s="58"/>
      <c r="F43" s="56"/>
      <c r="G43" s="16" t="s">
        <v>18</v>
      </c>
      <c r="H43" s="65" t="str">
        <f>[10]Sheet1!E46</f>
        <v>Sun City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1804</v>
      </c>
      <c r="D47" s="56"/>
      <c r="E47" s="21">
        <v>11</v>
      </c>
      <c r="F47" s="19" t="s">
        <v>23</v>
      </c>
      <c r="G47" s="98">
        <v>1</v>
      </c>
      <c r="H47" s="75" t="s">
        <v>1813</v>
      </c>
      <c r="I47" s="56"/>
      <c r="J47" s="21">
        <v>10</v>
      </c>
      <c r="K47" s="19" t="s">
        <v>23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1802</v>
      </c>
      <c r="D48" s="56"/>
      <c r="E48" s="21">
        <v>12</v>
      </c>
      <c r="F48" s="19"/>
      <c r="G48" s="97">
        <v>2</v>
      </c>
      <c r="H48" s="75" t="s">
        <v>1811</v>
      </c>
      <c r="I48" s="56"/>
      <c r="J48" s="21">
        <v>11</v>
      </c>
      <c r="K48" s="19" t="s">
        <v>26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1681</v>
      </c>
      <c r="D49" s="56"/>
      <c r="E49" s="21">
        <v>12</v>
      </c>
      <c r="F49" s="19"/>
      <c r="G49" s="97">
        <v>3</v>
      </c>
      <c r="H49" s="75" t="s">
        <v>1651</v>
      </c>
      <c r="I49" s="56"/>
      <c r="J49" s="21">
        <v>12</v>
      </c>
      <c r="K49" s="19" t="s">
        <v>99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1799</v>
      </c>
      <c r="D50" s="56"/>
      <c r="E50" s="21">
        <v>13</v>
      </c>
      <c r="F50" s="19" t="s">
        <v>34</v>
      </c>
      <c r="G50" s="97">
        <v>4</v>
      </c>
      <c r="H50" s="75" t="s">
        <v>1809</v>
      </c>
      <c r="I50" s="56"/>
      <c r="J50" s="21">
        <v>12</v>
      </c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1675</v>
      </c>
      <c r="D51" s="56"/>
      <c r="E51" s="21">
        <v>14</v>
      </c>
      <c r="F51" s="19" t="s">
        <v>23</v>
      </c>
      <c r="G51" s="97">
        <v>5</v>
      </c>
      <c r="H51" s="75" t="s">
        <v>1774</v>
      </c>
      <c r="I51" s="56"/>
      <c r="J51" s="21">
        <v>13</v>
      </c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1673</v>
      </c>
      <c r="D52" s="56"/>
      <c r="E52" s="21">
        <v>16</v>
      </c>
      <c r="F52" s="19"/>
      <c r="G52" s="97">
        <v>6</v>
      </c>
      <c r="H52" s="75" t="s">
        <v>1647</v>
      </c>
      <c r="I52" s="56"/>
      <c r="J52" s="21">
        <v>17</v>
      </c>
      <c r="K52" s="19" t="s">
        <v>111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1758</v>
      </c>
      <c r="D53" s="56"/>
      <c r="E53" s="21">
        <v>17</v>
      </c>
      <c r="F53" s="19" t="s">
        <v>26</v>
      </c>
      <c r="G53" s="97">
        <v>7</v>
      </c>
      <c r="H53" s="75" t="s">
        <v>1805</v>
      </c>
      <c r="I53" s="56"/>
      <c r="J53" s="21">
        <v>19</v>
      </c>
      <c r="K53" s="19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Lakelands</v>
      </c>
      <c r="C54" s="58"/>
      <c r="D54" s="58"/>
      <c r="E54" s="56"/>
      <c r="F54" s="21">
        <f>COUNTA(F47:F53)-0.5*COUNTIF(F47:F53,"Sq*")-COUNTIF(F47:F53,"TBA")</f>
        <v>3</v>
      </c>
      <c r="G54" s="84" t="str">
        <f>"TOTAL MATCHES WON BY : "&amp;H43</f>
        <v>TOTAL MATCHES WON BY : Sun City</v>
      </c>
      <c r="H54" s="58"/>
      <c r="I54" s="58"/>
      <c r="J54" s="56"/>
      <c r="K54" s="21">
        <f>COUNTA(K47:K53)-0.5*COUNTIF(K47:K53,"Sq*")-COUNTIF(K47:K53,"TBA")</f>
        <v>4</v>
      </c>
      <c r="L54" s="22"/>
      <c r="M54" s="22"/>
      <c r="N54" s="22" t="str">
        <f>IF(F54+K54=0,"",C43)</f>
        <v>Lakelands</v>
      </c>
      <c r="O54" s="22">
        <f>F54</f>
        <v>3</v>
      </c>
      <c r="P54" s="22" t="str">
        <f>IF(F54+K54=0,"",H43)</f>
        <v>Sun City</v>
      </c>
      <c r="Q54" s="22">
        <f>K54</f>
        <v>4</v>
      </c>
      <c r="R54" s="22" t="str">
        <f>G55</f>
        <v>Sun City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Sun City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[10]Sheet1!C47</f>
        <v>Joondalup</v>
      </c>
      <c r="D57" s="58"/>
      <c r="E57" s="58"/>
      <c r="F57" s="56"/>
      <c r="G57" s="16" t="s">
        <v>18</v>
      </c>
      <c r="H57" s="65" t="str">
        <f>[10]Sheet1!E47</f>
        <v>The Vines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1793</v>
      </c>
      <c r="D61" s="56"/>
      <c r="E61" s="21">
        <v>9</v>
      </c>
      <c r="F61" s="19"/>
      <c r="G61" s="98">
        <v>1</v>
      </c>
      <c r="H61" s="75" t="s">
        <v>1812</v>
      </c>
      <c r="I61" s="56"/>
      <c r="J61" s="21">
        <v>8</v>
      </c>
      <c r="K61" s="19" t="s">
        <v>92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1803</v>
      </c>
      <c r="D62" s="56"/>
      <c r="E62" s="21">
        <v>10</v>
      </c>
      <c r="F62" s="19"/>
      <c r="G62" s="97">
        <v>2</v>
      </c>
      <c r="H62" s="75" t="s">
        <v>1807</v>
      </c>
      <c r="I62" s="56"/>
      <c r="J62" s="21">
        <v>12</v>
      </c>
      <c r="K62" s="19" t="s">
        <v>92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1801</v>
      </c>
      <c r="D63" s="56"/>
      <c r="E63" s="21">
        <v>13</v>
      </c>
      <c r="F63" s="19" t="s">
        <v>26</v>
      </c>
      <c r="G63" s="97">
        <v>3</v>
      </c>
      <c r="H63" s="75" t="s">
        <v>1695</v>
      </c>
      <c r="I63" s="56"/>
      <c r="J63" s="21">
        <v>12</v>
      </c>
      <c r="K63" s="19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1798</v>
      </c>
      <c r="D64" s="56"/>
      <c r="E64" s="21">
        <v>16</v>
      </c>
      <c r="F64" s="19"/>
      <c r="G64" s="97">
        <v>4</v>
      </c>
      <c r="H64" s="75" t="s">
        <v>1808</v>
      </c>
      <c r="I64" s="56"/>
      <c r="J64" s="21">
        <v>13</v>
      </c>
      <c r="K64" s="19" t="s">
        <v>104</v>
      </c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1659</v>
      </c>
      <c r="D65" s="56"/>
      <c r="E65" s="21">
        <v>18</v>
      </c>
      <c r="F65" s="19"/>
      <c r="G65" s="97">
        <v>5</v>
      </c>
      <c r="H65" s="75" t="s">
        <v>1687</v>
      </c>
      <c r="I65" s="56"/>
      <c r="J65" s="21">
        <v>14</v>
      </c>
      <c r="K65" s="19" t="s">
        <v>175</v>
      </c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75" t="s">
        <v>1795</v>
      </c>
      <c r="D66" s="56"/>
      <c r="E66" s="21">
        <v>18</v>
      </c>
      <c r="F66" s="19"/>
      <c r="G66" s="97">
        <v>6</v>
      </c>
      <c r="H66" s="75" t="s">
        <v>1755</v>
      </c>
      <c r="I66" s="56"/>
      <c r="J66" s="21">
        <v>16</v>
      </c>
      <c r="K66" s="19" t="s">
        <v>107</v>
      </c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1794</v>
      </c>
      <c r="D67" s="56"/>
      <c r="E67" s="21">
        <v>20</v>
      </c>
      <c r="F67" s="19"/>
      <c r="G67" s="97">
        <v>7</v>
      </c>
      <c r="H67" s="75" t="s">
        <v>1777</v>
      </c>
      <c r="I67" s="56"/>
      <c r="J67" s="21">
        <v>17</v>
      </c>
      <c r="K67" s="19" t="s">
        <v>37</v>
      </c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Joondalup</v>
      </c>
      <c r="C68" s="58"/>
      <c r="D68" s="58"/>
      <c r="E68" s="56"/>
      <c r="F68" s="21">
        <f>COUNTA(F61:F67)-0.5*COUNTIF(F61:F67,"Sq*")-COUNTIF(F61:F67,"TBA")</f>
        <v>1</v>
      </c>
      <c r="G68" s="84" t="str">
        <f>"TOTAL MATCHES WON BY : "&amp;H57</f>
        <v>TOTAL MATCHES WON BY : The Vines</v>
      </c>
      <c r="H68" s="58"/>
      <c r="I68" s="58"/>
      <c r="J68" s="56"/>
      <c r="K68" s="21">
        <f>COUNTA(K61:K67)-0.5*COUNTIF(K61:K67,"Sq*")-COUNTIF(K61:K67,"TBA")</f>
        <v>6</v>
      </c>
      <c r="L68" s="22"/>
      <c r="M68" s="22"/>
      <c r="N68" s="22" t="str">
        <f>IF(F68+K68=0,"",C57)</f>
        <v>Joondalup</v>
      </c>
      <c r="O68" s="22">
        <f>F68</f>
        <v>1</v>
      </c>
      <c r="P68" s="22" t="str">
        <f>IF(F68+K68=0,"",H57)</f>
        <v>The Vines</v>
      </c>
      <c r="Q68" s="22">
        <f>K68</f>
        <v>6</v>
      </c>
      <c r="R68" s="22" t="str">
        <f>G69</f>
        <v>The Vines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The Vines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[10]Sheet1!A37</f>
        <v>ROUND SIX</v>
      </c>
      <c r="C71" s="56"/>
      <c r="D71" s="62" t="str">
        <f>[10]Sheet1!B37</f>
        <v>SUNDAY 13 JULY</v>
      </c>
      <c r="E71" s="58"/>
      <c r="F71" s="56"/>
      <c r="G71" s="99" t="str">
        <f>[10]Sheet1!C37</f>
        <v>Lakelands CC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[10]Sheet1!C38</f>
        <v>Hartfield</v>
      </c>
      <c r="D72" s="58"/>
      <c r="E72" s="58"/>
      <c r="F72" s="56"/>
      <c r="G72" s="16" t="s">
        <v>18</v>
      </c>
      <c r="H72" s="65" t="s">
        <v>1831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1682</v>
      </c>
      <c r="D76" s="56"/>
      <c r="E76" s="21">
        <v>7</v>
      </c>
      <c r="F76" s="19" t="s">
        <v>23</v>
      </c>
      <c r="G76" s="98">
        <v>1</v>
      </c>
      <c r="H76" s="75" t="s">
        <v>1761</v>
      </c>
      <c r="I76" s="56"/>
      <c r="J76" s="21">
        <v>7</v>
      </c>
      <c r="K76" s="19" t="s">
        <v>23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1680</v>
      </c>
      <c r="D77" s="56"/>
      <c r="E77" s="21">
        <v>8</v>
      </c>
      <c r="F77" s="19" t="s">
        <v>34</v>
      </c>
      <c r="G77" s="97">
        <v>2</v>
      </c>
      <c r="H77" s="75" t="s">
        <v>1760</v>
      </c>
      <c r="I77" s="56"/>
      <c r="J77" s="21">
        <v>11</v>
      </c>
      <c r="K77" s="19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1830</v>
      </c>
      <c r="D78" s="56"/>
      <c r="E78" s="21">
        <v>9</v>
      </c>
      <c r="F78" s="19" t="s">
        <v>34</v>
      </c>
      <c r="G78" s="97">
        <v>3</v>
      </c>
      <c r="H78" s="75" t="s">
        <v>1829</v>
      </c>
      <c r="I78" s="56"/>
      <c r="J78" s="21">
        <v>11</v>
      </c>
      <c r="K78" s="19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1828</v>
      </c>
      <c r="D79" s="56"/>
      <c r="E79" s="21">
        <v>9</v>
      </c>
      <c r="F79" s="19"/>
      <c r="G79" s="97">
        <v>4</v>
      </c>
      <c r="H79" s="75" t="s">
        <v>1648</v>
      </c>
      <c r="I79" s="56"/>
      <c r="J79" s="21">
        <v>12</v>
      </c>
      <c r="K79" s="19" t="s">
        <v>92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1770</v>
      </c>
      <c r="D80" s="56"/>
      <c r="E80" s="21">
        <v>9</v>
      </c>
      <c r="F80" s="19" t="s">
        <v>104</v>
      </c>
      <c r="G80" s="97">
        <v>5</v>
      </c>
      <c r="H80" s="75" t="s">
        <v>1650</v>
      </c>
      <c r="I80" s="56"/>
      <c r="J80" s="21">
        <v>12</v>
      </c>
      <c r="K80" s="19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1827</v>
      </c>
      <c r="D81" s="56"/>
      <c r="E81" s="21">
        <v>10</v>
      </c>
      <c r="F81" s="19" t="s">
        <v>23</v>
      </c>
      <c r="G81" s="97">
        <v>6</v>
      </c>
      <c r="H81" s="75" t="s">
        <v>1646</v>
      </c>
      <c r="I81" s="56"/>
      <c r="J81" s="21">
        <v>13</v>
      </c>
      <c r="K81" s="19" t="s">
        <v>23</v>
      </c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1826</v>
      </c>
      <c r="D82" s="56"/>
      <c r="E82" s="21">
        <v>10</v>
      </c>
      <c r="F82" s="19"/>
      <c r="G82" s="97">
        <v>7</v>
      </c>
      <c r="H82" s="75" t="s">
        <v>1778</v>
      </c>
      <c r="I82" s="56"/>
      <c r="J82" s="21">
        <v>14</v>
      </c>
      <c r="K82" s="19" t="s">
        <v>99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Hartfield</v>
      </c>
      <c r="C83" s="58"/>
      <c r="D83" s="58"/>
      <c r="E83" s="56"/>
      <c r="F83" s="21">
        <f>COUNTA(F76:F82)-0.5*COUNTIF(F76:F82,"Sq*")-COUNTIF(F76:F82,"TBA")</f>
        <v>4</v>
      </c>
      <c r="G83" s="84" t="str">
        <f>"TOTAL MATCHES WON BY : "&amp;H72</f>
        <v>TOTAL MATCHES WON BY : Wanneroo (2)</v>
      </c>
      <c r="H83" s="58"/>
      <c r="I83" s="58"/>
      <c r="J83" s="56"/>
      <c r="K83" s="21">
        <f>COUNTA(K76:K82)-0.5*COUNTIF(K76:K82,"Sq*")-COUNTIF(K76:K82,"TBA")</f>
        <v>3</v>
      </c>
      <c r="L83" s="22"/>
      <c r="M83" s="22"/>
      <c r="N83" s="22" t="str">
        <f>IF(F83+K83=0,"",C72)</f>
        <v>Hartfield</v>
      </c>
      <c r="O83" s="22">
        <f>F83</f>
        <v>4</v>
      </c>
      <c r="P83" s="22" t="str">
        <f>IF(F83+K83=0,"",H72)</f>
        <v>Wanneroo (2)</v>
      </c>
      <c r="Q83" s="22">
        <f>K83</f>
        <v>3</v>
      </c>
      <c r="R83" s="22" t="str">
        <f>G84</f>
        <v>Hartfield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Hartfield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">
        <v>1825</v>
      </c>
      <c r="D86" s="58"/>
      <c r="E86" s="58"/>
      <c r="F86" s="56"/>
      <c r="G86" s="16" t="s">
        <v>18</v>
      </c>
      <c r="H86" s="65" t="s">
        <v>202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1824</v>
      </c>
      <c r="D90" s="56"/>
      <c r="E90" s="21">
        <v>6</v>
      </c>
      <c r="F90" s="19"/>
      <c r="G90" s="98">
        <v>1</v>
      </c>
      <c r="H90" s="75" t="s">
        <v>1823</v>
      </c>
      <c r="I90" s="56"/>
      <c r="J90" s="21">
        <v>6</v>
      </c>
      <c r="K90" s="19" t="s">
        <v>26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1822</v>
      </c>
      <c r="D91" s="56"/>
      <c r="E91" s="21">
        <v>10</v>
      </c>
      <c r="F91" s="19" t="s">
        <v>34</v>
      </c>
      <c r="G91" s="97">
        <v>2</v>
      </c>
      <c r="H91" s="75" t="s">
        <v>1666</v>
      </c>
      <c r="I91" s="56"/>
      <c r="J91" s="21">
        <v>6</v>
      </c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1821</v>
      </c>
      <c r="D92" s="56"/>
      <c r="E92" s="21">
        <v>10</v>
      </c>
      <c r="F92" s="19" t="s">
        <v>96</v>
      </c>
      <c r="G92" s="97">
        <v>3</v>
      </c>
      <c r="H92" s="75" t="s">
        <v>1664</v>
      </c>
      <c r="I92" s="56"/>
      <c r="J92" s="21">
        <v>9</v>
      </c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1820</v>
      </c>
      <c r="D93" s="56"/>
      <c r="E93" s="21">
        <v>11</v>
      </c>
      <c r="F93" s="19" t="s">
        <v>104</v>
      </c>
      <c r="G93" s="97">
        <v>4</v>
      </c>
      <c r="H93" s="75" t="s">
        <v>1819</v>
      </c>
      <c r="I93" s="56"/>
      <c r="J93" s="21">
        <v>11</v>
      </c>
      <c r="K93" s="19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1818</v>
      </c>
      <c r="D94" s="56"/>
      <c r="E94" s="21">
        <v>12</v>
      </c>
      <c r="F94" s="19" t="s">
        <v>29</v>
      </c>
      <c r="G94" s="97">
        <v>5</v>
      </c>
      <c r="H94" s="75" t="s">
        <v>1817</v>
      </c>
      <c r="I94" s="56"/>
      <c r="J94" s="21">
        <v>12</v>
      </c>
      <c r="K94" s="19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1816</v>
      </c>
      <c r="D95" s="56"/>
      <c r="E95" s="21">
        <v>13</v>
      </c>
      <c r="F95" s="19"/>
      <c r="G95" s="97">
        <v>6</v>
      </c>
      <c r="H95" s="75" t="s">
        <v>1815</v>
      </c>
      <c r="I95" s="56"/>
      <c r="J95" s="21">
        <v>12</v>
      </c>
      <c r="K95" s="19" t="s">
        <v>135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1814</v>
      </c>
      <c r="D96" s="56"/>
      <c r="E96" s="21">
        <v>18</v>
      </c>
      <c r="F96" s="19"/>
      <c r="G96" s="97">
        <v>7</v>
      </c>
      <c r="H96" s="75" t="s">
        <v>1658</v>
      </c>
      <c r="I96" s="56"/>
      <c r="J96" s="21">
        <v>14</v>
      </c>
      <c r="K96" s="19" t="s">
        <v>99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Wanneroo (1)</v>
      </c>
      <c r="C97" s="58"/>
      <c r="D97" s="58"/>
      <c r="E97" s="56"/>
      <c r="F97" s="21">
        <f>COUNTA(F90:F96)-0.5*COUNTIF(F90:F96,"Sq*")-COUNTIF(F90:F96,"TBA")</f>
        <v>4</v>
      </c>
      <c r="G97" s="84" t="str">
        <f>"TOTAL MATCHES WON BY : "&amp;H86</f>
        <v>TOTAL MATCHES WON BY : Lake Karrinyup</v>
      </c>
      <c r="H97" s="58"/>
      <c r="I97" s="58"/>
      <c r="J97" s="56"/>
      <c r="K97" s="21">
        <f>COUNTA(K90:K96)-0.5*COUNTIF(K90:K96,"Sq*")-COUNTIF(K90:K96,"TBA")</f>
        <v>3</v>
      </c>
      <c r="L97" s="22"/>
      <c r="M97" s="22"/>
      <c r="N97" s="22" t="str">
        <f>IF(F97+K97=0,"",C86)</f>
        <v>Wanneroo (1)</v>
      </c>
      <c r="O97" s="22">
        <f>F97</f>
        <v>4</v>
      </c>
      <c r="P97" s="22" t="str">
        <f>IF(F97+K97=0,"",H86)</f>
        <v>Lake Karrinyup</v>
      </c>
      <c r="Q97" s="22">
        <f>K97</f>
        <v>3</v>
      </c>
      <c r="R97" s="22" t="str">
        <f>G98</f>
        <v>Wanneroo (1)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Wanneroo (1)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">
        <v>1372</v>
      </c>
      <c r="D100" s="58"/>
      <c r="E100" s="58"/>
      <c r="F100" s="56"/>
      <c r="G100" s="16" t="s">
        <v>18</v>
      </c>
      <c r="H100" s="65" t="s">
        <v>208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1813</v>
      </c>
      <c r="D104" s="56"/>
      <c r="E104" s="21">
        <v>9</v>
      </c>
      <c r="F104" s="19" t="s">
        <v>23</v>
      </c>
      <c r="G104" s="98">
        <v>1</v>
      </c>
      <c r="H104" s="75" t="s">
        <v>1812</v>
      </c>
      <c r="I104" s="56"/>
      <c r="J104" s="21">
        <v>7</v>
      </c>
      <c r="K104" s="19" t="s">
        <v>23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1811</v>
      </c>
      <c r="D105" s="56"/>
      <c r="E105" s="21">
        <v>10</v>
      </c>
      <c r="F105" s="19"/>
      <c r="G105" s="97">
        <v>2</v>
      </c>
      <c r="H105" s="75" t="s">
        <v>1810</v>
      </c>
      <c r="I105" s="56"/>
      <c r="J105" s="21">
        <v>9</v>
      </c>
      <c r="K105" s="19" t="s">
        <v>92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1651</v>
      </c>
      <c r="D106" s="56"/>
      <c r="E106" s="21">
        <v>11</v>
      </c>
      <c r="F106" s="19"/>
      <c r="G106" s="97">
        <v>3</v>
      </c>
      <c r="H106" s="75" t="s">
        <v>1211</v>
      </c>
      <c r="I106" s="56"/>
      <c r="J106" s="21">
        <v>11</v>
      </c>
      <c r="K106" s="19" t="s">
        <v>111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1809</v>
      </c>
      <c r="D107" s="56"/>
      <c r="E107" s="21">
        <v>11</v>
      </c>
      <c r="F107" s="19" t="s">
        <v>104</v>
      </c>
      <c r="G107" s="97">
        <v>4</v>
      </c>
      <c r="H107" s="75" t="s">
        <v>1808</v>
      </c>
      <c r="I107" s="56"/>
      <c r="J107" s="21">
        <v>11</v>
      </c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1774</v>
      </c>
      <c r="D108" s="56"/>
      <c r="E108" s="21">
        <v>12</v>
      </c>
      <c r="F108" s="19" t="s">
        <v>104</v>
      </c>
      <c r="G108" s="97">
        <v>5</v>
      </c>
      <c r="H108" s="75" t="s">
        <v>1807</v>
      </c>
      <c r="I108" s="56"/>
      <c r="J108" s="21">
        <v>11</v>
      </c>
      <c r="K108" s="19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1647</v>
      </c>
      <c r="D109" s="56"/>
      <c r="E109" s="21">
        <v>15</v>
      </c>
      <c r="F109" s="19" t="s">
        <v>92</v>
      </c>
      <c r="G109" s="97">
        <v>6</v>
      </c>
      <c r="H109" s="75" t="s">
        <v>1806</v>
      </c>
      <c r="I109" s="56"/>
      <c r="J109" s="21">
        <v>13</v>
      </c>
      <c r="K109" s="19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1805</v>
      </c>
      <c r="D110" s="56"/>
      <c r="E110" s="21">
        <v>18</v>
      </c>
      <c r="F110" s="19" t="s">
        <v>26</v>
      </c>
      <c r="G110" s="97">
        <v>7</v>
      </c>
      <c r="H110" s="75" t="s">
        <v>1755</v>
      </c>
      <c r="I110" s="56"/>
      <c r="J110" s="21">
        <v>14</v>
      </c>
      <c r="K110" s="19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Sun City</v>
      </c>
      <c r="C111" s="58"/>
      <c r="D111" s="58"/>
      <c r="E111" s="56"/>
      <c r="F111" s="21">
        <f>COUNTA(F104:F110)-0.5*COUNTIF(F104:F110,"Sq*")-COUNTIF(F104:F110,"TBA")</f>
        <v>4.5</v>
      </c>
      <c r="G111" s="84" t="str">
        <f>"TOTAL MATCHES WON BY : "&amp;H100</f>
        <v>TOTAL MATCHES WON BY : The Vines</v>
      </c>
      <c r="H111" s="58"/>
      <c r="I111" s="58"/>
      <c r="J111" s="56"/>
      <c r="K111" s="21">
        <f>COUNTA(K104:K110)-0.5*COUNTIF(K104:K110,"Sq*")-COUNTIF(K104:K110,"TBA")</f>
        <v>2.5</v>
      </c>
      <c r="L111" s="22"/>
      <c r="M111" s="22"/>
      <c r="N111" s="22" t="str">
        <f>IF(F111+K111=0,"",C100)</f>
        <v>Sun City</v>
      </c>
      <c r="O111" s="22">
        <f>F111</f>
        <v>4.5</v>
      </c>
      <c r="P111" s="22" t="str">
        <f>IF(F111+K111=0,"",H100)</f>
        <v>The Vines</v>
      </c>
      <c r="Q111" s="22">
        <f>K111</f>
        <v>2.5</v>
      </c>
      <c r="R111" s="22" t="str">
        <f>G112</f>
        <v>Sun City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Sun City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">
        <v>577</v>
      </c>
      <c r="D114" s="58"/>
      <c r="E114" s="58"/>
      <c r="F114" s="56"/>
      <c r="G114" s="16" t="s">
        <v>18</v>
      </c>
      <c r="H114" s="65" t="s">
        <v>206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75" t="s">
        <v>1804</v>
      </c>
      <c r="D118" s="56"/>
      <c r="E118" s="21">
        <v>10</v>
      </c>
      <c r="F118" s="19" t="s">
        <v>29</v>
      </c>
      <c r="G118" s="98">
        <v>1</v>
      </c>
      <c r="H118" s="75" t="s">
        <v>1803</v>
      </c>
      <c r="I118" s="56"/>
      <c r="J118" s="21">
        <v>9</v>
      </c>
      <c r="K118" s="19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75" t="s">
        <v>1802</v>
      </c>
      <c r="D119" s="56"/>
      <c r="E119" s="21">
        <v>11</v>
      </c>
      <c r="F119" s="19" t="s">
        <v>111</v>
      </c>
      <c r="G119" s="97">
        <v>2</v>
      </c>
      <c r="H119" s="75" t="s">
        <v>1801</v>
      </c>
      <c r="I119" s="56"/>
      <c r="J119" s="21">
        <v>12</v>
      </c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75" t="s">
        <v>1681</v>
      </c>
      <c r="D120" s="56"/>
      <c r="E120" s="21">
        <v>11</v>
      </c>
      <c r="F120" s="19" t="s">
        <v>104</v>
      </c>
      <c r="G120" s="97">
        <v>3</v>
      </c>
      <c r="H120" s="75" t="s">
        <v>1800</v>
      </c>
      <c r="I120" s="56"/>
      <c r="J120" s="21">
        <v>13</v>
      </c>
      <c r="K120" s="19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1799</v>
      </c>
      <c r="D121" s="56"/>
      <c r="E121" s="21">
        <v>12</v>
      </c>
      <c r="F121" s="19" t="s">
        <v>34</v>
      </c>
      <c r="G121" s="97">
        <v>4</v>
      </c>
      <c r="H121" s="75" t="s">
        <v>1798</v>
      </c>
      <c r="I121" s="56"/>
      <c r="J121" s="21">
        <v>14</v>
      </c>
      <c r="K121" s="19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75" t="s">
        <v>1797</v>
      </c>
      <c r="D122" s="56"/>
      <c r="E122" s="21">
        <v>14</v>
      </c>
      <c r="F122" s="19"/>
      <c r="G122" s="97">
        <v>5</v>
      </c>
      <c r="H122" s="75" t="s">
        <v>1796</v>
      </c>
      <c r="I122" s="56"/>
      <c r="J122" s="21">
        <v>16</v>
      </c>
      <c r="K122" s="19" t="s">
        <v>104</v>
      </c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75" t="s">
        <v>1673</v>
      </c>
      <c r="D123" s="56"/>
      <c r="E123" s="21">
        <v>14</v>
      </c>
      <c r="F123" s="19" t="s">
        <v>104</v>
      </c>
      <c r="G123" s="97">
        <v>6</v>
      </c>
      <c r="H123" s="75" t="s">
        <v>1795</v>
      </c>
      <c r="I123" s="56"/>
      <c r="J123" s="21">
        <v>16</v>
      </c>
      <c r="K123" s="19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75" t="s">
        <v>1758</v>
      </c>
      <c r="D124" s="56"/>
      <c r="E124" s="21">
        <v>15</v>
      </c>
      <c r="F124" s="19" t="s">
        <v>26</v>
      </c>
      <c r="G124" s="97">
        <v>7</v>
      </c>
      <c r="H124" s="75" t="s">
        <v>1794</v>
      </c>
      <c r="I124" s="56"/>
      <c r="J124" s="21">
        <v>17</v>
      </c>
      <c r="K124" s="19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Lakelands</v>
      </c>
      <c r="C125" s="58"/>
      <c r="D125" s="58"/>
      <c r="E125" s="56"/>
      <c r="F125" s="21">
        <f>COUNTA(F118:F124)-0.5*COUNTIF(F118:F124,"Sq*")-COUNTIF(F118:F124,"TBA")</f>
        <v>6</v>
      </c>
      <c r="G125" s="84" t="str">
        <f>"TOTAL MATCHES WON BY : "&amp;H114</f>
        <v>TOTAL MATCHES WON BY : Joondalup</v>
      </c>
      <c r="H125" s="58"/>
      <c r="I125" s="58"/>
      <c r="J125" s="56"/>
      <c r="K125" s="21">
        <f>COUNTA(K118:K124)-0.5*COUNTIF(K118:K124,"Sq*")-COUNTIF(K118:K124,"TBA")</f>
        <v>1</v>
      </c>
      <c r="L125" s="22"/>
      <c r="M125" s="22"/>
      <c r="N125" s="22" t="str">
        <f>IF(F125+K125=0,"",C114)</f>
        <v>Lakelands</v>
      </c>
      <c r="O125" s="22">
        <f>F125</f>
        <v>6</v>
      </c>
      <c r="P125" s="22" t="str">
        <f>IF(F125+K125=0,"",H114)</f>
        <v>Joondalup</v>
      </c>
      <c r="Q125" s="22">
        <f>K125</f>
        <v>1</v>
      </c>
      <c r="R125" s="22" t="str">
        <f>G126</f>
        <v>Lakelands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Lakelands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30" customHeight="1">
      <c r="A128" s="13"/>
      <c r="B128" s="76" t="str">
        <f>[10]Sheet1!A31</f>
        <v>ROUND FIVE</v>
      </c>
      <c r="C128" s="56"/>
      <c r="D128" s="62" t="str">
        <f>[10]Sheet1!B31</f>
        <v>SUNDAY 6 JULY</v>
      </c>
      <c r="E128" s="58"/>
      <c r="F128" s="56"/>
      <c r="G128" s="99" t="str">
        <f>[10]Sheet1!C31</f>
        <v>Joondalup CC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[10]Sheet1!C32</f>
        <v>The Vines</v>
      </c>
      <c r="D129" s="58"/>
      <c r="E129" s="58"/>
      <c r="F129" s="56"/>
      <c r="G129" s="16" t="s">
        <v>18</v>
      </c>
      <c r="H129" s="65" t="str">
        <f>[10]Sheet1!E32</f>
        <v>Lakelands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75" t="s">
        <v>1782</v>
      </c>
      <c r="D133" s="56"/>
      <c r="E133" s="21">
        <v>11</v>
      </c>
      <c r="F133" s="19" t="s">
        <v>111</v>
      </c>
      <c r="G133" s="98">
        <v>1</v>
      </c>
      <c r="H133" s="75" t="s">
        <v>1683</v>
      </c>
      <c r="I133" s="56"/>
      <c r="J133" s="21">
        <v>12</v>
      </c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75" t="s">
        <v>1695</v>
      </c>
      <c r="D134" s="56"/>
      <c r="E134" s="21">
        <v>14</v>
      </c>
      <c r="F134" s="19"/>
      <c r="G134" s="97">
        <v>2</v>
      </c>
      <c r="H134" s="75" t="s">
        <v>1788</v>
      </c>
      <c r="I134" s="56"/>
      <c r="J134" s="21">
        <v>14</v>
      </c>
      <c r="K134" s="19" t="s">
        <v>104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75" t="s">
        <v>1757</v>
      </c>
      <c r="D135" s="56"/>
      <c r="E135" s="21">
        <v>15</v>
      </c>
      <c r="F135" s="19"/>
      <c r="G135" s="97">
        <v>3</v>
      </c>
      <c r="H135" s="75" t="s">
        <v>1679</v>
      </c>
      <c r="I135" s="56"/>
      <c r="J135" s="21">
        <v>14</v>
      </c>
      <c r="K135" s="19" t="s">
        <v>29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75" t="s">
        <v>1693</v>
      </c>
      <c r="D136" s="56"/>
      <c r="E136" s="21">
        <v>15</v>
      </c>
      <c r="F136" s="19"/>
      <c r="G136" s="97">
        <v>4</v>
      </c>
      <c r="H136" s="75" t="s">
        <v>1677</v>
      </c>
      <c r="I136" s="56"/>
      <c r="J136" s="21">
        <v>16</v>
      </c>
      <c r="K136" s="19" t="s">
        <v>29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75" t="s">
        <v>1689</v>
      </c>
      <c r="D137" s="56"/>
      <c r="E137" s="21">
        <v>15</v>
      </c>
      <c r="F137" s="19" t="s">
        <v>29</v>
      </c>
      <c r="G137" s="97">
        <v>5</v>
      </c>
      <c r="H137" s="75" t="s">
        <v>1675</v>
      </c>
      <c r="I137" s="56"/>
      <c r="J137" s="21">
        <v>17</v>
      </c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75" t="s">
        <v>1755</v>
      </c>
      <c r="D138" s="56"/>
      <c r="E138" s="21">
        <v>18</v>
      </c>
      <c r="F138" s="19"/>
      <c r="G138" s="97">
        <v>6</v>
      </c>
      <c r="H138" s="75" t="s">
        <v>1673</v>
      </c>
      <c r="I138" s="56"/>
      <c r="J138" s="21">
        <v>18</v>
      </c>
      <c r="K138" s="19" t="s">
        <v>26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75" t="s">
        <v>1684</v>
      </c>
      <c r="D139" s="56"/>
      <c r="E139" s="21">
        <v>20</v>
      </c>
      <c r="F139" s="19" t="s">
        <v>104</v>
      </c>
      <c r="G139" s="97">
        <v>7</v>
      </c>
      <c r="H139" s="75" t="s">
        <v>1671</v>
      </c>
      <c r="I139" s="56"/>
      <c r="J139" s="21">
        <v>19</v>
      </c>
      <c r="K139" s="19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The Vines</v>
      </c>
      <c r="C140" s="58"/>
      <c r="D140" s="58"/>
      <c r="E140" s="56"/>
      <c r="F140" s="21">
        <f>COUNTA(F133:F139)-0.5*COUNTIF(F133:F139,"Sq*")-COUNTIF(F133:F139,"TBA")</f>
        <v>3</v>
      </c>
      <c r="G140" s="84" t="str">
        <f>"TOTAL MATCHES WON BY : "&amp;H129</f>
        <v>TOTAL MATCHES WON BY : Lakelands</v>
      </c>
      <c r="H140" s="58"/>
      <c r="I140" s="58"/>
      <c r="J140" s="56"/>
      <c r="K140" s="21">
        <f>COUNTA(K133:K139)-0.5*COUNTIF(K133:K139,"Sq*")-COUNTIF(K133:K139,"TBA")</f>
        <v>4</v>
      </c>
      <c r="L140" s="22"/>
      <c r="M140" s="22"/>
      <c r="N140" s="22" t="str">
        <f>IF(F140+K140=0,"",C129)</f>
        <v>The Vines</v>
      </c>
      <c r="O140" s="22">
        <f>F140</f>
        <v>3</v>
      </c>
      <c r="P140" s="22" t="str">
        <f>IF(F140+K140=0,"",H129)</f>
        <v>Lakelands</v>
      </c>
      <c r="Q140" s="22">
        <f>K140</f>
        <v>4</v>
      </c>
      <c r="R140" s="22" t="str">
        <f>G141</f>
        <v>Lakelands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Lakelands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[10]Sheet1!C33</f>
        <v>Sun City</v>
      </c>
      <c r="D143" s="58"/>
      <c r="E143" s="58"/>
      <c r="F143" s="56"/>
      <c r="G143" s="16" t="s">
        <v>18</v>
      </c>
      <c r="H143" s="65" t="str">
        <f>[10]Sheet1!E33</f>
        <v>Joondalup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75" t="s">
        <v>1653</v>
      </c>
      <c r="D147" s="56"/>
      <c r="E147" s="21">
        <v>12</v>
      </c>
      <c r="F147" s="19" t="s">
        <v>34</v>
      </c>
      <c r="G147" s="98">
        <v>1</v>
      </c>
      <c r="H147" s="75" t="s">
        <v>1669</v>
      </c>
      <c r="I147" s="56"/>
      <c r="J147" s="21">
        <v>13</v>
      </c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75" t="s">
        <v>1651</v>
      </c>
      <c r="D148" s="56"/>
      <c r="E148" s="21">
        <v>15</v>
      </c>
      <c r="F148" s="19"/>
      <c r="G148" s="97">
        <v>2</v>
      </c>
      <c r="H148" s="75" t="s">
        <v>1793</v>
      </c>
      <c r="I148" s="56"/>
      <c r="J148" s="21">
        <v>13</v>
      </c>
      <c r="K148" s="19" t="s">
        <v>92</v>
      </c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75" t="s">
        <v>1649</v>
      </c>
      <c r="D149" s="56"/>
      <c r="E149" s="21">
        <v>15</v>
      </c>
      <c r="F149" s="19"/>
      <c r="G149" s="97">
        <v>3</v>
      </c>
      <c r="H149" s="75" t="s">
        <v>1667</v>
      </c>
      <c r="I149" s="56"/>
      <c r="J149" s="21">
        <v>16</v>
      </c>
      <c r="K149" s="19" t="s">
        <v>26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75" t="s">
        <v>1774</v>
      </c>
      <c r="D150" s="56"/>
      <c r="E150" s="21">
        <v>16</v>
      </c>
      <c r="F150" s="19"/>
      <c r="G150" s="97">
        <v>4</v>
      </c>
      <c r="H150" s="75" t="s">
        <v>1663</v>
      </c>
      <c r="I150" s="56"/>
      <c r="J150" s="21">
        <v>18</v>
      </c>
      <c r="K150" s="19" t="s">
        <v>99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75" t="s">
        <v>1792</v>
      </c>
      <c r="D151" s="56"/>
      <c r="E151" s="21">
        <v>19</v>
      </c>
      <c r="F151" s="19"/>
      <c r="G151" s="97">
        <v>5</v>
      </c>
      <c r="H151" s="75" t="s">
        <v>1661</v>
      </c>
      <c r="I151" s="56"/>
      <c r="J151" s="21">
        <v>18</v>
      </c>
      <c r="K151" s="19" t="s">
        <v>92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75" t="s">
        <v>1645</v>
      </c>
      <c r="D152" s="56"/>
      <c r="E152" s="21">
        <v>20</v>
      </c>
      <c r="F152" s="19"/>
      <c r="G152" s="97">
        <v>6</v>
      </c>
      <c r="H152" s="75" t="s">
        <v>1771</v>
      </c>
      <c r="I152" s="56"/>
      <c r="J152" s="21">
        <v>20</v>
      </c>
      <c r="K152" s="19" t="s">
        <v>96</v>
      </c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75" t="s">
        <v>1643</v>
      </c>
      <c r="D153" s="56"/>
      <c r="E153" s="21">
        <v>23</v>
      </c>
      <c r="F153" s="19" t="s">
        <v>107</v>
      </c>
      <c r="G153" s="97">
        <v>7</v>
      </c>
      <c r="H153" s="75" t="s">
        <v>1657</v>
      </c>
      <c r="I153" s="56"/>
      <c r="J153" s="21">
        <v>21</v>
      </c>
      <c r="K153" s="19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Sun City</v>
      </c>
      <c r="C154" s="58"/>
      <c r="D154" s="58"/>
      <c r="E154" s="56"/>
      <c r="F154" s="21">
        <f>COUNTA(F147:F153)-0.5*COUNTIF(F147:F153,"Sq*")-COUNTIF(F147:F153,"TBA")</f>
        <v>2</v>
      </c>
      <c r="G154" s="84" t="str">
        <f>"TOTAL MATCHES WON BY : "&amp;H143</f>
        <v>TOTAL MATCHES WON BY : Joondalup</v>
      </c>
      <c r="H154" s="58"/>
      <c r="I154" s="58"/>
      <c r="J154" s="56"/>
      <c r="K154" s="21">
        <f>COUNTA(K147:K153)-0.5*COUNTIF(K147:K153,"Sq*")-COUNTIF(K147:K153,"TBA")</f>
        <v>5</v>
      </c>
      <c r="L154" s="22"/>
      <c r="M154" s="22"/>
      <c r="N154" s="22" t="str">
        <f>IF(F154+K154=0,"",C143)</f>
        <v>Sun City</v>
      </c>
      <c r="O154" s="22">
        <f>F154</f>
        <v>2</v>
      </c>
      <c r="P154" s="22" t="str">
        <f>IF(F154+K154=0,"",H143)</f>
        <v>Joondalup</v>
      </c>
      <c r="Q154" s="22">
        <f>K154</f>
        <v>5</v>
      </c>
      <c r="R154" s="22" t="str">
        <f>G155</f>
        <v>Joondalup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Joondalup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[10]Sheet1!C34</f>
        <v>Hartfield</v>
      </c>
      <c r="D157" s="58"/>
      <c r="E157" s="58"/>
      <c r="F157" s="56"/>
      <c r="G157" s="16" t="s">
        <v>18</v>
      </c>
      <c r="H157" s="65" t="str">
        <f>[10]Sheet1!E34</f>
        <v>Wanneroo (1)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2" customHeight="1">
      <c r="A161" s="14"/>
      <c r="B161" s="15">
        <v>1</v>
      </c>
      <c r="C161" s="75" t="s">
        <v>1682</v>
      </c>
      <c r="D161" s="56"/>
      <c r="E161" s="21">
        <v>10</v>
      </c>
      <c r="F161" s="19" t="s">
        <v>26</v>
      </c>
      <c r="G161" s="98">
        <v>1</v>
      </c>
      <c r="H161" s="75" t="s">
        <v>1791</v>
      </c>
      <c r="I161" s="56"/>
      <c r="J161" s="21">
        <v>9</v>
      </c>
      <c r="K161" s="19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75" t="s">
        <v>1680</v>
      </c>
      <c r="D162" s="56"/>
      <c r="E162" s="21">
        <v>11</v>
      </c>
      <c r="F162" s="19"/>
      <c r="G162" s="97">
        <v>2</v>
      </c>
      <c r="H162" s="75" t="s">
        <v>1790</v>
      </c>
      <c r="I162" s="56"/>
      <c r="J162" s="21">
        <v>13</v>
      </c>
      <c r="K162" s="19" t="s">
        <v>34</v>
      </c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75" t="s">
        <v>1770</v>
      </c>
      <c r="D163" s="56"/>
      <c r="E163" s="21">
        <v>12</v>
      </c>
      <c r="F163" s="19" t="s">
        <v>23</v>
      </c>
      <c r="G163" s="97">
        <v>3</v>
      </c>
      <c r="H163" s="75" t="s">
        <v>1692</v>
      </c>
      <c r="I163" s="56"/>
      <c r="J163" s="21">
        <v>13</v>
      </c>
      <c r="K163" s="19" t="s">
        <v>23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75" t="s">
        <v>1676</v>
      </c>
      <c r="D164" s="56"/>
      <c r="E164" s="21">
        <v>12</v>
      </c>
      <c r="F164" s="19" t="s">
        <v>92</v>
      </c>
      <c r="G164" s="97">
        <v>4</v>
      </c>
      <c r="H164" s="75" t="s">
        <v>1690</v>
      </c>
      <c r="I164" s="56"/>
      <c r="J164" s="21">
        <v>15</v>
      </c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75" t="s">
        <v>1678</v>
      </c>
      <c r="D165" s="56"/>
      <c r="E165" s="21">
        <v>13</v>
      </c>
      <c r="F165" s="19" t="s">
        <v>37</v>
      </c>
      <c r="G165" s="97">
        <v>5</v>
      </c>
      <c r="H165" s="75" t="s">
        <v>1688</v>
      </c>
      <c r="I165" s="56"/>
      <c r="J165" s="21">
        <v>15</v>
      </c>
      <c r="K165" s="19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75" t="s">
        <v>1674</v>
      </c>
      <c r="D166" s="56"/>
      <c r="E166" s="21">
        <v>13</v>
      </c>
      <c r="F166" s="19"/>
      <c r="G166" s="97">
        <v>6</v>
      </c>
      <c r="H166" s="75" t="s">
        <v>1763</v>
      </c>
      <c r="I166" s="56"/>
      <c r="J166" s="21">
        <v>16</v>
      </c>
      <c r="K166" s="19" t="s">
        <v>104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75" t="s">
        <v>1670</v>
      </c>
      <c r="D167" s="56"/>
      <c r="E167" s="21">
        <v>14</v>
      </c>
      <c r="F167" s="19" t="s">
        <v>29</v>
      </c>
      <c r="G167" s="97">
        <v>7</v>
      </c>
      <c r="H167" s="75" t="s">
        <v>1373</v>
      </c>
      <c r="I167" s="56"/>
      <c r="J167" s="21">
        <v>17</v>
      </c>
      <c r="K167" s="19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Hartfield</v>
      </c>
      <c r="C168" s="58"/>
      <c r="D168" s="58"/>
      <c r="E168" s="56"/>
      <c r="F168" s="21">
        <f>COUNTA(F161:F167)-0.5*COUNTIF(F161:F167,"Sq*")-COUNTIF(F161:F167,"TBA")</f>
        <v>4.5</v>
      </c>
      <c r="G168" s="84" t="str">
        <f>"TOTAL MATCHES WON BY : "&amp;H157</f>
        <v>TOTAL MATCHES WON BY : Wanneroo (1)</v>
      </c>
      <c r="H168" s="58"/>
      <c r="I168" s="58"/>
      <c r="J168" s="56"/>
      <c r="K168" s="21">
        <f>COUNTA(K161:K167)-0.5*COUNTIF(K161:K167,"Sq*")-COUNTIF(K161:K167,"TBA")</f>
        <v>2.5</v>
      </c>
      <c r="L168" s="22"/>
      <c r="M168" s="22"/>
      <c r="N168" s="22" t="str">
        <f>IF(F168+K168=0,"",C157)</f>
        <v>Hartfield</v>
      </c>
      <c r="O168" s="22">
        <f>F168</f>
        <v>4.5</v>
      </c>
      <c r="P168" s="22" t="str">
        <f>IF(F168+K168=0,"",H157)</f>
        <v>Wanneroo (1)</v>
      </c>
      <c r="Q168" s="22">
        <f>K168</f>
        <v>2.5</v>
      </c>
      <c r="R168" s="22" t="str">
        <f>G169</f>
        <v>Hartfield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Hartfield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[10]Sheet1!C35</f>
        <v>Lake Karrinyup</v>
      </c>
      <c r="D171" s="58"/>
      <c r="E171" s="58"/>
      <c r="F171" s="56"/>
      <c r="G171" s="16" t="s">
        <v>18</v>
      </c>
      <c r="H171" s="65" t="str">
        <f>[10]Sheet1!E35</f>
        <v>Wanneroo (2)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75" t="s">
        <v>1668</v>
      </c>
      <c r="D175" s="56"/>
      <c r="E175" s="21">
        <v>10</v>
      </c>
      <c r="F175" s="19" t="s">
        <v>111</v>
      </c>
      <c r="G175" s="98">
        <v>1</v>
      </c>
      <c r="H175" s="75" t="s">
        <v>1761</v>
      </c>
      <c r="I175" s="56"/>
      <c r="J175" s="21">
        <v>11</v>
      </c>
      <c r="K175" s="19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75" t="s">
        <v>1666</v>
      </c>
      <c r="D176" s="56"/>
      <c r="E176" s="21">
        <v>10</v>
      </c>
      <c r="F176" s="19" t="s">
        <v>23</v>
      </c>
      <c r="G176" s="97">
        <v>2</v>
      </c>
      <c r="H176" s="75" t="s">
        <v>1760</v>
      </c>
      <c r="I176" s="56"/>
      <c r="J176" s="21">
        <v>14</v>
      </c>
      <c r="K176" s="19" t="s">
        <v>23</v>
      </c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75" t="s">
        <v>1662</v>
      </c>
      <c r="D177" s="56"/>
      <c r="E177" s="21">
        <v>13</v>
      </c>
      <c r="F177" s="19" t="s">
        <v>104</v>
      </c>
      <c r="G177" s="97">
        <v>3</v>
      </c>
      <c r="H177" s="75" t="s">
        <v>1759</v>
      </c>
      <c r="I177" s="56"/>
      <c r="J177" s="21">
        <v>14</v>
      </c>
      <c r="K177" s="19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75" t="s">
        <v>1786</v>
      </c>
      <c r="D178" s="56"/>
      <c r="E178" s="21">
        <v>15</v>
      </c>
      <c r="F178" s="19" t="s">
        <v>23</v>
      </c>
      <c r="G178" s="97">
        <v>4</v>
      </c>
      <c r="H178" s="75" t="s">
        <v>1789</v>
      </c>
      <c r="I178" s="56"/>
      <c r="J178" s="21">
        <v>15</v>
      </c>
      <c r="K178" s="19" t="s">
        <v>23</v>
      </c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75" t="s">
        <v>1756</v>
      </c>
      <c r="D179" s="56"/>
      <c r="E179" s="21">
        <v>16</v>
      </c>
      <c r="F179" s="19"/>
      <c r="G179" s="97">
        <v>5</v>
      </c>
      <c r="H179" s="75" t="s">
        <v>1648</v>
      </c>
      <c r="I179" s="56"/>
      <c r="J179" s="21">
        <v>16</v>
      </c>
      <c r="K179" s="19" t="s">
        <v>92</v>
      </c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75" t="s">
        <v>1660</v>
      </c>
      <c r="D180" s="56"/>
      <c r="E180" s="21">
        <v>16</v>
      </c>
      <c r="F180" s="19" t="s">
        <v>26</v>
      </c>
      <c r="G180" s="97">
        <v>6</v>
      </c>
      <c r="H180" s="75" t="s">
        <v>1779</v>
      </c>
      <c r="I180" s="56"/>
      <c r="J180" s="21">
        <v>17</v>
      </c>
      <c r="K180" s="19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75" t="s">
        <v>1753</v>
      </c>
      <c r="D181" s="56"/>
      <c r="E181" s="21">
        <v>23</v>
      </c>
      <c r="F181" s="19"/>
      <c r="G181" s="97">
        <v>7</v>
      </c>
      <c r="H181" s="75" t="s">
        <v>1644</v>
      </c>
      <c r="I181" s="56"/>
      <c r="J181" s="21">
        <v>19</v>
      </c>
      <c r="K181" s="19" t="s">
        <v>34</v>
      </c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Lake Karrinyup</v>
      </c>
      <c r="C182" s="58"/>
      <c r="D182" s="58"/>
      <c r="E182" s="56"/>
      <c r="F182" s="21">
        <f>COUNTA(F175:F181)-0.5*COUNTIF(F175:F181,"Sq*")-COUNTIF(F175:F181,"TBA")</f>
        <v>4</v>
      </c>
      <c r="G182" s="84" t="str">
        <f>"TOTAL MATCHES WON BY : "&amp;H171</f>
        <v>TOTAL MATCHES WON BY : Wanneroo (2)</v>
      </c>
      <c r="H182" s="58"/>
      <c r="I182" s="58"/>
      <c r="J182" s="56"/>
      <c r="K182" s="21">
        <f>COUNTA(K175:K181)-0.5*COUNTIF(K175:K181,"Sq*")-COUNTIF(K175:K181,"TBA")</f>
        <v>3</v>
      </c>
      <c r="L182" s="22"/>
      <c r="M182" s="22"/>
      <c r="N182" s="22" t="str">
        <f>IF(F182+K182=0,"",C171)</f>
        <v>Lake Karrinyup</v>
      </c>
      <c r="O182" s="22">
        <f>F182</f>
        <v>4</v>
      </c>
      <c r="P182" s="22" t="str">
        <f>IF(F182+K182=0,"",H171)</f>
        <v>Wanneroo (2)</v>
      </c>
      <c r="Q182" s="22">
        <f>K182</f>
        <v>3</v>
      </c>
      <c r="R182" s="22" t="str">
        <f>G183</f>
        <v>Lake Karrinyup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Lake Karrinyup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96"/>
      <c r="C184" s="96"/>
      <c r="D184" s="96"/>
      <c r="E184" s="96"/>
      <c r="F184" s="95"/>
      <c r="G184" s="96"/>
      <c r="H184" s="96"/>
      <c r="I184" s="96"/>
      <c r="J184" s="96"/>
      <c r="K184" s="95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30" customHeight="1">
      <c r="A185" s="13"/>
      <c r="B185" s="76" t="str">
        <f>[10]Sheet1!A25</f>
        <v>ROUND FOUR</v>
      </c>
      <c r="C185" s="56"/>
      <c r="D185" s="62" t="str">
        <f>[10]Sheet1!B25</f>
        <v>SUNDAY 29 JUNE</v>
      </c>
      <c r="E185" s="58"/>
      <c r="F185" s="56"/>
      <c r="G185" s="99" t="str">
        <f>[10]Sheet1!C25</f>
        <v>The Vines G &amp;CC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[10]Sheet1!C26</f>
        <v>Lakelands</v>
      </c>
      <c r="D186" s="58"/>
      <c r="E186" s="58"/>
      <c r="F186" s="56"/>
      <c r="G186" s="16" t="s">
        <v>18</v>
      </c>
      <c r="H186" s="65" t="str">
        <f>[10]Sheet1!E26</f>
        <v>Lake Karrinyup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1683</v>
      </c>
      <c r="D190" s="56"/>
      <c r="E190" s="21">
        <v>11</v>
      </c>
      <c r="F190" s="19" t="s">
        <v>23</v>
      </c>
      <c r="G190" s="98">
        <v>1</v>
      </c>
      <c r="H190" s="75" t="s">
        <v>1668</v>
      </c>
      <c r="I190" s="56"/>
      <c r="J190" s="21">
        <v>9</v>
      </c>
      <c r="K190" s="19" t="s">
        <v>23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1788</v>
      </c>
      <c r="D191" s="56"/>
      <c r="E191" s="21">
        <v>13</v>
      </c>
      <c r="F191" s="19"/>
      <c r="G191" s="97">
        <v>2</v>
      </c>
      <c r="H191" s="75" t="s">
        <v>1787</v>
      </c>
      <c r="I191" s="56"/>
      <c r="J191" s="21">
        <v>9</v>
      </c>
      <c r="K191" s="19" t="s">
        <v>104</v>
      </c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1679</v>
      </c>
      <c r="D192" s="56"/>
      <c r="E192" s="21">
        <v>13</v>
      </c>
      <c r="F192" s="19" t="s">
        <v>104</v>
      </c>
      <c r="G192" s="97">
        <v>3</v>
      </c>
      <c r="H192" s="75" t="s">
        <v>1664</v>
      </c>
      <c r="I192" s="56"/>
      <c r="J192" s="21">
        <v>10</v>
      </c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1675</v>
      </c>
      <c r="D193" s="56"/>
      <c r="E193" s="21">
        <v>15</v>
      </c>
      <c r="F193" s="19"/>
      <c r="G193" s="97">
        <v>4</v>
      </c>
      <c r="H193" s="75" t="s">
        <v>1786</v>
      </c>
      <c r="I193" s="56"/>
      <c r="J193" s="21">
        <v>13</v>
      </c>
      <c r="K193" s="19" t="s">
        <v>26</v>
      </c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1677</v>
      </c>
      <c r="D194" s="56"/>
      <c r="E194" s="21">
        <v>15</v>
      </c>
      <c r="F194" s="19"/>
      <c r="G194" s="97">
        <v>5</v>
      </c>
      <c r="H194" s="75" t="s">
        <v>1785</v>
      </c>
      <c r="I194" s="56"/>
      <c r="J194" s="21">
        <v>15</v>
      </c>
      <c r="K194" s="19" t="s">
        <v>92</v>
      </c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1784</v>
      </c>
      <c r="D195" s="56"/>
      <c r="E195" s="21">
        <v>16</v>
      </c>
      <c r="F195" s="19" t="s">
        <v>92</v>
      </c>
      <c r="G195" s="97">
        <v>6</v>
      </c>
      <c r="H195" s="75" t="s">
        <v>1656</v>
      </c>
      <c r="I195" s="56"/>
      <c r="J195" s="21">
        <v>21</v>
      </c>
      <c r="K195" s="19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1671</v>
      </c>
      <c r="D196" s="56"/>
      <c r="E196" s="21">
        <v>17</v>
      </c>
      <c r="F196" s="19"/>
      <c r="G196" s="97">
        <v>7</v>
      </c>
      <c r="H196" s="75" t="s">
        <v>1753</v>
      </c>
      <c r="I196" s="56"/>
      <c r="J196" s="21">
        <v>21</v>
      </c>
      <c r="K196" s="19" t="s">
        <v>26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Lakelands</v>
      </c>
      <c r="C197" s="58"/>
      <c r="D197" s="58"/>
      <c r="E197" s="56"/>
      <c r="F197" s="21">
        <f>COUNTA(F190:F196)-0.5*COUNTIF(F190:F196,"Sq*")-COUNTIF(F190:F196,"TBA")</f>
        <v>2.5</v>
      </c>
      <c r="G197" s="84" t="str">
        <f>"TOTAL MATCHES WON BY : "&amp;H186</f>
        <v>TOTAL MATCHES WON BY : Lake Karrinyup</v>
      </c>
      <c r="H197" s="58"/>
      <c r="I197" s="58"/>
      <c r="J197" s="56"/>
      <c r="K197" s="21">
        <f>COUNTA(K190:K196)-0.5*COUNTIF(K190:K196,"Sq*")-COUNTIF(K190:K196,"TBA")</f>
        <v>4.5</v>
      </c>
      <c r="L197" s="22"/>
      <c r="M197" s="22"/>
      <c r="N197" s="22" t="str">
        <f>IF(F197+K197=0,"",C186)</f>
        <v>Lakelands</v>
      </c>
      <c r="O197" s="22">
        <f>F197</f>
        <v>2.5</v>
      </c>
      <c r="P197" s="22" t="str">
        <f>IF(F197+K197=0,"",H186)</f>
        <v>Lake Karrinyup</v>
      </c>
      <c r="Q197" s="22">
        <f>K197</f>
        <v>4.5</v>
      </c>
      <c r="R197" s="22" t="str">
        <f>G198</f>
        <v>Lake Karrinyup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Lake Karrinyup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[10]Sheet1!C27</f>
        <v>Wanneroo (2)</v>
      </c>
      <c r="D200" s="58"/>
      <c r="E200" s="58"/>
      <c r="F200" s="56"/>
      <c r="G200" s="16" t="s">
        <v>18</v>
      </c>
      <c r="H200" s="65" t="str">
        <f>[10]Sheet1!E27</f>
        <v>The Vines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1783</v>
      </c>
      <c r="D204" s="56"/>
      <c r="E204" s="21">
        <v>10</v>
      </c>
      <c r="F204" s="19"/>
      <c r="G204" s="98">
        <v>1</v>
      </c>
      <c r="H204" s="75" t="s">
        <v>1782</v>
      </c>
      <c r="I204" s="56"/>
      <c r="J204" s="21">
        <v>10</v>
      </c>
      <c r="K204" s="19" t="s">
        <v>26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1781</v>
      </c>
      <c r="D205" s="56"/>
      <c r="E205" s="21">
        <v>13</v>
      </c>
      <c r="F205" s="19" t="s">
        <v>92</v>
      </c>
      <c r="G205" s="97">
        <v>2</v>
      </c>
      <c r="H205" s="75" t="s">
        <v>1693</v>
      </c>
      <c r="I205" s="56"/>
      <c r="J205" s="21">
        <v>13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1759</v>
      </c>
      <c r="D206" s="56"/>
      <c r="E206" s="21">
        <v>13</v>
      </c>
      <c r="F206" s="19"/>
      <c r="G206" s="97">
        <v>3</v>
      </c>
      <c r="H206" s="75" t="s">
        <v>1757</v>
      </c>
      <c r="I206" s="56"/>
      <c r="J206" s="21">
        <v>13</v>
      </c>
      <c r="K206" s="19" t="s">
        <v>175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1648</v>
      </c>
      <c r="D207" s="56"/>
      <c r="E207" s="21">
        <v>15</v>
      </c>
      <c r="F207" s="19" t="s">
        <v>104</v>
      </c>
      <c r="G207" s="97">
        <v>4</v>
      </c>
      <c r="H207" s="75" t="s">
        <v>1695</v>
      </c>
      <c r="I207" s="56"/>
      <c r="J207" s="21">
        <v>13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1650</v>
      </c>
      <c r="D208" s="56"/>
      <c r="E208" s="21">
        <v>15</v>
      </c>
      <c r="F208" s="19" t="s">
        <v>34</v>
      </c>
      <c r="G208" s="97">
        <v>5</v>
      </c>
      <c r="H208" s="75" t="s">
        <v>1780</v>
      </c>
      <c r="I208" s="56"/>
      <c r="J208" s="21">
        <v>16</v>
      </c>
      <c r="K208" s="19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1779</v>
      </c>
      <c r="D209" s="56"/>
      <c r="E209" s="21">
        <v>15</v>
      </c>
      <c r="F209" s="19"/>
      <c r="G209" s="97">
        <v>6</v>
      </c>
      <c r="H209" s="75" t="s">
        <v>1755</v>
      </c>
      <c r="I209" s="56"/>
      <c r="J209" s="21">
        <v>16</v>
      </c>
      <c r="K209" s="19" t="s">
        <v>29</v>
      </c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1778</v>
      </c>
      <c r="D210" s="56"/>
      <c r="E210" s="21">
        <v>17</v>
      </c>
      <c r="F210" s="19" t="s">
        <v>26</v>
      </c>
      <c r="G210" s="97">
        <v>7</v>
      </c>
      <c r="H210" s="75" t="s">
        <v>1777</v>
      </c>
      <c r="I210" s="56"/>
      <c r="J210" s="21">
        <v>18</v>
      </c>
      <c r="K210" s="19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Wanneroo (2)</v>
      </c>
      <c r="C211" s="58"/>
      <c r="D211" s="58"/>
      <c r="E211" s="56"/>
      <c r="F211" s="21">
        <f>COUNTA(F204:F210)-0.5*COUNTIF(F204:F210,"Sq*")-COUNTIF(F204:F210,"TBA")</f>
        <v>4</v>
      </c>
      <c r="G211" s="84" t="str">
        <f>"TOTAL MATCHES WON BY : "&amp;H200</f>
        <v>TOTAL MATCHES WON BY : The Vines</v>
      </c>
      <c r="H211" s="58"/>
      <c r="I211" s="58"/>
      <c r="J211" s="56"/>
      <c r="K211" s="21">
        <f>COUNTA(K204:K210)-0.5*COUNTIF(K204:K210,"Sq*")-COUNTIF(K204:K210,"TBA")</f>
        <v>3</v>
      </c>
      <c r="L211" s="22"/>
      <c r="M211" s="22"/>
      <c r="N211" s="22" t="str">
        <f>IF(F211+K211=0,"",C200)</f>
        <v>Wanneroo (2)</v>
      </c>
      <c r="O211" s="22">
        <f>F211</f>
        <v>4</v>
      </c>
      <c r="P211" s="22" t="str">
        <f>IF(F211+K211=0,"",H200)</f>
        <v>The Vines</v>
      </c>
      <c r="Q211" s="22">
        <f>K211</f>
        <v>3</v>
      </c>
      <c r="R211" s="22" t="str">
        <f>G212</f>
        <v>Wanneroo (2)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Wanneroo (2)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[10]Sheet1!C28</f>
        <v>Wanneroo (1)</v>
      </c>
      <c r="D214" s="58"/>
      <c r="E214" s="58"/>
      <c r="F214" s="56"/>
      <c r="G214" s="16" t="s">
        <v>18</v>
      </c>
      <c r="H214" s="65" t="str">
        <f>[10]Sheet1!E28</f>
        <v>Joondalup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1696</v>
      </c>
      <c r="D218" s="56"/>
      <c r="E218" s="21">
        <v>8</v>
      </c>
      <c r="F218" s="19"/>
      <c r="G218" s="98">
        <v>1</v>
      </c>
      <c r="H218" s="75" t="s">
        <v>1669</v>
      </c>
      <c r="I218" s="56"/>
      <c r="J218" s="21">
        <v>11</v>
      </c>
      <c r="K218" s="19" t="s">
        <v>92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1767</v>
      </c>
      <c r="D219" s="56"/>
      <c r="E219" s="21">
        <v>12</v>
      </c>
      <c r="F219" s="19" t="s">
        <v>26</v>
      </c>
      <c r="G219" s="97">
        <v>2</v>
      </c>
      <c r="H219" s="75" t="s">
        <v>1667</v>
      </c>
      <c r="I219" s="56"/>
      <c r="J219" s="21">
        <v>14</v>
      </c>
      <c r="K219" s="19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484</v>
      </c>
      <c r="D220" s="56"/>
      <c r="E220" s="21">
        <v>13</v>
      </c>
      <c r="F220" s="19" t="s">
        <v>111</v>
      </c>
      <c r="G220" s="97">
        <v>3</v>
      </c>
      <c r="H220" s="75" t="s">
        <v>1665</v>
      </c>
      <c r="I220" s="56"/>
      <c r="J220" s="21">
        <v>16</v>
      </c>
      <c r="K220" s="19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1776</v>
      </c>
      <c r="D221" s="56"/>
      <c r="E221" s="21">
        <v>13</v>
      </c>
      <c r="F221" s="19"/>
      <c r="G221" s="97">
        <v>4</v>
      </c>
      <c r="H221" s="75" t="s">
        <v>1772</v>
      </c>
      <c r="I221" s="56"/>
      <c r="J221" s="21">
        <v>16</v>
      </c>
      <c r="K221" s="19" t="s">
        <v>92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1690</v>
      </c>
      <c r="D222" s="56"/>
      <c r="E222" s="21">
        <v>13</v>
      </c>
      <c r="F222" s="19" t="s">
        <v>84</v>
      </c>
      <c r="G222" s="97">
        <v>5</v>
      </c>
      <c r="H222" s="75" t="s">
        <v>1771</v>
      </c>
      <c r="I222" s="56"/>
      <c r="J222" s="21">
        <v>18</v>
      </c>
      <c r="K222" s="19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1688</v>
      </c>
      <c r="D223" s="56"/>
      <c r="E223" s="21">
        <v>13</v>
      </c>
      <c r="F223" s="19" t="s">
        <v>23</v>
      </c>
      <c r="G223" s="97">
        <v>6</v>
      </c>
      <c r="H223" s="75" t="s">
        <v>1657</v>
      </c>
      <c r="I223" s="56"/>
      <c r="J223" s="21">
        <v>19</v>
      </c>
      <c r="K223" s="19" t="s">
        <v>23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1763</v>
      </c>
      <c r="D224" s="56"/>
      <c r="E224" s="21">
        <v>15</v>
      </c>
      <c r="F224" s="19" t="s">
        <v>34</v>
      </c>
      <c r="G224" s="97">
        <v>7</v>
      </c>
      <c r="H224" s="75" t="s">
        <v>1769</v>
      </c>
      <c r="I224" s="56"/>
      <c r="J224" s="21">
        <v>19</v>
      </c>
      <c r="K224" s="19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Wanneroo (1)</v>
      </c>
      <c r="C225" s="58"/>
      <c r="D225" s="58"/>
      <c r="E225" s="56"/>
      <c r="F225" s="21">
        <f>COUNTA(F218:F224)-0.5*COUNTIF(F218:F224,"Sq*")-COUNTIF(F218:F224,"TBA")</f>
        <v>4.5</v>
      </c>
      <c r="G225" s="84" t="str">
        <f>"TOTAL MATCHES WON BY : "&amp;H214</f>
        <v>TOTAL MATCHES WON BY : Joondalup</v>
      </c>
      <c r="H225" s="58"/>
      <c r="I225" s="58"/>
      <c r="J225" s="56"/>
      <c r="K225" s="21">
        <f>COUNTA(K218:K224)-0.5*COUNTIF(K218:K224,"Sq*")-COUNTIF(K218:K224,"TBA")</f>
        <v>2.5</v>
      </c>
      <c r="L225" s="22"/>
      <c r="M225" s="22"/>
      <c r="N225" s="22" t="str">
        <f>IF(F225+K225=0,"",C214)</f>
        <v>Wanneroo (1)</v>
      </c>
      <c r="O225" s="22">
        <f>F225</f>
        <v>4.5</v>
      </c>
      <c r="P225" s="22" t="str">
        <f>IF(F225+K225=0,"",H214)</f>
        <v>Joondalup</v>
      </c>
      <c r="Q225" s="22">
        <f>K225</f>
        <v>2.5</v>
      </c>
      <c r="R225" s="22" t="str">
        <f>G226</f>
        <v>Wanneroo (1)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Wanneroo (1)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[10]Sheet1!C29</f>
        <v>Sun City</v>
      </c>
      <c r="D228" s="58"/>
      <c r="E228" s="58"/>
      <c r="F228" s="56"/>
      <c r="G228" s="16" t="s">
        <v>18</v>
      </c>
      <c r="H228" s="65" t="str">
        <f>[10]Sheet1!E29</f>
        <v>Hartfield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1653</v>
      </c>
      <c r="D232" s="56"/>
      <c r="E232" s="21">
        <v>11</v>
      </c>
      <c r="F232" s="19" t="s">
        <v>96</v>
      </c>
      <c r="G232" s="98">
        <v>1</v>
      </c>
      <c r="H232" s="75" t="s">
        <v>1682</v>
      </c>
      <c r="I232" s="56"/>
      <c r="J232" s="21">
        <v>9</v>
      </c>
      <c r="K232" s="19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1775</v>
      </c>
      <c r="D233" s="56"/>
      <c r="E233" s="21">
        <v>13</v>
      </c>
      <c r="F233" s="19" t="s">
        <v>23</v>
      </c>
      <c r="G233" s="97">
        <v>2</v>
      </c>
      <c r="H233" s="75" t="s">
        <v>1680</v>
      </c>
      <c r="I233" s="56"/>
      <c r="J233" s="21">
        <v>10</v>
      </c>
      <c r="K233" s="19" t="s">
        <v>23</v>
      </c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1649</v>
      </c>
      <c r="D234" s="56"/>
      <c r="E234" s="21">
        <v>13</v>
      </c>
      <c r="F234" s="19"/>
      <c r="G234" s="97">
        <v>3</v>
      </c>
      <c r="H234" s="75" t="s">
        <v>1770</v>
      </c>
      <c r="I234" s="56"/>
      <c r="J234" s="21">
        <v>11</v>
      </c>
      <c r="K234" s="19" t="s">
        <v>111</v>
      </c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1774</v>
      </c>
      <c r="D235" s="56"/>
      <c r="E235" s="21">
        <v>14</v>
      </c>
      <c r="F235" s="19" t="s">
        <v>26</v>
      </c>
      <c r="G235" s="97">
        <v>4</v>
      </c>
      <c r="H235" s="75" t="s">
        <v>1676</v>
      </c>
      <c r="I235" s="56"/>
      <c r="J235" s="21">
        <v>11</v>
      </c>
      <c r="K235" s="19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1647</v>
      </c>
      <c r="D236" s="56"/>
      <c r="E236" s="21">
        <v>18</v>
      </c>
      <c r="F236" s="19"/>
      <c r="G236" s="97">
        <v>5</v>
      </c>
      <c r="H236" s="75" t="s">
        <v>1773</v>
      </c>
      <c r="I236" s="56"/>
      <c r="J236" s="21">
        <v>12</v>
      </c>
      <c r="K236" s="19" t="s">
        <v>92</v>
      </c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1645</v>
      </c>
      <c r="D237" s="56"/>
      <c r="E237" s="21">
        <v>18</v>
      </c>
      <c r="F237" s="19"/>
      <c r="G237" s="97">
        <v>6</v>
      </c>
      <c r="H237" s="75" t="s">
        <v>1670</v>
      </c>
      <c r="I237" s="56"/>
      <c r="J237" s="21">
        <v>13</v>
      </c>
      <c r="K237" s="19" t="s">
        <v>34</v>
      </c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1643</v>
      </c>
      <c r="D238" s="56"/>
      <c r="E238" s="21">
        <v>21</v>
      </c>
      <c r="F238" s="19"/>
      <c r="G238" s="97">
        <v>7</v>
      </c>
      <c r="H238" s="75" t="s">
        <v>1672</v>
      </c>
      <c r="I238" s="56"/>
      <c r="J238" s="21">
        <v>13</v>
      </c>
      <c r="K238" s="19" t="s">
        <v>26</v>
      </c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Sun City</v>
      </c>
      <c r="C239" s="58"/>
      <c r="D239" s="58"/>
      <c r="E239" s="56"/>
      <c r="F239" s="21">
        <f>COUNTA(F232:F238)-0.5*COUNTIF(F232:F238,"Sq*")-COUNTIF(F232:F238,"TBA")</f>
        <v>2.5</v>
      </c>
      <c r="G239" s="84" t="str">
        <f>"TOTAL MATCHES WON BY : "&amp;H228</f>
        <v>TOTAL MATCHES WON BY : Hartfield</v>
      </c>
      <c r="H239" s="58"/>
      <c r="I239" s="58"/>
      <c r="J239" s="56"/>
      <c r="K239" s="21">
        <f>COUNTA(K232:K238)-0.5*COUNTIF(K232:K238,"Sq*")-COUNTIF(K232:K238,"TBA")</f>
        <v>4.5</v>
      </c>
      <c r="L239" s="22"/>
      <c r="M239" s="22"/>
      <c r="N239" s="22" t="str">
        <f>IF(F239+K239=0,"",C228)</f>
        <v>Sun City</v>
      </c>
      <c r="O239" s="22">
        <f>F239</f>
        <v>2.5</v>
      </c>
      <c r="P239" s="22" t="str">
        <f>IF(F239+K239=0,"",H228)</f>
        <v>Hartfield</v>
      </c>
      <c r="Q239" s="22">
        <f>K239</f>
        <v>4.5</v>
      </c>
      <c r="R239" s="22" t="str">
        <f>G240</f>
        <v>Hartfield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Hartfield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96"/>
      <c r="C241" s="96"/>
      <c r="D241" s="96"/>
      <c r="E241" s="96"/>
      <c r="F241" s="95"/>
      <c r="G241" s="96"/>
      <c r="H241" s="96"/>
      <c r="I241" s="96"/>
      <c r="J241" s="96"/>
      <c r="K241" s="95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</row>
    <row r="242" spans="1:25" ht="30" customHeight="1">
      <c r="A242" s="13"/>
      <c r="B242" s="76" t="str">
        <f>[10]Sheet1!A19</f>
        <v>ROUND THREE</v>
      </c>
      <c r="C242" s="56"/>
      <c r="D242" s="62" t="str">
        <f>[10]Sheet1!B19</f>
        <v>SUNDAY 22 JUNE</v>
      </c>
      <c r="E242" s="58"/>
      <c r="F242" s="56"/>
      <c r="G242" s="99" t="str">
        <f>[10]Sheet1!C19</f>
        <v>Lake Karrinyup CC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[10]Sheet1!C20</f>
        <v>Joondalup</v>
      </c>
      <c r="D243" s="58"/>
      <c r="E243" s="58"/>
      <c r="F243" s="56"/>
      <c r="G243" s="16" t="s">
        <v>18</v>
      </c>
      <c r="H243" s="65" t="str">
        <f>[10]Sheet1!E20</f>
        <v>Hartfield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1669</v>
      </c>
      <c r="D247" s="56"/>
      <c r="E247" s="21">
        <v>11</v>
      </c>
      <c r="F247" s="19" t="s">
        <v>96</v>
      </c>
      <c r="G247" s="98">
        <v>1</v>
      </c>
      <c r="H247" s="75" t="s">
        <v>1682</v>
      </c>
      <c r="I247" s="56"/>
      <c r="J247" s="21">
        <v>8</v>
      </c>
      <c r="K247" s="19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1665</v>
      </c>
      <c r="D248" s="56"/>
      <c r="E248" s="21">
        <v>15</v>
      </c>
      <c r="F248" s="19" t="s">
        <v>26</v>
      </c>
      <c r="G248" s="97">
        <v>2</v>
      </c>
      <c r="H248" s="75" t="s">
        <v>1678</v>
      </c>
      <c r="I248" s="56"/>
      <c r="J248" s="21">
        <v>10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1772</v>
      </c>
      <c r="D249" s="56"/>
      <c r="E249" s="21">
        <v>16</v>
      </c>
      <c r="F249" s="19"/>
      <c r="G249" s="97">
        <v>3</v>
      </c>
      <c r="H249" s="75" t="s">
        <v>1680</v>
      </c>
      <c r="I249" s="56"/>
      <c r="J249" s="21">
        <v>10</v>
      </c>
      <c r="K249" s="19" t="s">
        <v>84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1771</v>
      </c>
      <c r="D250" s="56"/>
      <c r="E250" s="21">
        <v>18</v>
      </c>
      <c r="F250" s="19"/>
      <c r="G250" s="97">
        <v>4</v>
      </c>
      <c r="H250" s="75" t="s">
        <v>1676</v>
      </c>
      <c r="I250" s="56"/>
      <c r="J250" s="21">
        <v>11</v>
      </c>
      <c r="K250" s="19" t="s">
        <v>26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1659</v>
      </c>
      <c r="D251" s="56"/>
      <c r="E251" s="21">
        <v>18</v>
      </c>
      <c r="F251" s="19" t="s">
        <v>92</v>
      </c>
      <c r="G251" s="97">
        <v>5</v>
      </c>
      <c r="H251" s="75" t="s">
        <v>1674</v>
      </c>
      <c r="I251" s="56"/>
      <c r="J251" s="21">
        <v>11</v>
      </c>
      <c r="K251" s="19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1657</v>
      </c>
      <c r="D252" s="56"/>
      <c r="E252" s="21">
        <v>18</v>
      </c>
      <c r="F252" s="19"/>
      <c r="G252" s="97">
        <v>6</v>
      </c>
      <c r="H252" s="75" t="s">
        <v>1770</v>
      </c>
      <c r="I252" s="56"/>
      <c r="J252" s="21">
        <v>11</v>
      </c>
      <c r="K252" s="19" t="s">
        <v>107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1769</v>
      </c>
      <c r="D253" s="56"/>
      <c r="E253" s="21">
        <v>20</v>
      </c>
      <c r="F253" s="19" t="s">
        <v>29</v>
      </c>
      <c r="G253" s="97">
        <v>7</v>
      </c>
      <c r="H253" s="75" t="s">
        <v>1672</v>
      </c>
      <c r="I253" s="56"/>
      <c r="J253" s="21">
        <v>12</v>
      </c>
      <c r="K253" s="19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Joondalup</v>
      </c>
      <c r="C254" s="58"/>
      <c r="D254" s="58"/>
      <c r="E254" s="56"/>
      <c r="F254" s="21">
        <f>COUNTA(F247:F253)-0.5*COUNTIF(F247:F253,"Sq*")-COUNTIF(F247:F253,"TBA")</f>
        <v>4</v>
      </c>
      <c r="G254" s="84" t="str">
        <f>"TOTAL MATCHES WON BY : "&amp;H243</f>
        <v>TOTAL MATCHES WON BY : Hartfield</v>
      </c>
      <c r="H254" s="58"/>
      <c r="I254" s="58"/>
      <c r="J254" s="56"/>
      <c r="K254" s="21">
        <f>COUNTA(K247:K253)-0.5*COUNTIF(K247:K253,"Sq*")-COUNTIF(K247:K253,"TBA")</f>
        <v>3</v>
      </c>
      <c r="L254" s="22"/>
      <c r="M254" s="22"/>
      <c r="N254" s="22" t="str">
        <f>IF(F254+K254=0,"",C243)</f>
        <v>Joondalup</v>
      </c>
      <c r="O254" s="22">
        <f>F254</f>
        <v>4</v>
      </c>
      <c r="P254" s="22" t="str">
        <f>IF(F254+K254=0,"",H243)</f>
        <v>Hartfield</v>
      </c>
      <c r="Q254" s="22">
        <f>K254</f>
        <v>3</v>
      </c>
      <c r="R254" s="22" t="str">
        <f>G255</f>
        <v>Joondalup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Joondalup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[10]Sheet1!C21</f>
        <v>Wanneroo (1)</v>
      </c>
      <c r="D257" s="58"/>
      <c r="E257" s="58"/>
      <c r="F257" s="56"/>
      <c r="G257" s="16" t="s">
        <v>18</v>
      </c>
      <c r="H257" s="65" t="str">
        <f>[10]Sheet1!E21</f>
        <v>Sun City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1696</v>
      </c>
      <c r="D261" s="56"/>
      <c r="E261" s="21">
        <v>8</v>
      </c>
      <c r="F261" s="19"/>
      <c r="G261" s="98">
        <v>1</v>
      </c>
      <c r="H261" s="75" t="s">
        <v>1653</v>
      </c>
      <c r="I261" s="56"/>
      <c r="J261" s="21">
        <v>12</v>
      </c>
      <c r="K261" s="19" t="s">
        <v>92</v>
      </c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1692</v>
      </c>
      <c r="D262" s="56"/>
      <c r="E262" s="21">
        <v>11</v>
      </c>
      <c r="F262" s="19"/>
      <c r="G262" s="97">
        <v>2</v>
      </c>
      <c r="H262" s="75" t="s">
        <v>1768</v>
      </c>
      <c r="I262" s="56"/>
      <c r="J262" s="21">
        <v>13</v>
      </c>
      <c r="K262" s="19" t="s">
        <v>111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1767</v>
      </c>
      <c r="D263" s="56"/>
      <c r="E263" s="21">
        <v>11</v>
      </c>
      <c r="F263" s="19" t="s">
        <v>84</v>
      </c>
      <c r="G263" s="97">
        <v>3</v>
      </c>
      <c r="H263" s="75" t="s">
        <v>1766</v>
      </c>
      <c r="I263" s="56"/>
      <c r="J263" s="21">
        <v>13</v>
      </c>
      <c r="K263" s="19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484</v>
      </c>
      <c r="D264" s="56"/>
      <c r="E264" s="21">
        <v>12</v>
      </c>
      <c r="F264" s="19"/>
      <c r="G264" s="97">
        <v>4</v>
      </c>
      <c r="H264" s="75" t="s">
        <v>1649</v>
      </c>
      <c r="I264" s="56"/>
      <c r="J264" s="21">
        <v>14</v>
      </c>
      <c r="K264" s="19" t="s">
        <v>92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1765</v>
      </c>
      <c r="D265" s="56"/>
      <c r="E265" s="21">
        <v>12</v>
      </c>
      <c r="F265" s="19" t="s">
        <v>34</v>
      </c>
      <c r="G265" s="97">
        <v>5</v>
      </c>
      <c r="H265" s="75" t="s">
        <v>1764</v>
      </c>
      <c r="I265" s="56"/>
      <c r="J265" s="21">
        <v>14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1688</v>
      </c>
      <c r="D266" s="56"/>
      <c r="E266" s="21">
        <v>13</v>
      </c>
      <c r="F266" s="19" t="s">
        <v>26</v>
      </c>
      <c r="G266" s="97">
        <v>6</v>
      </c>
      <c r="H266" s="75" t="s">
        <v>1647</v>
      </c>
      <c r="I266" s="56"/>
      <c r="J266" s="21">
        <v>18</v>
      </c>
      <c r="K266" s="19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1763</v>
      </c>
      <c r="D267" s="56"/>
      <c r="E267" s="21">
        <v>13</v>
      </c>
      <c r="F267" s="19" t="s">
        <v>37</v>
      </c>
      <c r="G267" s="97">
        <v>7</v>
      </c>
      <c r="H267" s="75" t="s">
        <v>1762</v>
      </c>
      <c r="I267" s="56"/>
      <c r="J267" s="21">
        <v>21</v>
      </c>
      <c r="K267" s="19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Wanneroo (1)</v>
      </c>
      <c r="C268" s="58"/>
      <c r="D268" s="58"/>
      <c r="E268" s="56"/>
      <c r="F268" s="21">
        <f>COUNTA(F261:F267)-0.5*COUNTIF(F261:F267,"Sq*")-COUNTIF(F261:F267,"TBA")</f>
        <v>4</v>
      </c>
      <c r="G268" s="84" t="str">
        <f>"TOTAL MATCHES WON BY : "&amp;H257</f>
        <v>TOTAL MATCHES WON BY : Sun City</v>
      </c>
      <c r="H268" s="58"/>
      <c r="I268" s="58"/>
      <c r="J268" s="56"/>
      <c r="K268" s="21">
        <f>COUNTA(K261:K267)-0.5*COUNTIF(K261:K267,"Sq*")-COUNTIF(K261:K267,"TBA")</f>
        <v>3</v>
      </c>
      <c r="L268" s="22"/>
      <c r="M268" s="22"/>
      <c r="N268" s="22" t="str">
        <f>IF(F268+K268=0,"",C257)</f>
        <v>Wanneroo (1)</v>
      </c>
      <c r="O268" s="22">
        <f>F268</f>
        <v>4</v>
      </c>
      <c r="P268" s="22" t="str">
        <f>IF(F268+K268=0,"",H257)</f>
        <v>Sun City</v>
      </c>
      <c r="Q268" s="22">
        <f>K268</f>
        <v>3</v>
      </c>
      <c r="R268" s="22" t="str">
        <f>G269</f>
        <v>Wanneroo (1)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Wanneroo (1)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[10]Sheet1!C22</f>
        <v>Wanneroo (2)</v>
      </c>
      <c r="D271" s="58"/>
      <c r="E271" s="58"/>
      <c r="F271" s="56"/>
      <c r="G271" s="16" t="s">
        <v>18</v>
      </c>
      <c r="H271" s="65" t="str">
        <f>[10]Sheet1!E22</f>
        <v>Lakelands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1761</v>
      </c>
      <c r="D275" s="56"/>
      <c r="E275" s="21">
        <v>10</v>
      </c>
      <c r="F275" s="19" t="s">
        <v>34</v>
      </c>
      <c r="G275" s="98">
        <v>1</v>
      </c>
      <c r="H275" s="75" t="s">
        <v>1683</v>
      </c>
      <c r="I275" s="56"/>
      <c r="J275" s="21">
        <v>11</v>
      </c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1760</v>
      </c>
      <c r="D276" s="56"/>
      <c r="E276" s="21">
        <v>12</v>
      </c>
      <c r="F276" s="19"/>
      <c r="G276" s="97">
        <v>2</v>
      </c>
      <c r="H276" s="75" t="s">
        <v>1679</v>
      </c>
      <c r="I276" s="56"/>
      <c r="J276" s="21">
        <v>13</v>
      </c>
      <c r="K276" s="19" t="s">
        <v>34</v>
      </c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1759</v>
      </c>
      <c r="D277" s="56"/>
      <c r="E277" s="21">
        <v>12</v>
      </c>
      <c r="F277" s="19" t="s">
        <v>26</v>
      </c>
      <c r="G277" s="97">
        <v>3</v>
      </c>
      <c r="H277" s="75" t="s">
        <v>1675</v>
      </c>
      <c r="I277" s="56"/>
      <c r="J277" s="21">
        <v>14</v>
      </c>
      <c r="K277" s="19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1650</v>
      </c>
      <c r="D278" s="56"/>
      <c r="E278" s="21">
        <v>14</v>
      </c>
      <c r="F278" s="19"/>
      <c r="G278" s="97">
        <v>4</v>
      </c>
      <c r="H278" s="75" t="s">
        <v>1677</v>
      </c>
      <c r="I278" s="56"/>
      <c r="J278" s="21">
        <v>14</v>
      </c>
      <c r="K278" s="19" t="s">
        <v>111</v>
      </c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1648</v>
      </c>
      <c r="D279" s="56"/>
      <c r="E279" s="21">
        <v>14</v>
      </c>
      <c r="F279" s="19" t="s">
        <v>107</v>
      </c>
      <c r="G279" s="97">
        <v>5</v>
      </c>
      <c r="H279" s="75" t="s">
        <v>1673</v>
      </c>
      <c r="I279" s="56"/>
      <c r="J279" s="21">
        <v>15</v>
      </c>
      <c r="K279" s="19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1646</v>
      </c>
      <c r="D280" s="56"/>
      <c r="E280" s="21">
        <v>14</v>
      </c>
      <c r="F280" s="19" t="s">
        <v>34</v>
      </c>
      <c r="G280" s="97">
        <v>6</v>
      </c>
      <c r="H280" s="75" t="s">
        <v>1671</v>
      </c>
      <c r="I280" s="56"/>
      <c r="J280" s="21">
        <v>16</v>
      </c>
      <c r="K280" s="19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1644</v>
      </c>
      <c r="D281" s="56"/>
      <c r="E281" s="21">
        <v>16</v>
      </c>
      <c r="F281" s="19" t="s">
        <v>96</v>
      </c>
      <c r="G281" s="97">
        <v>7</v>
      </c>
      <c r="H281" s="75" t="s">
        <v>1758</v>
      </c>
      <c r="I281" s="56"/>
      <c r="J281" s="21">
        <v>17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Wanneroo (2)</v>
      </c>
      <c r="C282" s="58"/>
      <c r="D282" s="58"/>
      <c r="E282" s="56"/>
      <c r="F282" s="21">
        <f>COUNTA(F275:F281)-0.5*COUNTIF(F275:F281,"Sq*")-COUNTIF(F275:F281,"TBA")</f>
        <v>5</v>
      </c>
      <c r="G282" s="84" t="str">
        <f>"TOTAL MATCHES WON BY : "&amp;H271</f>
        <v>TOTAL MATCHES WON BY : Lakelands</v>
      </c>
      <c r="H282" s="58"/>
      <c r="I282" s="58"/>
      <c r="J282" s="56"/>
      <c r="K282" s="21">
        <f>COUNTA(K275:K281)-0.5*COUNTIF(K275:K281,"Sq*")-COUNTIF(K275:K281,"TBA")</f>
        <v>2</v>
      </c>
      <c r="L282" s="22"/>
      <c r="M282" s="22"/>
      <c r="N282" s="22" t="str">
        <f>IF(F282+K282=0,"",C271)</f>
        <v>Wanneroo (2)</v>
      </c>
      <c r="O282" s="22">
        <f>F282</f>
        <v>5</v>
      </c>
      <c r="P282" s="22" t="str">
        <f>IF(F282+K282=0,"",H271)</f>
        <v>Lakelands</v>
      </c>
      <c r="Q282" s="22">
        <f>K282</f>
        <v>2</v>
      </c>
      <c r="R282" s="22" t="str">
        <f>G283</f>
        <v>Wanneroo (2)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Wanneroo (2)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[10]Sheet1!C23</f>
        <v>The Vines</v>
      </c>
      <c r="D285" s="58"/>
      <c r="E285" s="58"/>
      <c r="F285" s="56"/>
      <c r="G285" s="16" t="s">
        <v>18</v>
      </c>
      <c r="H285" s="65" t="str">
        <f>[10]Sheet1!E23</f>
        <v>Lake Karrinyup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1693</v>
      </c>
      <c r="D289" s="56"/>
      <c r="E289" s="21">
        <v>13</v>
      </c>
      <c r="F289" s="19" t="s">
        <v>34</v>
      </c>
      <c r="G289" s="98">
        <v>1</v>
      </c>
      <c r="H289" s="75" t="s">
        <v>1668</v>
      </c>
      <c r="I289" s="56"/>
      <c r="J289" s="21">
        <v>8</v>
      </c>
      <c r="K289" s="19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1757</v>
      </c>
      <c r="D290" s="56"/>
      <c r="E290" s="21">
        <v>13</v>
      </c>
      <c r="F290" s="19" t="s">
        <v>34</v>
      </c>
      <c r="G290" s="97">
        <v>2</v>
      </c>
      <c r="H290" s="75" t="s">
        <v>1666</v>
      </c>
      <c r="I290" s="56"/>
      <c r="J290" s="21">
        <v>8</v>
      </c>
      <c r="K290" s="19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1689</v>
      </c>
      <c r="D291" s="56"/>
      <c r="E291" s="21">
        <v>15</v>
      </c>
      <c r="F291" s="19" t="s">
        <v>34</v>
      </c>
      <c r="G291" s="97">
        <v>3</v>
      </c>
      <c r="H291" s="75" t="s">
        <v>1662</v>
      </c>
      <c r="I291" s="56"/>
      <c r="J291" s="21">
        <v>11</v>
      </c>
      <c r="K291" s="19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1687</v>
      </c>
      <c r="D292" s="56"/>
      <c r="E292" s="21">
        <v>15</v>
      </c>
      <c r="F292" s="19"/>
      <c r="G292" s="97">
        <v>4</v>
      </c>
      <c r="H292" s="75" t="s">
        <v>1756</v>
      </c>
      <c r="I292" s="56"/>
      <c r="J292" s="21">
        <v>14</v>
      </c>
      <c r="K292" s="19" t="s">
        <v>96</v>
      </c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1691</v>
      </c>
      <c r="D293" s="56"/>
      <c r="E293" s="21">
        <v>15</v>
      </c>
      <c r="F293" s="19"/>
      <c r="G293" s="97">
        <v>5</v>
      </c>
      <c r="H293" s="75" t="s">
        <v>1660</v>
      </c>
      <c r="I293" s="56"/>
      <c r="J293" s="21">
        <v>14</v>
      </c>
      <c r="K293" s="19" t="s">
        <v>37</v>
      </c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1755</v>
      </c>
      <c r="D294" s="56"/>
      <c r="E294" s="21">
        <v>16</v>
      </c>
      <c r="F294" s="19" t="s">
        <v>26</v>
      </c>
      <c r="G294" s="97">
        <v>6</v>
      </c>
      <c r="H294" s="75" t="s">
        <v>1658</v>
      </c>
      <c r="I294" s="56"/>
      <c r="J294" s="21">
        <v>16</v>
      </c>
      <c r="K294" s="19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5">
      <c r="A295" s="14"/>
      <c r="B295" s="15">
        <v>7</v>
      </c>
      <c r="C295" s="75" t="s">
        <v>1754</v>
      </c>
      <c r="D295" s="56"/>
      <c r="E295" s="21">
        <v>17</v>
      </c>
      <c r="F295" s="19"/>
      <c r="G295" s="97">
        <v>7</v>
      </c>
      <c r="H295" s="75" t="s">
        <v>1753</v>
      </c>
      <c r="I295" s="56"/>
      <c r="J295" s="21">
        <v>20</v>
      </c>
      <c r="K295" s="19" t="s">
        <v>29</v>
      </c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The Vines</v>
      </c>
      <c r="C296" s="58"/>
      <c r="D296" s="58"/>
      <c r="E296" s="56"/>
      <c r="F296" s="21">
        <f>COUNTA(F289:F295)-0.5*COUNTIF(F289:F295,"Sq*")-COUNTIF(F289:F295,"TBA")</f>
        <v>4</v>
      </c>
      <c r="G296" s="84" t="str">
        <f>"TOTAL MATCHES WON BY : "&amp;H285</f>
        <v>TOTAL MATCHES WON BY : Lake Karrinyup</v>
      </c>
      <c r="H296" s="58"/>
      <c r="I296" s="58"/>
      <c r="J296" s="56"/>
      <c r="K296" s="21">
        <f>COUNTA(K289:K295)-0.5*COUNTIF(K289:K295,"Sq*")-COUNTIF(K289:K295,"TBA")</f>
        <v>3</v>
      </c>
      <c r="L296" s="22"/>
      <c r="M296" s="22"/>
      <c r="N296" s="22" t="str">
        <f>IF(F296+K296=0,"",C285)</f>
        <v>The Vines</v>
      </c>
      <c r="O296" s="22">
        <f>F296</f>
        <v>4</v>
      </c>
      <c r="P296" s="22" t="str">
        <f>IF(F296+K296=0,"",H285)</f>
        <v>Lake Karrinyup</v>
      </c>
      <c r="Q296" s="22">
        <f>K296</f>
        <v>3</v>
      </c>
      <c r="R296" s="22" t="str">
        <f>G297</f>
        <v>The Vines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The Vines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[10]Sheet1!A13</f>
        <v>ROUND TWO</v>
      </c>
      <c r="C299" s="56"/>
      <c r="D299" s="62" t="str">
        <f>[10]Sheet1!B13</f>
        <v>SUNDAY 15 JUNE</v>
      </c>
      <c r="E299" s="58"/>
      <c r="F299" s="56"/>
      <c r="G299" s="99" t="str">
        <f>[10]Sheet1!C13</f>
        <v>Sun City 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[10]Sheet1!C14</f>
        <v>Lake Karrinyup</v>
      </c>
      <c r="D300" s="58"/>
      <c r="E300" s="58"/>
      <c r="F300" s="56"/>
      <c r="G300" s="16" t="s">
        <v>18</v>
      </c>
      <c r="H300" s="65" t="str">
        <f>[10]Sheet1!E14</f>
        <v>Sun City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1752</v>
      </c>
      <c r="D304" s="56"/>
      <c r="E304" s="21">
        <v>8</v>
      </c>
      <c r="F304" s="19"/>
      <c r="G304" s="98">
        <v>1</v>
      </c>
      <c r="H304" s="75" t="s">
        <v>1751</v>
      </c>
      <c r="I304" s="56"/>
      <c r="J304" s="21">
        <v>9</v>
      </c>
      <c r="K304" s="19" t="s">
        <v>37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1750</v>
      </c>
      <c r="D305" s="56"/>
      <c r="E305" s="21">
        <v>10</v>
      </c>
      <c r="F305" s="19"/>
      <c r="G305" s="97">
        <v>2</v>
      </c>
      <c r="H305" s="75" t="s">
        <v>1749</v>
      </c>
      <c r="I305" s="56"/>
      <c r="J305" s="21">
        <v>10</v>
      </c>
      <c r="K305" s="19" t="s">
        <v>99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1748</v>
      </c>
      <c r="D306" s="56"/>
      <c r="E306" s="21">
        <v>11</v>
      </c>
      <c r="F306" s="19" t="s">
        <v>92</v>
      </c>
      <c r="G306" s="97">
        <v>3</v>
      </c>
      <c r="H306" s="75" t="s">
        <v>1747</v>
      </c>
      <c r="I306" s="56"/>
      <c r="J306" s="21">
        <v>10</v>
      </c>
      <c r="K306" s="19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1746</v>
      </c>
      <c r="D307" s="56"/>
      <c r="E307" s="21">
        <v>12</v>
      </c>
      <c r="F307" s="19"/>
      <c r="G307" s="97">
        <v>4</v>
      </c>
      <c r="H307" s="75" t="s">
        <v>1745</v>
      </c>
      <c r="I307" s="56"/>
      <c r="J307" s="21">
        <v>11</v>
      </c>
      <c r="K307" s="19" t="s">
        <v>26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1744</v>
      </c>
      <c r="D308" s="56"/>
      <c r="E308" s="21">
        <v>14</v>
      </c>
      <c r="F308" s="19" t="s">
        <v>29</v>
      </c>
      <c r="G308" s="97">
        <v>5</v>
      </c>
      <c r="H308" s="75" t="s">
        <v>1743</v>
      </c>
      <c r="I308" s="56"/>
      <c r="J308" s="21">
        <v>15</v>
      </c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1742</v>
      </c>
      <c r="D309" s="56"/>
      <c r="E309" s="21">
        <v>18</v>
      </c>
      <c r="F309" s="19"/>
      <c r="G309" s="97">
        <v>6</v>
      </c>
      <c r="H309" s="75" t="s">
        <v>1741</v>
      </c>
      <c r="I309" s="56"/>
      <c r="J309" s="21">
        <v>15</v>
      </c>
      <c r="K309" s="19" t="s">
        <v>107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1740</v>
      </c>
      <c r="D310" s="56"/>
      <c r="E310" s="21">
        <v>18</v>
      </c>
      <c r="F310" s="19" t="s">
        <v>23</v>
      </c>
      <c r="G310" s="97">
        <v>7</v>
      </c>
      <c r="H310" s="75" t="s">
        <v>1739</v>
      </c>
      <c r="I310" s="56"/>
      <c r="J310" s="21">
        <v>18</v>
      </c>
      <c r="K310" s="19" t="s">
        <v>23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Lake Karrinyup</v>
      </c>
      <c r="C311" s="58"/>
      <c r="D311" s="58"/>
      <c r="E311" s="56"/>
      <c r="F311" s="21">
        <f>COUNTA(F304:F310)-0.5*COUNTIF(F304:F310,"Sq*")-COUNTIF(F304:F310,"TBA")</f>
        <v>2.5</v>
      </c>
      <c r="G311" s="84" t="str">
        <f>"TOTAL MATCHES WON BY : "&amp;H300</f>
        <v>TOTAL MATCHES WON BY : Sun City</v>
      </c>
      <c r="H311" s="58"/>
      <c r="I311" s="58"/>
      <c r="J311" s="56"/>
      <c r="K311" s="21">
        <f>COUNTA(K304:K310)-0.5*COUNTIF(K304:K310,"Sq*")-COUNTIF(K304:K310,"TBA")</f>
        <v>4.5</v>
      </c>
      <c r="L311" s="22"/>
      <c r="M311" s="22"/>
      <c r="N311" s="22" t="str">
        <f>IF(F311+K311=0,"",C300)</f>
        <v>Lake Karrinyup</v>
      </c>
      <c r="O311" s="22">
        <f>F311</f>
        <v>2.5</v>
      </c>
      <c r="P311" s="22" t="str">
        <f>IF(F311+K311=0,"",H300)</f>
        <v>Sun City</v>
      </c>
      <c r="Q311" s="22">
        <f>K311</f>
        <v>4.5</v>
      </c>
      <c r="R311" s="22" t="str">
        <f>G312</f>
        <v>Sun City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Sun City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[10]Sheet1!C15</f>
        <v>Joondalup</v>
      </c>
      <c r="D314" s="58"/>
      <c r="E314" s="58"/>
      <c r="F314" s="56"/>
      <c r="G314" s="16" t="s">
        <v>18</v>
      </c>
      <c r="H314" s="65" t="str">
        <f>[10]Sheet1!E15</f>
        <v>Wanneroo (2)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1738</v>
      </c>
      <c r="D318" s="56"/>
      <c r="E318" s="21">
        <v>12</v>
      </c>
      <c r="F318" s="19"/>
      <c r="G318" s="98">
        <v>1</v>
      </c>
      <c r="H318" s="75" t="s">
        <v>1737</v>
      </c>
      <c r="I318" s="56"/>
      <c r="J318" s="21">
        <v>8</v>
      </c>
      <c r="K318" s="19" t="s">
        <v>92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1736</v>
      </c>
      <c r="D319" s="56"/>
      <c r="E319" s="21">
        <v>14</v>
      </c>
      <c r="F319" s="19" t="s">
        <v>26</v>
      </c>
      <c r="G319" s="97">
        <v>2</v>
      </c>
      <c r="H319" s="75" t="s">
        <v>1735</v>
      </c>
      <c r="I319" s="56"/>
      <c r="J319" s="21">
        <v>11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1734</v>
      </c>
      <c r="D320" s="56"/>
      <c r="E320" s="21">
        <v>14</v>
      </c>
      <c r="F320" s="19"/>
      <c r="G320" s="97">
        <v>3</v>
      </c>
      <c r="H320" s="75" t="s">
        <v>1733</v>
      </c>
      <c r="I320" s="56"/>
      <c r="J320" s="21">
        <v>11</v>
      </c>
      <c r="K320" s="19" t="s">
        <v>26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1732</v>
      </c>
      <c r="D321" s="56"/>
      <c r="E321" s="21">
        <v>14</v>
      </c>
      <c r="F321" s="19" t="s">
        <v>104</v>
      </c>
      <c r="G321" s="97">
        <v>4</v>
      </c>
      <c r="H321" s="75" t="s">
        <v>1731</v>
      </c>
      <c r="I321" s="56"/>
      <c r="J321" s="21">
        <v>11</v>
      </c>
      <c r="K321" s="19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1730</v>
      </c>
      <c r="D322" s="56"/>
      <c r="E322" s="21">
        <v>16</v>
      </c>
      <c r="F322" s="19" t="s">
        <v>26</v>
      </c>
      <c r="G322" s="97">
        <v>5</v>
      </c>
      <c r="H322" s="75" t="s">
        <v>1729</v>
      </c>
      <c r="I322" s="56"/>
      <c r="J322" s="21">
        <v>12</v>
      </c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1728</v>
      </c>
      <c r="D323" s="56"/>
      <c r="E323" s="21">
        <v>17</v>
      </c>
      <c r="F323" s="19" t="s">
        <v>26</v>
      </c>
      <c r="G323" s="97">
        <v>6</v>
      </c>
      <c r="H323" s="75" t="s">
        <v>1727</v>
      </c>
      <c r="I323" s="56"/>
      <c r="J323" s="21">
        <v>13</v>
      </c>
      <c r="K323" s="19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1726</v>
      </c>
      <c r="D324" s="56"/>
      <c r="E324" s="21">
        <v>18</v>
      </c>
      <c r="F324" s="19"/>
      <c r="G324" s="97">
        <v>7</v>
      </c>
      <c r="H324" s="75" t="s">
        <v>1725</v>
      </c>
      <c r="I324" s="56"/>
      <c r="J324" s="21">
        <v>14</v>
      </c>
      <c r="K324" s="19" t="s">
        <v>37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Joondalup</v>
      </c>
      <c r="C325" s="58"/>
      <c r="D325" s="58"/>
      <c r="E325" s="56"/>
      <c r="F325" s="21">
        <f>COUNTA(F318:F324)-0.5*COUNTIF(F318:F324,"Sq*")-COUNTIF(F318:F324,"TBA")</f>
        <v>4</v>
      </c>
      <c r="G325" s="84" t="str">
        <f>"TOTAL MATCHES WON BY : "&amp;H314</f>
        <v>TOTAL MATCHES WON BY : Wanneroo (2)</v>
      </c>
      <c r="H325" s="58"/>
      <c r="I325" s="58"/>
      <c r="J325" s="56"/>
      <c r="K325" s="21">
        <f>COUNTA(K318:K324)-0.5*COUNTIF(K318:K324,"Sq*")-COUNTIF(K318:K324,"TBA")</f>
        <v>3</v>
      </c>
      <c r="L325" s="22"/>
      <c r="M325" s="22"/>
      <c r="N325" s="22" t="str">
        <f>IF(F325+K325=0,"",C314)</f>
        <v>Joondalup</v>
      </c>
      <c r="O325" s="22">
        <f>F325</f>
        <v>4</v>
      </c>
      <c r="P325" s="22" t="str">
        <f>IF(F325+K325=0,"",H314)</f>
        <v>Wanneroo (2)</v>
      </c>
      <c r="Q325" s="22">
        <f>K325</f>
        <v>3</v>
      </c>
      <c r="R325" s="22" t="str">
        <f>G326</f>
        <v>Joondalup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Joondalup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[10]Sheet1!C16</f>
        <v>The Vines</v>
      </c>
      <c r="D328" s="58"/>
      <c r="E328" s="58"/>
      <c r="F328" s="56"/>
      <c r="G328" s="16" t="s">
        <v>18</v>
      </c>
      <c r="H328" s="65" t="str">
        <f>[10]Sheet1!E16</f>
        <v>Hartfield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1724</v>
      </c>
      <c r="D332" s="56"/>
      <c r="E332" s="21">
        <v>11</v>
      </c>
      <c r="F332" s="19"/>
      <c r="G332" s="98">
        <v>1</v>
      </c>
      <c r="H332" s="75" t="s">
        <v>1723</v>
      </c>
      <c r="I332" s="56"/>
      <c r="J332" s="21">
        <v>7</v>
      </c>
      <c r="K332" s="19" t="s">
        <v>107</v>
      </c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1722</v>
      </c>
      <c r="D333" s="56"/>
      <c r="E333" s="21">
        <v>12</v>
      </c>
      <c r="F333" s="19"/>
      <c r="G333" s="97">
        <v>2</v>
      </c>
      <c r="H333" s="75" t="s">
        <v>1721</v>
      </c>
      <c r="I333" s="56"/>
      <c r="J333" s="21">
        <v>8</v>
      </c>
      <c r="K333" s="19" t="s">
        <v>34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1720</v>
      </c>
      <c r="D334" s="56"/>
      <c r="E334" s="21">
        <v>12</v>
      </c>
      <c r="F334" s="19" t="s">
        <v>34</v>
      </c>
      <c r="G334" s="97">
        <v>3</v>
      </c>
      <c r="H334" s="75" t="s">
        <v>1719</v>
      </c>
      <c r="I334" s="56"/>
      <c r="J334" s="21">
        <v>8</v>
      </c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1718</v>
      </c>
      <c r="D335" s="56"/>
      <c r="E335" s="21">
        <v>13</v>
      </c>
      <c r="F335" s="19" t="s">
        <v>99</v>
      </c>
      <c r="G335" s="97">
        <v>4</v>
      </c>
      <c r="H335" s="75" t="s">
        <v>1717</v>
      </c>
      <c r="I335" s="56"/>
      <c r="J335" s="21">
        <v>9</v>
      </c>
      <c r="K335" s="19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1716</v>
      </c>
      <c r="D336" s="56"/>
      <c r="E336" s="21">
        <v>13</v>
      </c>
      <c r="F336" s="19"/>
      <c r="G336" s="97">
        <v>5</v>
      </c>
      <c r="H336" s="75" t="s">
        <v>1715</v>
      </c>
      <c r="I336" s="56"/>
      <c r="J336" s="21">
        <v>9</v>
      </c>
      <c r="K336" s="19" t="s">
        <v>92</v>
      </c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1714</v>
      </c>
      <c r="D337" s="56"/>
      <c r="E337" s="21">
        <v>14</v>
      </c>
      <c r="F337" s="19" t="s">
        <v>34</v>
      </c>
      <c r="G337" s="97">
        <v>6</v>
      </c>
      <c r="H337" s="75" t="s">
        <v>1713</v>
      </c>
      <c r="I337" s="56"/>
      <c r="J337" s="21">
        <v>10</v>
      </c>
      <c r="K337" s="19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1712</v>
      </c>
      <c r="D338" s="56"/>
      <c r="E338" s="21">
        <v>15</v>
      </c>
      <c r="F338" s="19" t="s">
        <v>34</v>
      </c>
      <c r="G338" s="97">
        <v>7</v>
      </c>
      <c r="H338" s="75" t="s">
        <v>1711</v>
      </c>
      <c r="I338" s="56"/>
      <c r="J338" s="21">
        <v>11</v>
      </c>
      <c r="K338" s="19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The Vines</v>
      </c>
      <c r="C339" s="58"/>
      <c r="D339" s="58"/>
      <c r="E339" s="56"/>
      <c r="F339" s="21">
        <f>COUNTA(F332:F338)-0.5*COUNTIF(F332:F338,"Sq*")-COUNTIF(F332:F338,"TBA")</f>
        <v>4</v>
      </c>
      <c r="G339" s="84" t="str">
        <f>"TOTAL MATCHES WON BY : "&amp;H328</f>
        <v>TOTAL MATCHES WON BY : Hartfield</v>
      </c>
      <c r="H339" s="58"/>
      <c r="I339" s="58"/>
      <c r="J339" s="56"/>
      <c r="K339" s="21">
        <f>COUNTA(K332:K338)-0.5*COUNTIF(K332:K338,"Sq*")-COUNTIF(K332:K338,"TBA")</f>
        <v>3</v>
      </c>
      <c r="L339" s="22"/>
      <c r="M339" s="22"/>
      <c r="N339" s="22" t="str">
        <f>IF(F339+K339=0,"",C328)</f>
        <v>The Vines</v>
      </c>
      <c r="O339" s="22">
        <f>F339</f>
        <v>4</v>
      </c>
      <c r="P339" s="22" t="str">
        <f>IF(F339+K339=0,"",H328)</f>
        <v>Hartfield</v>
      </c>
      <c r="Q339" s="22">
        <f>K339</f>
        <v>3</v>
      </c>
      <c r="R339" s="22" t="str">
        <f>G340</f>
        <v>The Vines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The Vines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[10]Sheet1!C17</f>
        <v>Wanneroo (1)</v>
      </c>
      <c r="D342" s="58"/>
      <c r="E342" s="58"/>
      <c r="F342" s="56"/>
      <c r="G342" s="16" t="s">
        <v>18</v>
      </c>
      <c r="H342" s="65" t="str">
        <f>[10]Sheet1!E17</f>
        <v>Lakelands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1710</v>
      </c>
      <c r="D346" s="56"/>
      <c r="E346" s="21">
        <v>6</v>
      </c>
      <c r="F346" s="19" t="s">
        <v>23</v>
      </c>
      <c r="G346" s="98">
        <v>1</v>
      </c>
      <c r="H346" s="75" t="s">
        <v>1709</v>
      </c>
      <c r="I346" s="56"/>
      <c r="J346" s="21">
        <v>9</v>
      </c>
      <c r="K346" s="19" t="s">
        <v>23</v>
      </c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1708</v>
      </c>
      <c r="D347" s="56"/>
      <c r="E347" s="21">
        <v>10</v>
      </c>
      <c r="F347" s="19"/>
      <c r="G347" s="97">
        <v>2</v>
      </c>
      <c r="H347" s="75" t="s">
        <v>1707</v>
      </c>
      <c r="I347" s="56"/>
      <c r="J347" s="21">
        <v>11</v>
      </c>
      <c r="K347" s="19" t="s">
        <v>111</v>
      </c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1706</v>
      </c>
      <c r="D348" s="56"/>
      <c r="E348" s="21">
        <v>10</v>
      </c>
      <c r="F348" s="19" t="s">
        <v>23</v>
      </c>
      <c r="G348" s="97">
        <v>3</v>
      </c>
      <c r="H348" s="75" t="s">
        <v>1705</v>
      </c>
      <c r="I348" s="56"/>
      <c r="J348" s="21">
        <v>11</v>
      </c>
      <c r="K348" s="19" t="s">
        <v>23</v>
      </c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1704</v>
      </c>
      <c r="D349" s="56"/>
      <c r="E349" s="21">
        <v>11</v>
      </c>
      <c r="F349" s="19"/>
      <c r="G349" s="97">
        <v>4</v>
      </c>
      <c r="H349" s="75" t="s">
        <v>1703</v>
      </c>
      <c r="I349" s="56"/>
      <c r="J349" s="21">
        <v>13</v>
      </c>
      <c r="K349" s="19" t="s">
        <v>111</v>
      </c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1702</v>
      </c>
      <c r="D350" s="56"/>
      <c r="E350" s="21">
        <v>11</v>
      </c>
      <c r="F350" s="19"/>
      <c r="G350" s="97">
        <v>5</v>
      </c>
      <c r="H350" s="75" t="s">
        <v>1701</v>
      </c>
      <c r="I350" s="56"/>
      <c r="J350" s="21">
        <v>14</v>
      </c>
      <c r="K350" s="19" t="s">
        <v>92</v>
      </c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1700</v>
      </c>
      <c r="D351" s="56"/>
      <c r="E351" s="21">
        <v>12</v>
      </c>
      <c r="F351" s="19" t="s">
        <v>23</v>
      </c>
      <c r="G351" s="97">
        <v>6</v>
      </c>
      <c r="H351" s="75" t="s">
        <v>1699</v>
      </c>
      <c r="I351" s="56"/>
      <c r="J351" s="21">
        <v>16</v>
      </c>
      <c r="K351" s="19" t="s">
        <v>23</v>
      </c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1698</v>
      </c>
      <c r="D352" s="56"/>
      <c r="E352" s="21">
        <v>13</v>
      </c>
      <c r="F352" s="19" t="s">
        <v>34</v>
      </c>
      <c r="G352" s="97">
        <v>7</v>
      </c>
      <c r="H352" s="75" t="s">
        <v>1697</v>
      </c>
      <c r="I352" s="56"/>
      <c r="J352" s="21">
        <v>18</v>
      </c>
      <c r="K352" s="19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Wanneroo (1)</v>
      </c>
      <c r="C353" s="58"/>
      <c r="D353" s="58"/>
      <c r="E353" s="56"/>
      <c r="F353" s="21">
        <f>COUNTA(F346:F352)-0.5*COUNTIF(F346:F352,"Sq*")-COUNTIF(F346:F352,"TBA")</f>
        <v>2.5</v>
      </c>
      <c r="G353" s="84" t="str">
        <f>"TOTAL MATCHES WON BY : "&amp;H342</f>
        <v>TOTAL MATCHES WON BY : Lakelands</v>
      </c>
      <c r="H353" s="58"/>
      <c r="I353" s="58"/>
      <c r="J353" s="56"/>
      <c r="K353" s="21">
        <f>COUNTA(K346:K352)-0.5*COUNTIF(K346:K352,"Sq*")-COUNTIF(K346:K352,"TBA")</f>
        <v>4.5</v>
      </c>
      <c r="L353" s="22"/>
      <c r="M353" s="22"/>
      <c r="N353" s="22" t="str">
        <f>IF(F353+K353=0,"",C342)</f>
        <v>Wanneroo (1)</v>
      </c>
      <c r="O353" s="22">
        <f>F353</f>
        <v>2.5</v>
      </c>
      <c r="P353" s="22" t="str">
        <f>IF(F353+K353=0,"",H342)</f>
        <v>Lakelands</v>
      </c>
      <c r="Q353" s="22">
        <f>K353</f>
        <v>4.5</v>
      </c>
      <c r="R353" s="22" t="str">
        <f>G354</f>
        <v>Lakelands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Lakelands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30" customHeight="1">
      <c r="A356" s="13"/>
      <c r="B356" s="76" t="str">
        <f>[10]Sheet1!A7</f>
        <v>ROUND ONE</v>
      </c>
      <c r="C356" s="56"/>
      <c r="D356" s="62" t="str">
        <f>[10]Sheet1!B7</f>
        <v>SUNDAY 8 JUNE</v>
      </c>
      <c r="E356" s="58"/>
      <c r="F356" s="56"/>
      <c r="G356" s="99" t="str">
        <f>[10]Sheet1!C7</f>
        <v>Hartfield CC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[10]Sheet1!C8</f>
        <v>Wanneroo (1)</v>
      </c>
      <c r="D357" s="58"/>
      <c r="E357" s="58"/>
      <c r="F357" s="56"/>
      <c r="G357" s="16" t="s">
        <v>18</v>
      </c>
      <c r="H357" s="65" t="str">
        <f>[10]Sheet1!E8</f>
        <v>The Vines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8"/>
      <c r="E358" s="77" t="s">
        <v>469</v>
      </c>
      <c r="F358" s="77" t="s">
        <v>21</v>
      </c>
      <c r="G358" s="81" t="s">
        <v>19</v>
      </c>
      <c r="H358" s="66" t="s">
        <v>20</v>
      </c>
      <c r="I358" s="68"/>
      <c r="J358" s="81" t="s">
        <v>469</v>
      </c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1"/>
      <c r="E359" s="78"/>
      <c r="F359" s="78"/>
      <c r="G359" s="78"/>
      <c r="H359" s="69"/>
      <c r="I359" s="71"/>
      <c r="J359" s="78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4"/>
      <c r="E360" s="79"/>
      <c r="F360" s="79"/>
      <c r="G360" s="79"/>
      <c r="H360" s="72"/>
      <c r="I360" s="74"/>
      <c r="J360" s="79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1696</v>
      </c>
      <c r="D361" s="56"/>
      <c r="E361" s="21">
        <v>8</v>
      </c>
      <c r="F361" s="19" t="s">
        <v>84</v>
      </c>
      <c r="G361" s="98">
        <v>1</v>
      </c>
      <c r="H361" s="75" t="s">
        <v>1695</v>
      </c>
      <c r="I361" s="56"/>
      <c r="J361" s="21">
        <v>14</v>
      </c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1694</v>
      </c>
      <c r="D362" s="56"/>
      <c r="E362" s="21">
        <v>13</v>
      </c>
      <c r="F362" s="19"/>
      <c r="G362" s="97">
        <v>2</v>
      </c>
      <c r="H362" s="75" t="s">
        <v>1693</v>
      </c>
      <c r="I362" s="56"/>
      <c r="J362" s="21">
        <v>15</v>
      </c>
      <c r="K362" s="19" t="s">
        <v>26</v>
      </c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1692</v>
      </c>
      <c r="D363" s="56"/>
      <c r="E363" s="21">
        <v>13</v>
      </c>
      <c r="F363" s="19" t="s">
        <v>26</v>
      </c>
      <c r="G363" s="97">
        <v>3</v>
      </c>
      <c r="H363" s="75" t="s">
        <v>1691</v>
      </c>
      <c r="I363" s="56"/>
      <c r="J363" s="21">
        <v>16</v>
      </c>
      <c r="K363" s="19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1690</v>
      </c>
      <c r="D364" s="56"/>
      <c r="E364" s="21">
        <v>13</v>
      </c>
      <c r="F364" s="19" t="s">
        <v>135</v>
      </c>
      <c r="G364" s="97">
        <v>4</v>
      </c>
      <c r="H364" s="75" t="s">
        <v>1689</v>
      </c>
      <c r="I364" s="56"/>
      <c r="J364" s="21">
        <v>16</v>
      </c>
      <c r="K364" s="19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1688</v>
      </c>
      <c r="D365" s="56"/>
      <c r="E365" s="21">
        <v>14</v>
      </c>
      <c r="F365" s="19" t="s">
        <v>29</v>
      </c>
      <c r="G365" s="97">
        <v>5</v>
      </c>
      <c r="H365" s="75" t="s">
        <v>1687</v>
      </c>
      <c r="I365" s="56"/>
      <c r="J365" s="21">
        <v>16</v>
      </c>
      <c r="K365" s="19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1686</v>
      </c>
      <c r="D366" s="56"/>
      <c r="E366" s="21">
        <v>15</v>
      </c>
      <c r="F366" s="19" t="s">
        <v>29</v>
      </c>
      <c r="G366" s="97">
        <v>6</v>
      </c>
      <c r="H366" s="75" t="s">
        <v>1685</v>
      </c>
      <c r="I366" s="56"/>
      <c r="J366" s="21">
        <v>18</v>
      </c>
      <c r="K366" s="19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 t="s">
        <v>1373</v>
      </c>
      <c r="D367" s="56"/>
      <c r="E367" s="21">
        <v>16</v>
      </c>
      <c r="F367" s="19"/>
      <c r="G367" s="97">
        <v>7</v>
      </c>
      <c r="H367" s="75" t="s">
        <v>1684</v>
      </c>
      <c r="I367" s="56"/>
      <c r="J367" s="21">
        <v>18</v>
      </c>
      <c r="K367" s="19" t="s">
        <v>26</v>
      </c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Wanneroo (1)</v>
      </c>
      <c r="C368" s="58"/>
      <c r="D368" s="58"/>
      <c r="E368" s="56"/>
      <c r="F368" s="21">
        <f>COUNTA(F361:F367)-0.5*COUNTIF(F361:F367,"Sq*")-COUNTIF(F361:F367,"TBA")</f>
        <v>5</v>
      </c>
      <c r="G368" s="84" t="str">
        <f>"TOTAL MATCHES WON BY : "&amp;H357</f>
        <v>TOTAL MATCHES WON BY : The Vines</v>
      </c>
      <c r="H368" s="58"/>
      <c r="I368" s="58"/>
      <c r="J368" s="56"/>
      <c r="K368" s="21">
        <f>COUNTA(K361:K367)-0.5*COUNTIF(K361:K367,"Sq*")-COUNTIF(K361:K367,"TBA")</f>
        <v>2</v>
      </c>
      <c r="L368" s="22"/>
      <c r="M368" s="22"/>
      <c r="N368" s="22" t="str">
        <f>IF(F368+K368=0,"",C357)</f>
        <v>Wanneroo (1)</v>
      </c>
      <c r="O368" s="22">
        <f>F368</f>
        <v>5</v>
      </c>
      <c r="P368" s="22" t="str">
        <f>IF(F368+K368=0,"",H357)</f>
        <v>The Vines</v>
      </c>
      <c r="Q368" s="22">
        <f>K368</f>
        <v>2</v>
      </c>
      <c r="R368" s="22" t="str">
        <f>G369</f>
        <v>Wanneroo (1)</v>
      </c>
      <c r="S368" s="22" t="str">
        <f>IF(R368="HALVED",C357,"")</f>
        <v/>
      </c>
      <c r="T368" s="22" t="str">
        <f>IF(R368="HALVED",H357,"")</f>
        <v/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Wanneroo (1)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[10]Sheet1!C9</f>
        <v>Lakelands</v>
      </c>
      <c r="D371" s="58"/>
      <c r="E371" s="58"/>
      <c r="F371" s="56"/>
      <c r="G371" s="16" t="s">
        <v>18</v>
      </c>
      <c r="H371" s="65" t="str">
        <f>[10]Sheet1!E9</f>
        <v>Hartfield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8"/>
      <c r="E372" s="77" t="s">
        <v>469</v>
      </c>
      <c r="F372" s="77" t="s">
        <v>21</v>
      </c>
      <c r="G372" s="81" t="s">
        <v>19</v>
      </c>
      <c r="H372" s="66" t="s">
        <v>20</v>
      </c>
      <c r="I372" s="68"/>
      <c r="J372" s="81" t="s">
        <v>469</v>
      </c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1"/>
      <c r="E373" s="78"/>
      <c r="F373" s="78"/>
      <c r="G373" s="78"/>
      <c r="H373" s="69"/>
      <c r="I373" s="71"/>
      <c r="J373" s="78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4"/>
      <c r="E374" s="79"/>
      <c r="F374" s="79"/>
      <c r="G374" s="79"/>
      <c r="H374" s="72"/>
      <c r="I374" s="74"/>
      <c r="J374" s="79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1683</v>
      </c>
      <c r="D375" s="56"/>
      <c r="E375" s="21">
        <v>12</v>
      </c>
      <c r="F375" s="19" t="s">
        <v>26</v>
      </c>
      <c r="G375" s="98">
        <v>1</v>
      </c>
      <c r="H375" s="75" t="s">
        <v>1682</v>
      </c>
      <c r="I375" s="56"/>
      <c r="J375" s="21">
        <v>9</v>
      </c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1681</v>
      </c>
      <c r="D376" s="56"/>
      <c r="E376" s="21">
        <v>14</v>
      </c>
      <c r="F376" s="19" t="s">
        <v>34</v>
      </c>
      <c r="G376" s="97">
        <v>2</v>
      </c>
      <c r="H376" s="75" t="s">
        <v>1680</v>
      </c>
      <c r="I376" s="56"/>
      <c r="J376" s="21">
        <v>11</v>
      </c>
      <c r="K376" s="19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1679</v>
      </c>
      <c r="D377" s="56"/>
      <c r="E377" s="21">
        <v>14</v>
      </c>
      <c r="F377" s="19"/>
      <c r="G377" s="97">
        <v>3</v>
      </c>
      <c r="H377" s="75" t="s">
        <v>1678</v>
      </c>
      <c r="I377" s="56"/>
      <c r="J377" s="21">
        <v>11</v>
      </c>
      <c r="K377" s="19" t="s">
        <v>111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1677</v>
      </c>
      <c r="D378" s="56"/>
      <c r="E378" s="21">
        <v>16</v>
      </c>
      <c r="F378" s="19"/>
      <c r="G378" s="97">
        <v>4</v>
      </c>
      <c r="H378" s="75" t="s">
        <v>1676</v>
      </c>
      <c r="I378" s="56"/>
      <c r="J378" s="21">
        <v>12</v>
      </c>
      <c r="K378" s="19" t="s">
        <v>187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1675</v>
      </c>
      <c r="D379" s="56"/>
      <c r="E379" s="21">
        <v>16</v>
      </c>
      <c r="F379" s="19"/>
      <c r="G379" s="97">
        <v>5</v>
      </c>
      <c r="H379" s="75" t="s">
        <v>1674</v>
      </c>
      <c r="I379" s="56"/>
      <c r="J379" s="21">
        <v>12</v>
      </c>
      <c r="K379" s="19" t="s">
        <v>34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1673</v>
      </c>
      <c r="D380" s="56"/>
      <c r="E380" s="21">
        <v>17</v>
      </c>
      <c r="F380" s="19" t="s">
        <v>34</v>
      </c>
      <c r="G380" s="97">
        <v>6</v>
      </c>
      <c r="H380" s="75" t="s">
        <v>1672</v>
      </c>
      <c r="I380" s="56"/>
      <c r="J380" s="21">
        <v>13</v>
      </c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 t="s">
        <v>1671</v>
      </c>
      <c r="D381" s="56"/>
      <c r="E381" s="21">
        <v>18</v>
      </c>
      <c r="F381" s="19" t="s">
        <v>92</v>
      </c>
      <c r="G381" s="97">
        <v>7</v>
      </c>
      <c r="H381" s="75" t="s">
        <v>1670</v>
      </c>
      <c r="I381" s="56"/>
      <c r="J381" s="21">
        <v>14</v>
      </c>
      <c r="K381" s="19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Lakelands</v>
      </c>
      <c r="C382" s="58"/>
      <c r="D382" s="58"/>
      <c r="E382" s="56"/>
      <c r="F382" s="21">
        <f>COUNTA(F375:F381)-0.5*COUNTIF(F375:F381,"Sq*")-COUNTIF(F375:F381,"TBA")</f>
        <v>4</v>
      </c>
      <c r="G382" s="84" t="str">
        <f>"TOTAL MATCHES WON BY : "&amp;H371</f>
        <v>TOTAL MATCHES WON BY : Hartfield</v>
      </c>
      <c r="H382" s="58"/>
      <c r="I382" s="58"/>
      <c r="J382" s="56"/>
      <c r="K382" s="21">
        <f>COUNTA(K375:K381)-0.5*COUNTIF(K375:K381,"Sq*")-COUNTIF(K375:K381,"TBA")</f>
        <v>3</v>
      </c>
      <c r="L382" s="22"/>
      <c r="M382" s="22"/>
      <c r="N382" s="22" t="str">
        <f>IF(F382+K382=0,"",C371)</f>
        <v>Lakelands</v>
      </c>
      <c r="O382" s="22">
        <f>F382</f>
        <v>4</v>
      </c>
      <c r="P382" s="22" t="str">
        <f>IF(F382+K382=0,"",H371)</f>
        <v>Hartfield</v>
      </c>
      <c r="Q382" s="22">
        <f>K382</f>
        <v>3</v>
      </c>
      <c r="R382" s="22" t="str">
        <f>G383</f>
        <v>Lakelands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Lakelands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[10]Sheet1!C10</f>
        <v>Joondalup</v>
      </c>
      <c r="D385" s="58"/>
      <c r="E385" s="58"/>
      <c r="F385" s="56"/>
      <c r="G385" s="16" t="s">
        <v>18</v>
      </c>
      <c r="H385" s="65" t="str">
        <f>[10]Sheet1!E10</f>
        <v>Lake Karrinyup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8"/>
      <c r="E386" s="77" t="s">
        <v>469</v>
      </c>
      <c r="F386" s="77" t="s">
        <v>21</v>
      </c>
      <c r="G386" s="81" t="s">
        <v>19</v>
      </c>
      <c r="H386" s="66" t="s">
        <v>20</v>
      </c>
      <c r="I386" s="68"/>
      <c r="J386" s="81" t="s">
        <v>469</v>
      </c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1"/>
      <c r="E387" s="78"/>
      <c r="F387" s="78"/>
      <c r="G387" s="78"/>
      <c r="H387" s="69"/>
      <c r="I387" s="71"/>
      <c r="J387" s="78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4"/>
      <c r="E388" s="79"/>
      <c r="F388" s="79"/>
      <c r="G388" s="79"/>
      <c r="H388" s="72"/>
      <c r="I388" s="74"/>
      <c r="J388" s="79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1669</v>
      </c>
      <c r="D389" s="56"/>
      <c r="E389" s="21">
        <v>12</v>
      </c>
      <c r="F389" s="19"/>
      <c r="G389" s="98">
        <v>1</v>
      </c>
      <c r="H389" s="75" t="s">
        <v>1668</v>
      </c>
      <c r="I389" s="56"/>
      <c r="J389" s="21">
        <v>9</v>
      </c>
      <c r="K389" s="19" t="s">
        <v>92</v>
      </c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1667</v>
      </c>
      <c r="D390" s="56"/>
      <c r="E390" s="21">
        <v>15</v>
      </c>
      <c r="F390" s="19" t="s">
        <v>23</v>
      </c>
      <c r="G390" s="97">
        <v>2</v>
      </c>
      <c r="H390" s="75" t="s">
        <v>1666</v>
      </c>
      <c r="I390" s="56"/>
      <c r="J390" s="21">
        <v>9</v>
      </c>
      <c r="K390" s="19" t="s">
        <v>23</v>
      </c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1665</v>
      </c>
      <c r="D391" s="56"/>
      <c r="E391" s="21">
        <v>17</v>
      </c>
      <c r="F391" s="19"/>
      <c r="G391" s="97">
        <v>3</v>
      </c>
      <c r="H391" s="75" t="s">
        <v>1664</v>
      </c>
      <c r="I391" s="56"/>
      <c r="J391" s="21">
        <v>11</v>
      </c>
      <c r="K391" s="19" t="s">
        <v>92</v>
      </c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1663</v>
      </c>
      <c r="D392" s="56"/>
      <c r="E392" s="21">
        <v>17</v>
      </c>
      <c r="F392" s="19"/>
      <c r="G392" s="97">
        <v>4</v>
      </c>
      <c r="H392" s="75" t="s">
        <v>1662</v>
      </c>
      <c r="I392" s="56"/>
      <c r="J392" s="21">
        <v>12</v>
      </c>
      <c r="K392" s="19" t="s">
        <v>111</v>
      </c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1661</v>
      </c>
      <c r="D393" s="56"/>
      <c r="E393" s="21">
        <v>17</v>
      </c>
      <c r="F393" s="19"/>
      <c r="G393" s="97">
        <v>5</v>
      </c>
      <c r="H393" s="75" t="s">
        <v>1660</v>
      </c>
      <c r="I393" s="56"/>
      <c r="J393" s="21">
        <v>15</v>
      </c>
      <c r="K393" s="19" t="s">
        <v>34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1659</v>
      </c>
      <c r="D394" s="56"/>
      <c r="E394" s="21">
        <v>19</v>
      </c>
      <c r="F394" s="19"/>
      <c r="G394" s="97">
        <v>6</v>
      </c>
      <c r="H394" s="75" t="s">
        <v>1658</v>
      </c>
      <c r="I394" s="56"/>
      <c r="J394" s="21">
        <v>18</v>
      </c>
      <c r="K394" s="19" t="s">
        <v>92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1657</v>
      </c>
      <c r="D395" s="56"/>
      <c r="E395" s="21">
        <v>20</v>
      </c>
      <c r="F395" s="19" t="s">
        <v>92</v>
      </c>
      <c r="G395" s="97">
        <v>7</v>
      </c>
      <c r="H395" s="75" t="s">
        <v>1656</v>
      </c>
      <c r="I395" s="56"/>
      <c r="J395" s="21">
        <v>21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Joondalup</v>
      </c>
      <c r="C396" s="58"/>
      <c r="D396" s="58"/>
      <c r="E396" s="56"/>
      <c r="F396" s="21">
        <f>COUNTA(F389:F395)-0.5*COUNTIF(F389:F395,"Sq*")-COUNTIF(F389:F395,"TBA")</f>
        <v>1.5</v>
      </c>
      <c r="G396" s="84" t="str">
        <f>"TOTAL MATCHES WON BY : "&amp;H385</f>
        <v>TOTAL MATCHES WON BY : Lake Karrinyup</v>
      </c>
      <c r="H396" s="58"/>
      <c r="I396" s="58"/>
      <c r="J396" s="56"/>
      <c r="K396" s="21">
        <f>COUNTA(K389:K395)-0.5*COUNTIF(K389:K395,"Sq*")-COUNTIF(K389:K395,"TBA")</f>
        <v>5.5</v>
      </c>
      <c r="L396" s="22"/>
      <c r="M396" s="22"/>
      <c r="N396" s="22" t="str">
        <f>IF(F396+K396=0,"",C385)</f>
        <v>Joondalup</v>
      </c>
      <c r="O396" s="22">
        <f>F396</f>
        <v>1.5</v>
      </c>
      <c r="P396" s="22" t="str">
        <f>IF(F396+K396=0,"",H385)</f>
        <v>Lake Karrinyup</v>
      </c>
      <c r="Q396" s="22">
        <f>K396</f>
        <v>5.5</v>
      </c>
      <c r="R396" s="22" t="str">
        <f>G397</f>
        <v>Lake Karrinyup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Lake Karrinyup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[10]Sheet1!C11</f>
        <v>Wanneroo (2)</v>
      </c>
      <c r="D399" s="58"/>
      <c r="E399" s="58"/>
      <c r="F399" s="56"/>
      <c r="G399" s="16" t="s">
        <v>18</v>
      </c>
      <c r="H399" s="65" t="str">
        <f>[10]Sheet1!E11</f>
        <v>Sun City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8"/>
      <c r="E400" s="77" t="s">
        <v>469</v>
      </c>
      <c r="F400" s="77" t="s">
        <v>21</v>
      </c>
      <c r="G400" s="81" t="s">
        <v>19</v>
      </c>
      <c r="H400" s="66" t="s">
        <v>20</v>
      </c>
      <c r="I400" s="68"/>
      <c r="J400" s="81" t="s">
        <v>469</v>
      </c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1"/>
      <c r="E401" s="78"/>
      <c r="F401" s="78"/>
      <c r="G401" s="78"/>
      <c r="H401" s="69"/>
      <c r="I401" s="71"/>
      <c r="J401" s="78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4"/>
      <c r="E402" s="79"/>
      <c r="F402" s="79"/>
      <c r="G402" s="79"/>
      <c r="H402" s="72"/>
      <c r="I402" s="74"/>
      <c r="J402" s="79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75" t="s">
        <v>977</v>
      </c>
      <c r="D403" s="56"/>
      <c r="E403" s="21">
        <v>10</v>
      </c>
      <c r="F403" s="19" t="s">
        <v>111</v>
      </c>
      <c r="G403" s="98">
        <v>1</v>
      </c>
      <c r="H403" s="75" t="s">
        <v>1655</v>
      </c>
      <c r="I403" s="56"/>
      <c r="J403" s="21">
        <v>10</v>
      </c>
      <c r="K403" s="19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5">
      <c r="A404" s="23"/>
      <c r="B404" s="15">
        <v>2</v>
      </c>
      <c r="C404" s="75" t="s">
        <v>1654</v>
      </c>
      <c r="D404" s="56"/>
      <c r="E404" s="21">
        <v>11</v>
      </c>
      <c r="F404" s="19" t="s">
        <v>34</v>
      </c>
      <c r="G404" s="97">
        <v>2</v>
      </c>
      <c r="H404" s="75" t="s">
        <v>1653</v>
      </c>
      <c r="I404" s="56"/>
      <c r="J404" s="21">
        <v>12</v>
      </c>
      <c r="K404" s="19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75" t="s">
        <v>1652</v>
      </c>
      <c r="D405" s="56"/>
      <c r="E405" s="21">
        <v>14</v>
      </c>
      <c r="F405" s="19"/>
      <c r="G405" s="97">
        <v>3</v>
      </c>
      <c r="H405" s="75" t="s">
        <v>1651</v>
      </c>
      <c r="I405" s="56"/>
      <c r="J405" s="21">
        <v>13</v>
      </c>
      <c r="K405" s="19" t="s">
        <v>26</v>
      </c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75" t="s">
        <v>1650</v>
      </c>
      <c r="D406" s="56"/>
      <c r="E406" s="21">
        <v>15</v>
      </c>
      <c r="F406" s="19" t="s">
        <v>111</v>
      </c>
      <c r="G406" s="97">
        <v>4</v>
      </c>
      <c r="H406" s="75" t="s">
        <v>1649</v>
      </c>
      <c r="I406" s="56"/>
      <c r="J406" s="21">
        <v>14</v>
      </c>
      <c r="K406" s="19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75" t="s">
        <v>1648</v>
      </c>
      <c r="D407" s="56"/>
      <c r="E407" s="21">
        <v>15</v>
      </c>
      <c r="F407" s="19" t="s">
        <v>37</v>
      </c>
      <c r="G407" s="97">
        <v>5</v>
      </c>
      <c r="H407" s="75" t="s">
        <v>1647</v>
      </c>
      <c r="I407" s="56"/>
      <c r="J407" s="21">
        <v>18</v>
      </c>
      <c r="K407" s="19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1646</v>
      </c>
      <c r="D408" s="56"/>
      <c r="E408" s="21">
        <v>16</v>
      </c>
      <c r="F408" s="19" t="s">
        <v>170</v>
      </c>
      <c r="G408" s="97">
        <v>6</v>
      </c>
      <c r="H408" s="75" t="s">
        <v>1645</v>
      </c>
      <c r="I408" s="56"/>
      <c r="J408" s="21">
        <v>18</v>
      </c>
      <c r="K408" s="19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5">
      <c r="A409" s="23"/>
      <c r="B409" s="15">
        <v>7</v>
      </c>
      <c r="C409" s="75" t="s">
        <v>1644</v>
      </c>
      <c r="D409" s="56"/>
      <c r="E409" s="21">
        <v>17</v>
      </c>
      <c r="F409" s="19"/>
      <c r="G409" s="97">
        <v>7</v>
      </c>
      <c r="H409" s="75" t="s">
        <v>1643</v>
      </c>
      <c r="I409" s="56"/>
      <c r="J409" s="21">
        <v>22</v>
      </c>
      <c r="K409" s="19" t="s">
        <v>104</v>
      </c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Wanneroo (2)</v>
      </c>
      <c r="C410" s="58"/>
      <c r="D410" s="58"/>
      <c r="E410" s="56"/>
      <c r="F410" s="21">
        <f>COUNTA(F403:F409)-0.5*COUNTIF(F403:F409,"Sq*")-COUNTIF(F403:F409,"TBA")</f>
        <v>5</v>
      </c>
      <c r="G410" s="84" t="str">
        <f>"TOTAL MATCHES WON BY : "&amp;H399</f>
        <v>TOTAL MATCHES WON BY : Sun City</v>
      </c>
      <c r="H410" s="58"/>
      <c r="I410" s="58"/>
      <c r="J410" s="56"/>
      <c r="K410" s="21">
        <f>COUNTA(K403:K409)-0.5*COUNTIF(K403:K409,"Sq*")-COUNTIF(K403:K409,"TBA")</f>
        <v>2</v>
      </c>
      <c r="L410" s="22"/>
      <c r="M410" s="22"/>
      <c r="N410" s="22" t="str">
        <f>IF(F410+K410=0,"",C399)</f>
        <v>Wanneroo (2)</v>
      </c>
      <c r="O410" s="22">
        <f>F410</f>
        <v>5</v>
      </c>
      <c r="P410" s="22" t="str">
        <f>IF(F410+K410=0,"",H399)</f>
        <v>Sun City</v>
      </c>
      <c r="Q410" s="22">
        <f>K410</f>
        <v>2</v>
      </c>
      <c r="R410" s="22" t="str">
        <f>G411</f>
        <v>Wanneroo (2)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Wanneroo (2)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 hidden="1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 hidden="1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 hidden="1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 hidden="1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 hidden="1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 hidden="1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 hidden="1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 hidden="1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 hidden="1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 hidden="1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 hidden="1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 hidden="1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 hidden="1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 hidden="1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 hidden="1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 hidden="1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 hidden="1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 hidden="1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 hidden="1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 hidden="1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 hidden="1">
      <c r="A433" s="23"/>
      <c r="B433" s="23"/>
      <c r="C433" s="34" t="s">
        <v>23</v>
      </c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4" t="s">
        <v>92</v>
      </c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4" t="s">
        <v>104</v>
      </c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26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34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90" t="s">
        <v>37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29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99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4" t="s">
        <v>111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96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84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135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107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175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170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186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187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188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189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190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191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192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193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90"/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23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23"/>
      <c r="D458" s="23"/>
      <c r="E458" s="23"/>
      <c r="F458" s="34" t="s">
        <v>23</v>
      </c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23"/>
      <c r="D459" s="23"/>
      <c r="E459" s="23"/>
      <c r="F459" s="34" t="s">
        <v>92</v>
      </c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 hidden="1">
      <c r="A460" s="23"/>
      <c r="B460" s="23"/>
      <c r="C460" s="23"/>
      <c r="D460" s="23"/>
      <c r="E460" s="23"/>
      <c r="F460" s="34" t="s">
        <v>104</v>
      </c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 hidden="1">
      <c r="A461" s="23"/>
      <c r="B461" s="23"/>
      <c r="C461" s="23"/>
      <c r="D461" s="23"/>
      <c r="E461" s="23"/>
      <c r="F461" s="34" t="s">
        <v>26</v>
      </c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 hidden="1">
      <c r="A462" s="23"/>
      <c r="B462" s="23"/>
      <c r="C462" s="23"/>
      <c r="D462" s="23"/>
      <c r="E462" s="23"/>
      <c r="F462" s="34" t="s">
        <v>34</v>
      </c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 hidden="1">
      <c r="A463" s="23"/>
      <c r="B463" s="23"/>
      <c r="C463" s="23"/>
      <c r="D463" s="23"/>
      <c r="E463" s="23"/>
      <c r="F463" s="90" t="s">
        <v>37</v>
      </c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 hidden="1">
      <c r="A464" s="23"/>
      <c r="B464" s="23"/>
      <c r="C464" s="23"/>
      <c r="D464" s="23"/>
      <c r="E464" s="23"/>
      <c r="F464" s="34" t="s">
        <v>29</v>
      </c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 hidden="1">
      <c r="A465" s="23"/>
      <c r="B465" s="23"/>
      <c r="C465" s="23"/>
      <c r="D465" s="23"/>
      <c r="E465" s="23"/>
      <c r="F465" s="34" t="s">
        <v>99</v>
      </c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 hidden="1">
      <c r="A466" s="23"/>
      <c r="B466" s="23"/>
      <c r="C466" s="23"/>
      <c r="D466" s="23"/>
      <c r="E466" s="23"/>
      <c r="F466" s="34" t="s">
        <v>111</v>
      </c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 hidden="1">
      <c r="A467" s="23"/>
      <c r="B467" s="23"/>
      <c r="C467" s="23"/>
      <c r="D467" s="23"/>
      <c r="E467" s="23"/>
      <c r="F467" s="34" t="s">
        <v>96</v>
      </c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 hidden="1">
      <c r="A468" s="23"/>
      <c r="B468" s="23"/>
      <c r="C468" s="23"/>
      <c r="D468" s="23"/>
      <c r="E468" s="23"/>
      <c r="F468" s="34" t="s">
        <v>84</v>
      </c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 hidden="1">
      <c r="A469" s="23"/>
      <c r="B469" s="23"/>
      <c r="C469" s="23"/>
      <c r="D469" s="23"/>
      <c r="E469" s="23"/>
      <c r="F469" s="34" t="s">
        <v>135</v>
      </c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 hidden="1">
      <c r="A470" s="23"/>
      <c r="B470" s="23"/>
      <c r="C470" s="23"/>
      <c r="D470" s="23"/>
      <c r="E470" s="23"/>
      <c r="F470" s="34" t="s">
        <v>107</v>
      </c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 hidden="1">
      <c r="A471" s="23"/>
      <c r="B471" s="23"/>
      <c r="C471" s="23"/>
      <c r="D471" s="23"/>
      <c r="E471" s="23"/>
      <c r="F471" s="34" t="s">
        <v>175</v>
      </c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 hidden="1">
      <c r="A472" s="23"/>
      <c r="B472" s="23"/>
      <c r="C472" s="23"/>
      <c r="D472" s="23"/>
      <c r="E472" s="23"/>
      <c r="F472" s="34" t="s">
        <v>170</v>
      </c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 hidden="1">
      <c r="A473" s="23"/>
      <c r="B473" s="23"/>
      <c r="C473" s="23"/>
      <c r="D473" s="23"/>
      <c r="E473" s="23"/>
      <c r="F473" s="34" t="s">
        <v>186</v>
      </c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 hidden="1">
      <c r="A474" s="23"/>
      <c r="B474" s="23"/>
      <c r="C474" s="23"/>
      <c r="D474" s="23"/>
      <c r="E474" s="23"/>
      <c r="F474" s="34" t="s">
        <v>187</v>
      </c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 hidden="1">
      <c r="A475" s="23"/>
      <c r="B475" s="23"/>
      <c r="C475" s="23"/>
      <c r="D475" s="23"/>
      <c r="E475" s="23"/>
      <c r="F475" s="34" t="s">
        <v>188</v>
      </c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 hidden="1">
      <c r="A476" s="23"/>
      <c r="B476" s="23"/>
      <c r="C476" s="23"/>
      <c r="D476" s="23"/>
      <c r="E476" s="23"/>
      <c r="F476" s="34" t="s">
        <v>189</v>
      </c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 hidden="1">
      <c r="A477" s="23"/>
      <c r="B477" s="23"/>
      <c r="C477" s="23"/>
      <c r="D477" s="23"/>
      <c r="E477" s="23"/>
      <c r="F477" s="34" t="s">
        <v>190</v>
      </c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 hidden="1">
      <c r="A478" s="23"/>
      <c r="B478" s="23"/>
      <c r="C478" s="23"/>
      <c r="D478" s="23"/>
      <c r="E478" s="23"/>
      <c r="F478" s="34" t="s">
        <v>191</v>
      </c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 hidden="1">
      <c r="A479" s="23"/>
      <c r="B479" s="23"/>
      <c r="C479" s="23"/>
      <c r="D479" s="23"/>
      <c r="E479" s="23"/>
      <c r="F479" s="34" t="s">
        <v>192</v>
      </c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 hidden="1">
      <c r="A480" s="23"/>
      <c r="B480" s="23"/>
      <c r="C480" s="23"/>
      <c r="D480" s="23"/>
      <c r="E480" s="23"/>
      <c r="F480" s="34" t="s">
        <v>193</v>
      </c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 hidden="1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</sheetData>
  <mergeCells count="826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6:D236"/>
    <mergeCell ref="C237:D237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F229:F231"/>
    <mergeCell ref="G229:G231"/>
    <mergeCell ref="H229:I231"/>
    <mergeCell ref="C229:D231"/>
    <mergeCell ref="C232:D232"/>
    <mergeCell ref="C233:D233"/>
    <mergeCell ref="H232:I232"/>
    <mergeCell ref="H233:I233"/>
    <mergeCell ref="H249:I249"/>
    <mergeCell ref="C249:D249"/>
    <mergeCell ref="C250:D250"/>
    <mergeCell ref="C251:D251"/>
    <mergeCell ref="H234:I234"/>
    <mergeCell ref="H235:I235"/>
    <mergeCell ref="H236:I236"/>
    <mergeCell ref="H237:I237"/>
    <mergeCell ref="H238:I238"/>
    <mergeCell ref="C234:D234"/>
    <mergeCell ref="H244:I246"/>
    <mergeCell ref="J244:J246"/>
    <mergeCell ref="C247:D247"/>
    <mergeCell ref="H247:I247"/>
    <mergeCell ref="C248:D248"/>
    <mergeCell ref="H248:I248"/>
    <mergeCell ref="H257:K257"/>
    <mergeCell ref="B258:B260"/>
    <mergeCell ref="K258:K260"/>
    <mergeCell ref="C258:D260"/>
    <mergeCell ref="E258:E260"/>
    <mergeCell ref="H250:I250"/>
    <mergeCell ref="H251:I251"/>
    <mergeCell ref="H252:I252"/>
    <mergeCell ref="C253:D253"/>
    <mergeCell ref="H253:I253"/>
    <mergeCell ref="F258:F260"/>
    <mergeCell ref="G258:G260"/>
    <mergeCell ref="B254:E254"/>
    <mergeCell ref="G254:J254"/>
    <mergeCell ref="B255:F255"/>
    <mergeCell ref="G255:K255"/>
    <mergeCell ref="C257:F257"/>
    <mergeCell ref="C263:D263"/>
    <mergeCell ref="C264:D264"/>
    <mergeCell ref="C265:D265"/>
    <mergeCell ref="H266:I266"/>
    <mergeCell ref="H267:I267"/>
    <mergeCell ref="G268:J268"/>
    <mergeCell ref="C179:D179"/>
    <mergeCell ref="C180:D180"/>
    <mergeCell ref="C181:D181"/>
    <mergeCell ref="B182:E182"/>
    <mergeCell ref="C261:D261"/>
    <mergeCell ref="C262:D262"/>
    <mergeCell ref="C252:D252"/>
    <mergeCell ref="B229:B231"/>
    <mergeCell ref="E229:E231"/>
    <mergeCell ref="C235:D235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9:K269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2:D362"/>
    <mergeCell ref="H362:I362"/>
    <mergeCell ref="H363:I363"/>
    <mergeCell ref="C363:D363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58:I360"/>
    <mergeCell ref="J358:J360"/>
    <mergeCell ref="C361:D361"/>
    <mergeCell ref="H361:I361"/>
    <mergeCell ref="C306:D306"/>
    <mergeCell ref="C307:D307"/>
    <mergeCell ref="C308:D308"/>
    <mergeCell ref="C309:D309"/>
    <mergeCell ref="B372:B374"/>
    <mergeCell ref="K372:K374"/>
    <mergeCell ref="C372:D374"/>
    <mergeCell ref="E372:E374"/>
    <mergeCell ref="H364:I364"/>
    <mergeCell ref="H365:I365"/>
    <mergeCell ref="B368:E368"/>
    <mergeCell ref="G368:J368"/>
    <mergeCell ref="B369:F369"/>
    <mergeCell ref="G369:K369"/>
    <mergeCell ref="C371:F371"/>
    <mergeCell ref="H371:K371"/>
    <mergeCell ref="G382:J382"/>
    <mergeCell ref="G383:K383"/>
    <mergeCell ref="C364:D364"/>
    <mergeCell ref="C365:D365"/>
    <mergeCell ref="C366:D366"/>
    <mergeCell ref="H366:I366"/>
    <mergeCell ref="C367:D367"/>
    <mergeCell ref="H367:I367"/>
    <mergeCell ref="F372:F374"/>
    <mergeCell ref="G372:G374"/>
    <mergeCell ref="C380:D380"/>
    <mergeCell ref="C381:D381"/>
    <mergeCell ref="B382:E382"/>
    <mergeCell ref="B383:F383"/>
    <mergeCell ref="C385:F385"/>
    <mergeCell ref="C375:D375"/>
    <mergeCell ref="C376:D376"/>
    <mergeCell ref="C377:D377"/>
    <mergeCell ref="C378:D378"/>
    <mergeCell ref="C379:D379"/>
    <mergeCell ref="H385:K385"/>
    <mergeCell ref="H372:I374"/>
    <mergeCell ref="J372:J374"/>
    <mergeCell ref="H375:I375"/>
    <mergeCell ref="H376:I376"/>
    <mergeCell ref="H377:I377"/>
    <mergeCell ref="H378:I378"/>
    <mergeCell ref="H379:I379"/>
    <mergeCell ref="H380:I380"/>
    <mergeCell ref="H381:I381"/>
    <mergeCell ref="H394:I394"/>
    <mergeCell ref="H395:I395"/>
    <mergeCell ref="G396:J396"/>
    <mergeCell ref="E386:E388"/>
    <mergeCell ref="F386:F388"/>
    <mergeCell ref="G386:G388"/>
    <mergeCell ref="H386:I388"/>
    <mergeCell ref="J386:J388"/>
    <mergeCell ref="J400:J402"/>
    <mergeCell ref="K400:K402"/>
    <mergeCell ref="C389:D389"/>
    <mergeCell ref="C390:D390"/>
    <mergeCell ref="C391:D391"/>
    <mergeCell ref="C392:D392"/>
    <mergeCell ref="C393:D393"/>
    <mergeCell ref="C394:D394"/>
    <mergeCell ref="C395:D395"/>
    <mergeCell ref="H390:I390"/>
    <mergeCell ref="K386:K388"/>
    <mergeCell ref="H389:I389"/>
    <mergeCell ref="B396:E396"/>
    <mergeCell ref="B397:F397"/>
    <mergeCell ref="G397:K397"/>
    <mergeCell ref="C399:F399"/>
    <mergeCell ref="H399:K399"/>
    <mergeCell ref="B386:B388"/>
    <mergeCell ref="C386:D388"/>
    <mergeCell ref="H391:I391"/>
    <mergeCell ref="C403:D403"/>
    <mergeCell ref="C404:D404"/>
    <mergeCell ref="C405:D405"/>
    <mergeCell ref="C406:D406"/>
    <mergeCell ref="C407:D407"/>
    <mergeCell ref="C408:D408"/>
    <mergeCell ref="H407:I407"/>
    <mergeCell ref="H408:I408"/>
    <mergeCell ref="H409:I409"/>
    <mergeCell ref="B400:B402"/>
    <mergeCell ref="E400:E402"/>
    <mergeCell ref="F400:F402"/>
    <mergeCell ref="G400:G402"/>
    <mergeCell ref="H400:I402"/>
    <mergeCell ref="C409:D409"/>
    <mergeCell ref="C400:D402"/>
    <mergeCell ref="H295:I295"/>
    <mergeCell ref="H307:I307"/>
    <mergeCell ref="H308:I308"/>
    <mergeCell ref="H301:I303"/>
    <mergeCell ref="H405:I405"/>
    <mergeCell ref="H406:I406"/>
    <mergeCell ref="H403:I403"/>
    <mergeCell ref="H404:I404"/>
    <mergeCell ref="H392:I392"/>
    <mergeCell ref="H393:I393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0:E410"/>
    <mergeCell ref="G410:J410"/>
    <mergeCell ref="B411:F411"/>
    <mergeCell ref="G411:K411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58:K360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6:C356"/>
    <mergeCell ref="G356:K356"/>
    <mergeCell ref="H357:K357"/>
    <mergeCell ref="D356:F356"/>
    <mergeCell ref="C357:F357"/>
    <mergeCell ref="B358:B360"/>
    <mergeCell ref="C358:D360"/>
    <mergeCell ref="E358:E360"/>
    <mergeCell ref="F358:F360"/>
    <mergeCell ref="G358:G360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2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1000000}">
      <formula1>$F$458:$F$480</formula1>
    </dataValidation>
    <dataValidation type="list" allowBlank="1" showErrorMessage="1" sqref="F458" xr:uid="{00000000-0002-0000-0000-000000000000}">
      <formula1>"Option 1,Option 2"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DD2B3-0A37-4F17-AEEB-3685C45CC712}">
  <sheetPr>
    <outlinePr summaryBelow="0" summaryRight="0"/>
  </sheetPr>
  <dimension ref="A1:Y533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10.2851562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4" width="8.42578125" hidden="1" customWidth="1"/>
    <col min="25" max="25" width="8.42578125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2008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Kwinana (2)</v>
      </c>
      <c r="C4" s="56"/>
      <c r="D4" s="7">
        <f>VLOOKUP(A4,$M$4:$X$11,3,FALSE)</f>
        <v>7</v>
      </c>
      <c r="E4" s="7">
        <f>VLOOKUP(A4,$M$4:$X$11,4,FALSE)</f>
        <v>6</v>
      </c>
      <c r="F4" s="7">
        <f>VLOOKUP(A4,$M$4:$X$11,5,FALSE)</f>
        <v>1</v>
      </c>
      <c r="G4" s="7">
        <f>VLOOKUP(A4,$M$4:$X$11,6,FALSE)</f>
        <v>0</v>
      </c>
      <c r="H4" s="7">
        <f>VLOOKUP(A4,$M$4:$X$11,7,FALSE)</f>
        <v>34.5</v>
      </c>
      <c r="I4" s="7">
        <f>VLOOKUP(A4,$M$4:$X$11,8,FALSE)</f>
        <v>14.5</v>
      </c>
      <c r="J4" s="55">
        <f>VLOOKUP(A4,$M$4:$X$11,9,FALSE)</f>
        <v>13</v>
      </c>
      <c r="K4" s="56"/>
      <c r="L4" s="8"/>
      <c r="M4" s="8">
        <f>RANK(X4,$X$4:$X$11,1)</f>
        <v>7</v>
      </c>
      <c r="N4" s="9" t="str">
        <f>[11]Sheet1!C8</f>
        <v>Bunbury</v>
      </c>
      <c r="O4" s="10">
        <f>COUNTIF($N$13:$P$523,N4)</f>
        <v>7</v>
      </c>
      <c r="P4" s="8">
        <f>COUNTIF($R$13:$R$523,N4)</f>
        <v>2</v>
      </c>
      <c r="Q4" s="8">
        <f>COUNTIF($S$13:$T$523,N4)</f>
        <v>0</v>
      </c>
      <c r="R4" s="8">
        <f>O4-P4-Q4</f>
        <v>5</v>
      </c>
      <c r="S4" s="8">
        <f>SUMIF($N$12:$N$450,N4,$O$12:$O$450)+SUMIF($P$12:$P$450,N4,$Q$12:$Q$450)</f>
        <v>19</v>
      </c>
      <c r="T4" s="8">
        <f>O4*7-S4</f>
        <v>30</v>
      </c>
      <c r="U4" s="8">
        <f>P4*2+Q4</f>
        <v>4</v>
      </c>
      <c r="V4" s="8">
        <f>U4+(S4/100)</f>
        <v>4.1900000000000004</v>
      </c>
      <c r="W4" s="8">
        <f>RANK(V4,$V$4:$V$11)</f>
        <v>7</v>
      </c>
      <c r="X4" s="8">
        <f>W4+0.01</f>
        <v>7.01</v>
      </c>
      <c r="Y4" s="11"/>
    </row>
    <row r="5" spans="1:25" ht="15">
      <c r="A5" s="6">
        <v>2</v>
      </c>
      <c r="B5" s="60" t="str">
        <f>VLOOKUP(A5,$M$4:$X$11,2,FALSE)</f>
        <v>Rockingham</v>
      </c>
      <c r="C5" s="56"/>
      <c r="D5" s="7">
        <f>VLOOKUP(A5,$M$4:$X$11,3,FALSE)</f>
        <v>7</v>
      </c>
      <c r="E5" s="7">
        <f>VLOOKUP(A5,$M$4:$X$11,4,FALSE)</f>
        <v>3</v>
      </c>
      <c r="F5" s="7">
        <f>VLOOKUP(A5,$M$4:$X$11,5,FALSE)</f>
        <v>2</v>
      </c>
      <c r="G5" s="7">
        <f>VLOOKUP(A5,$M$4:$X$11,6,FALSE)</f>
        <v>2</v>
      </c>
      <c r="H5" s="7">
        <f>VLOOKUP(A5,$M$4:$X$11,7,FALSE)</f>
        <v>28</v>
      </c>
      <c r="I5" s="7">
        <f>VLOOKUP(A5,$M$4:$X$11,8,FALSE)</f>
        <v>21</v>
      </c>
      <c r="J5" s="55">
        <f>VLOOKUP(A5,$M$4:$X$11,9,FALSE)</f>
        <v>8</v>
      </c>
      <c r="K5" s="56"/>
      <c r="L5" s="8"/>
      <c r="M5" s="8">
        <f>RANK(X5,$X$4:$X$11,1)</f>
        <v>8</v>
      </c>
      <c r="N5" s="9" t="str">
        <f>[11]Sheet1!E8</f>
        <v>Secret Harbour</v>
      </c>
      <c r="O5" s="10">
        <f>COUNTIF($N$13:$P$523,N5)</f>
        <v>7</v>
      </c>
      <c r="P5" s="8">
        <f>COUNTIF($R$13:$R$523,N5)</f>
        <v>1</v>
      </c>
      <c r="Q5" s="8">
        <f>COUNTIF($S$13:$T$523,N5)</f>
        <v>1</v>
      </c>
      <c r="R5" s="8">
        <f>O5-P5-Q5</f>
        <v>5</v>
      </c>
      <c r="S5" s="8">
        <f>SUMIF($N$12:$N$450,N5,$O$12:$O$450)+SUMIF($P$12:$P$450,N5,$Q$12:$Q$450)</f>
        <v>14.5</v>
      </c>
      <c r="T5" s="8">
        <f>O5*7-S5</f>
        <v>34.5</v>
      </c>
      <c r="U5" s="8">
        <f>P5*2+Q5</f>
        <v>3</v>
      </c>
      <c r="V5" s="8">
        <f>U5+(S5/100)</f>
        <v>3.145</v>
      </c>
      <c r="W5" s="8">
        <f>RANK(V5,$V$4:$V$11)</f>
        <v>8</v>
      </c>
      <c r="X5" s="8">
        <f>W5+0.02</f>
        <v>8.02</v>
      </c>
      <c r="Y5" s="11"/>
    </row>
    <row r="6" spans="1:25" ht="15">
      <c r="A6" s="6">
        <v>3</v>
      </c>
      <c r="B6" s="60" t="str">
        <f>VLOOKUP(A6,$M$4:$X$11,2,FALSE)</f>
        <v>Mandurah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0</v>
      </c>
      <c r="G6" s="7">
        <f>VLOOKUP(A6,$M$4:$X$11,6,FALSE)</f>
        <v>3</v>
      </c>
      <c r="H6" s="7">
        <f>VLOOKUP(A6,$M$4:$X$11,7,FALSE)</f>
        <v>27.5</v>
      </c>
      <c r="I6" s="7">
        <f>VLOOKUP(A6,$M$4:$X$11,8,FALSE)</f>
        <v>21.5</v>
      </c>
      <c r="J6" s="55">
        <f>VLOOKUP(A6,$M$4:$X$11,9,FALSE)</f>
        <v>8</v>
      </c>
      <c r="K6" s="56"/>
      <c r="L6" s="8"/>
      <c r="M6" s="8">
        <f>RANK(X6,$X$4:$X$11,1)</f>
        <v>4</v>
      </c>
      <c r="N6" s="9" t="str">
        <f>[11]Sheet1!C9</f>
        <v>Hartfield</v>
      </c>
      <c r="O6" s="10">
        <f>COUNTIF($N$13:$P$523,N6)</f>
        <v>7</v>
      </c>
      <c r="P6" s="8">
        <f>COUNTIF($R$13:$R$523,N6)</f>
        <v>4</v>
      </c>
      <c r="Q6" s="8">
        <f>COUNTIF($S$13:$T$523,N6)</f>
        <v>0</v>
      </c>
      <c r="R6" s="8">
        <f>O6-P6-Q6</f>
        <v>3</v>
      </c>
      <c r="S6" s="8">
        <f>SUMIF($N$12:$N$450,N6,$O$12:$O$450)+SUMIF($P$12:$P$450,N6,$Q$12:$Q$450)</f>
        <v>26.5</v>
      </c>
      <c r="T6" s="8">
        <f>O6*7-S6</f>
        <v>22.5</v>
      </c>
      <c r="U6" s="8">
        <f>P6*2+Q6</f>
        <v>8</v>
      </c>
      <c r="V6" s="8">
        <f>U6+(S6/100)</f>
        <v>8.2650000000000006</v>
      </c>
      <c r="W6" s="8">
        <f>RANK(V6,$V$4:$V$11)</f>
        <v>4</v>
      </c>
      <c r="X6" s="8">
        <f>W6+0.03</f>
        <v>4.03</v>
      </c>
      <c r="Y6" s="11"/>
    </row>
    <row r="7" spans="1:25" ht="15">
      <c r="A7" s="6">
        <v>4</v>
      </c>
      <c r="B7" s="60" t="str">
        <f>VLOOKUP(A7,$M$4:$X$11,2,FALSE)</f>
        <v>Hartfield</v>
      </c>
      <c r="C7" s="56"/>
      <c r="D7" s="7">
        <f>VLOOKUP(A7,$M$4:$X$11,3,FALSE)</f>
        <v>7</v>
      </c>
      <c r="E7" s="7">
        <f>VLOOKUP(A7,$M$4:$X$11,4,FALSE)</f>
        <v>4</v>
      </c>
      <c r="F7" s="7">
        <f>VLOOKUP(A7,$M$4:$X$11,5,FALSE)</f>
        <v>0</v>
      </c>
      <c r="G7" s="7">
        <f>VLOOKUP(A7,$M$4:$X$11,6,FALSE)</f>
        <v>3</v>
      </c>
      <c r="H7" s="7">
        <f>VLOOKUP(A7,$M$4:$X$11,7,FALSE)</f>
        <v>26.5</v>
      </c>
      <c r="I7" s="7">
        <f>VLOOKUP(A7,$M$4:$X$11,8,FALSE)</f>
        <v>22.5</v>
      </c>
      <c r="J7" s="55">
        <f>VLOOKUP(A7,$M$4:$X$11,9,FALSE)</f>
        <v>8</v>
      </c>
      <c r="K7" s="56"/>
      <c r="L7" s="8"/>
      <c r="M7" s="8">
        <f>RANK(X7,$X$4:$X$11,1)</f>
        <v>6</v>
      </c>
      <c r="N7" s="9" t="str">
        <f>[11]Sheet1!E9</f>
        <v>Kwinana (1)</v>
      </c>
      <c r="O7" s="10">
        <f>COUNTIF($N$13:$P$523,N7)</f>
        <v>7</v>
      </c>
      <c r="P7" s="8">
        <f>COUNTIF($R$13:$R$523,N7)</f>
        <v>2</v>
      </c>
      <c r="Q7" s="8">
        <f>COUNTIF($S$13:$T$523,N7)</f>
        <v>2</v>
      </c>
      <c r="R7" s="8">
        <f>O7-P7-Q7</f>
        <v>3</v>
      </c>
      <c r="S7" s="8">
        <f>SUMIF($N$12:$N$450,N7,$O$12:$O$450)+SUMIF($P$12:$P$450,N7,$Q$12:$Q$450)</f>
        <v>22</v>
      </c>
      <c r="T7" s="8">
        <f>O7*7-S7</f>
        <v>27</v>
      </c>
      <c r="U7" s="8">
        <f>P7*2+Q7</f>
        <v>6</v>
      </c>
      <c r="V7" s="8">
        <f>U7+(S7/100)</f>
        <v>6.22</v>
      </c>
      <c r="W7" s="8">
        <f>RANK(V7,$V$4:$V$11)</f>
        <v>6</v>
      </c>
      <c r="X7" s="8">
        <f>W7+0.04</f>
        <v>6.04</v>
      </c>
      <c r="Y7" s="11"/>
    </row>
    <row r="8" spans="1:25" ht="15">
      <c r="A8" s="6">
        <v>5</v>
      </c>
      <c r="B8" s="60" t="str">
        <f>VLOOKUP(A8,$M$4:$X$11,2,FALSE)</f>
        <v>Pinjarra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0</v>
      </c>
      <c r="G8" s="7">
        <f>VLOOKUP(A8,$M$4:$X$11,6,FALSE)</f>
        <v>4</v>
      </c>
      <c r="H8" s="7">
        <f>VLOOKUP(A8,$M$4:$X$11,7,FALSE)</f>
        <v>24</v>
      </c>
      <c r="I8" s="7">
        <f>VLOOKUP(A8,$M$4:$X$11,8,FALSE)</f>
        <v>25</v>
      </c>
      <c r="J8" s="55">
        <f>VLOOKUP(A8,$M$4:$X$11,9,FALSE)</f>
        <v>6</v>
      </c>
      <c r="K8" s="56"/>
      <c r="L8" s="8"/>
      <c r="M8" s="8">
        <f>RANK(X8,$X$4:$X$11,1)</f>
        <v>3</v>
      </c>
      <c r="N8" s="9" t="str">
        <f>[11]Sheet1!C10</f>
        <v>Mandurah</v>
      </c>
      <c r="O8" s="10">
        <f>COUNTIF($N$13:$P$523,N8)</f>
        <v>7</v>
      </c>
      <c r="P8" s="8">
        <f>COUNTIF($R$13:$R$523,N8)</f>
        <v>4</v>
      </c>
      <c r="Q8" s="8">
        <f>COUNTIF($S$13:$T$523,N8)</f>
        <v>0</v>
      </c>
      <c r="R8" s="8">
        <f>O8-P8-Q8</f>
        <v>3</v>
      </c>
      <c r="S8" s="8">
        <f>SUMIF($N$12:$N$450,N8,$O$12:$O$450)+SUMIF($P$12:$P$450,N8,$Q$12:$Q$450)</f>
        <v>27.5</v>
      </c>
      <c r="T8" s="8">
        <f>O8*7-S8</f>
        <v>21.5</v>
      </c>
      <c r="U8" s="8">
        <f>P8*2+Q8</f>
        <v>8</v>
      </c>
      <c r="V8" s="8">
        <f>U8+(S8/100)</f>
        <v>8.2750000000000004</v>
      </c>
      <c r="W8" s="8">
        <f>RANK(V8,$V$4:$V$11)</f>
        <v>3</v>
      </c>
      <c r="X8" s="8">
        <f>W8+0.05</f>
        <v>3.05</v>
      </c>
      <c r="Y8" s="11"/>
    </row>
    <row r="9" spans="1:25" ht="15">
      <c r="A9" s="6">
        <v>6</v>
      </c>
      <c r="B9" s="60" t="str">
        <f>VLOOKUP(A9,$M$4:$X$11,2,FALSE)</f>
        <v>Kwinana (1)</v>
      </c>
      <c r="C9" s="56"/>
      <c r="D9" s="7">
        <f>VLOOKUP(A9,$M$4:$X$11,3,FALSE)</f>
        <v>7</v>
      </c>
      <c r="E9" s="7">
        <f>VLOOKUP(A9,$M$4:$X$11,4,FALSE)</f>
        <v>2</v>
      </c>
      <c r="F9" s="7">
        <f>VLOOKUP(A9,$M$4:$X$11,5,FALSE)</f>
        <v>2</v>
      </c>
      <c r="G9" s="7">
        <f>VLOOKUP(A9,$M$4:$X$11,6,FALSE)</f>
        <v>3</v>
      </c>
      <c r="H9" s="7">
        <f>VLOOKUP(A9,$M$4:$X$11,7,FALSE)</f>
        <v>22</v>
      </c>
      <c r="I9" s="7">
        <f>VLOOKUP(A9,$M$4:$X$11,8,FALSE)</f>
        <v>27</v>
      </c>
      <c r="J9" s="55">
        <f>VLOOKUP(A9,$M$4:$X$11,9,FALSE)</f>
        <v>6</v>
      </c>
      <c r="K9" s="56"/>
      <c r="L9" s="8"/>
      <c r="M9" s="8">
        <f>RANK(X9,$X$4:$X$11,1)</f>
        <v>5</v>
      </c>
      <c r="N9" s="9" t="str">
        <f>[11]Sheet1!E10</f>
        <v>Pinjarra</v>
      </c>
      <c r="O9" s="10">
        <f>COUNTIF($N$13:$P$523,N9)</f>
        <v>7</v>
      </c>
      <c r="P9" s="8">
        <f>COUNTIF($R$13:$R$523,N9)</f>
        <v>3</v>
      </c>
      <c r="Q9" s="8">
        <f>COUNTIF($S$13:$T$523,N9)</f>
        <v>0</v>
      </c>
      <c r="R9" s="8">
        <f>O9-P9-Q9</f>
        <v>4</v>
      </c>
      <c r="S9" s="8">
        <f>SUMIF($N$12:$N$450,N9,$O$12:$O$450)+SUMIF($P$12:$P$450,N9,$Q$12:$Q$450)</f>
        <v>24</v>
      </c>
      <c r="T9" s="8">
        <f>O9*7-S9</f>
        <v>25</v>
      </c>
      <c r="U9" s="8">
        <f>P9*2+Q9</f>
        <v>6</v>
      </c>
      <c r="V9" s="8">
        <f>U9+(S9/100)</f>
        <v>6.24</v>
      </c>
      <c r="W9" s="8">
        <f>RANK(V9,$V$4:$V$11)</f>
        <v>5</v>
      </c>
      <c r="X9" s="8">
        <f>W9+0.06</f>
        <v>5.0599999999999996</v>
      </c>
      <c r="Y9" s="11"/>
    </row>
    <row r="10" spans="1:25" ht="15">
      <c r="A10" s="6">
        <v>7</v>
      </c>
      <c r="B10" s="60" t="str">
        <f>VLOOKUP(A10,$M$4:$X$11,2,FALSE)</f>
        <v>Bunbury</v>
      </c>
      <c r="C10" s="56"/>
      <c r="D10" s="7">
        <f>VLOOKUP(A10,$M$4:$X$11,3,FALSE)</f>
        <v>7</v>
      </c>
      <c r="E10" s="7">
        <f>VLOOKUP(A10,$M$4:$X$11,4,FALSE)</f>
        <v>2</v>
      </c>
      <c r="F10" s="7">
        <f>VLOOKUP(A10,$M$4:$X$11,5,FALSE)</f>
        <v>0</v>
      </c>
      <c r="G10" s="7">
        <f>VLOOKUP(A10,$M$4:$X$11,6,FALSE)</f>
        <v>5</v>
      </c>
      <c r="H10" s="7">
        <f>VLOOKUP(A10,$M$4:$X$11,7,FALSE)</f>
        <v>19</v>
      </c>
      <c r="I10" s="7">
        <f>VLOOKUP(A10,$M$4:$X$11,8,FALSE)</f>
        <v>30</v>
      </c>
      <c r="J10" s="55">
        <f>VLOOKUP(A10,$M$4:$X$11,9,FALSE)</f>
        <v>4</v>
      </c>
      <c r="K10" s="56"/>
      <c r="L10" s="8"/>
      <c r="M10" s="8">
        <f>RANK(X10,$X$4:$X$11,1)</f>
        <v>1</v>
      </c>
      <c r="N10" s="9" t="str">
        <f>[11]Sheet1!C11</f>
        <v>Kwinana (2)</v>
      </c>
      <c r="O10" s="10">
        <f>COUNTIF($N$13:$P$523,N10)</f>
        <v>7</v>
      </c>
      <c r="P10" s="8">
        <f>COUNTIF($R$13:$R$523,N10)</f>
        <v>6</v>
      </c>
      <c r="Q10" s="8">
        <f>COUNTIF($S$13:$T$523,N10)</f>
        <v>1</v>
      </c>
      <c r="R10" s="8">
        <f>O10-P10-Q10</f>
        <v>0</v>
      </c>
      <c r="S10" s="8">
        <f>SUMIF($N$12:$N$450,N10,$O$12:$O$450)+SUMIF($P$12:$P$450,N10,$Q$12:$Q$450)</f>
        <v>34.5</v>
      </c>
      <c r="T10" s="8">
        <f>O10*7-S10</f>
        <v>14.5</v>
      </c>
      <c r="U10" s="8">
        <f>P10*2+Q10</f>
        <v>13</v>
      </c>
      <c r="V10" s="8">
        <f>U10+(S10/100)</f>
        <v>13.345000000000001</v>
      </c>
      <c r="W10" s="8">
        <f>RANK(V10,$V$4:$V$11)</f>
        <v>1</v>
      </c>
      <c r="X10" s="8">
        <f>W10+0.07</f>
        <v>1.07</v>
      </c>
      <c r="Y10" s="11"/>
    </row>
    <row r="11" spans="1:25" ht="15">
      <c r="A11" s="6">
        <v>8</v>
      </c>
      <c r="B11" s="60" t="str">
        <f>VLOOKUP(A11,$M$4:$X$11,2,FALSE)</f>
        <v>Secret Harbour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1</v>
      </c>
      <c r="G11" s="7">
        <f>VLOOKUP(A11,$M$4:$X$11,6,FALSE)</f>
        <v>5</v>
      </c>
      <c r="H11" s="7">
        <f>VLOOKUP(A11,$M$4:$X$11,7,FALSE)</f>
        <v>14.5</v>
      </c>
      <c r="I11" s="7">
        <f>VLOOKUP(A11,$M$4:$X$11,8,FALSE)</f>
        <v>34.5</v>
      </c>
      <c r="J11" s="55">
        <f>VLOOKUP(A11,$M$4:$X$11,9,FALSE)</f>
        <v>3</v>
      </c>
      <c r="K11" s="56"/>
      <c r="L11" s="110"/>
      <c r="M11" s="109">
        <f>RANK(X11,$X$4:$X$11,1)</f>
        <v>2</v>
      </c>
      <c r="N11" s="9" t="str">
        <f>[11]Sheet1!E11</f>
        <v>Rockingham</v>
      </c>
      <c r="O11" s="108">
        <f>COUNTIF($N$13:$P$618,N11)</f>
        <v>7</v>
      </c>
      <c r="P11" s="107">
        <f>COUNTIF($R$13:$R$618,N11)</f>
        <v>3</v>
      </c>
      <c r="Q11" s="107">
        <f>COUNTIF($S$13:$T$618,N11)</f>
        <v>2</v>
      </c>
      <c r="R11" s="107">
        <f>O11-P11-Q11</f>
        <v>2</v>
      </c>
      <c r="S11" s="8">
        <f>SUMIF($N$12:$N$450,N11,$O$12:$O$450)+SUMIF($P$12:$P$450,N11,$Q$12:$Q$450)</f>
        <v>28</v>
      </c>
      <c r="T11" s="107">
        <f>O11*7-S11</f>
        <v>21</v>
      </c>
      <c r="U11" s="107">
        <f>P11*2+Q11</f>
        <v>8</v>
      </c>
      <c r="V11" s="107">
        <f>U11+(S11/100)</f>
        <v>8.2799999999999994</v>
      </c>
      <c r="W11" s="8">
        <f>RANK(V11,$V$4:$V$11)</f>
        <v>2</v>
      </c>
      <c r="X11" s="107">
        <f>W11+0.08</f>
        <v>2.08</v>
      </c>
      <c r="Y11" s="106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[11]Sheet1!A43</f>
        <v>ROUND SEVEN</v>
      </c>
      <c r="C14" s="56"/>
      <c r="D14" s="62" t="str">
        <f>[11]Sheet1!B43</f>
        <v>SUNDAY 20 JULY</v>
      </c>
      <c r="E14" s="58"/>
      <c r="F14" s="56"/>
      <c r="G14" s="99" t="str">
        <f>[11]Sheet1!C43</f>
        <v>Kwinana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[11]Sheet1!C44</f>
        <v>Kwinana (1)</v>
      </c>
      <c r="D15" s="58"/>
      <c r="E15" s="58"/>
      <c r="F15" s="56"/>
      <c r="G15" s="16" t="s">
        <v>18</v>
      </c>
      <c r="H15" s="65" t="str">
        <f>[11]Sheet1!E44</f>
        <v>Kwinana (2)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1872</v>
      </c>
      <c r="D19" s="56"/>
      <c r="E19" s="21">
        <v>12</v>
      </c>
      <c r="F19" s="19" t="s">
        <v>104</v>
      </c>
      <c r="G19" s="98">
        <v>1</v>
      </c>
      <c r="H19" s="75" t="s">
        <v>1920</v>
      </c>
      <c r="I19" s="56"/>
      <c r="J19" s="21">
        <v>14</v>
      </c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1868</v>
      </c>
      <c r="D20" s="56"/>
      <c r="E20" s="21">
        <v>13</v>
      </c>
      <c r="F20" s="19" t="s">
        <v>29</v>
      </c>
      <c r="G20" s="97">
        <v>2</v>
      </c>
      <c r="H20" s="75" t="s">
        <v>1846</v>
      </c>
      <c r="I20" s="56"/>
      <c r="J20" s="21">
        <v>14</v>
      </c>
      <c r="K20" s="19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1874</v>
      </c>
      <c r="D21" s="56"/>
      <c r="E21" s="21">
        <v>13</v>
      </c>
      <c r="F21" s="19" t="s">
        <v>23</v>
      </c>
      <c r="G21" s="97">
        <v>3</v>
      </c>
      <c r="H21" s="75" t="s">
        <v>2007</v>
      </c>
      <c r="I21" s="56"/>
      <c r="J21" s="21">
        <v>16</v>
      </c>
      <c r="K21" s="19" t="s">
        <v>23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1900</v>
      </c>
      <c r="D22" s="56"/>
      <c r="E22" s="21">
        <v>14</v>
      </c>
      <c r="F22" s="19"/>
      <c r="G22" s="97">
        <v>4</v>
      </c>
      <c r="H22" s="75" t="s">
        <v>1842</v>
      </c>
      <c r="I22" s="56"/>
      <c r="J22" s="21">
        <v>16</v>
      </c>
      <c r="K22" s="19" t="s">
        <v>92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1899</v>
      </c>
      <c r="D23" s="56"/>
      <c r="E23" s="21">
        <v>14</v>
      </c>
      <c r="F23" s="19" t="s">
        <v>104</v>
      </c>
      <c r="G23" s="97">
        <v>5</v>
      </c>
      <c r="H23" s="75" t="s">
        <v>1840</v>
      </c>
      <c r="I23" s="56"/>
      <c r="J23" s="21">
        <v>18</v>
      </c>
      <c r="K23" s="19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1898</v>
      </c>
      <c r="D24" s="56"/>
      <c r="E24" s="21">
        <v>15</v>
      </c>
      <c r="F24" s="19"/>
      <c r="G24" s="97">
        <v>6</v>
      </c>
      <c r="H24" s="75" t="s">
        <v>1930</v>
      </c>
      <c r="I24" s="56"/>
      <c r="J24" s="21">
        <v>19</v>
      </c>
      <c r="K24" s="19" t="s">
        <v>92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2006</v>
      </c>
      <c r="D25" s="56"/>
      <c r="E25" s="21">
        <v>16</v>
      </c>
      <c r="F25" s="19"/>
      <c r="G25" s="97">
        <v>7</v>
      </c>
      <c r="H25" s="75" t="s">
        <v>1836</v>
      </c>
      <c r="I25" s="56"/>
      <c r="J25" s="21">
        <v>19</v>
      </c>
      <c r="K25" s="19" t="s">
        <v>34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Kwinana (1)</v>
      </c>
      <c r="C26" s="58"/>
      <c r="D26" s="58"/>
      <c r="E26" s="56"/>
      <c r="F26" s="21">
        <f>COUNTA(F19:F25)-0.5*COUNTIF(F19:F25,"Sq*")-COUNTIF(F19:F25,"TBA")</f>
        <v>3.5</v>
      </c>
      <c r="G26" s="84" t="str">
        <f>"TOTAL MATCHES WON BY : "&amp;H15</f>
        <v>TOTAL MATCHES WON BY : Kwinana (2)</v>
      </c>
      <c r="H26" s="58"/>
      <c r="I26" s="58"/>
      <c r="J26" s="56"/>
      <c r="K26" s="21">
        <f>COUNTA(K19:K25)-0.5*COUNTIF(K19:K25,"Sq*")-COUNTIF(K19:K25,"TBA")</f>
        <v>3.5</v>
      </c>
      <c r="L26" s="22"/>
      <c r="M26" s="22"/>
      <c r="N26" s="22" t="str">
        <f>IF(F26+K26=0,"",C15)</f>
        <v>Kwinana (1)</v>
      </c>
      <c r="O26" s="22">
        <f>F26</f>
        <v>3.5</v>
      </c>
      <c r="P26" s="22" t="str">
        <f>IF(F26+K26=0,"",H15)</f>
        <v>Kwinana (2)</v>
      </c>
      <c r="Q26" s="22">
        <f>K26</f>
        <v>3.5</v>
      </c>
      <c r="R26" s="22" t="str">
        <f>G27</f>
        <v>HALVED</v>
      </c>
      <c r="S26" s="22" t="str">
        <f>IF(R26="HALVED",C15,"")</f>
        <v>Kwinana (1)</v>
      </c>
      <c r="T26" s="22" t="str">
        <f>IF(R26="HALVED",H15,"")</f>
        <v>Kwinana (2)</v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HALVED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[11]Sheet1!C45</f>
        <v>Pinjarra</v>
      </c>
      <c r="D29" s="58"/>
      <c r="E29" s="58"/>
      <c r="F29" s="56"/>
      <c r="G29" s="16" t="s">
        <v>18</v>
      </c>
      <c r="H29" s="65" t="str">
        <f>[11]Sheet1!E45</f>
        <v>Bunbury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1860</v>
      </c>
      <c r="D33" s="56"/>
      <c r="E33" s="21">
        <v>6</v>
      </c>
      <c r="F33" s="19" t="s">
        <v>99</v>
      </c>
      <c r="G33" s="98">
        <v>1</v>
      </c>
      <c r="H33" s="75" t="s">
        <v>1888</v>
      </c>
      <c r="I33" s="56"/>
      <c r="J33" s="21">
        <v>9</v>
      </c>
      <c r="K33" s="19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1917</v>
      </c>
      <c r="D34" s="56"/>
      <c r="E34" s="21">
        <v>7</v>
      </c>
      <c r="F34" s="19"/>
      <c r="G34" s="97">
        <v>2</v>
      </c>
      <c r="H34" s="75" t="s">
        <v>2005</v>
      </c>
      <c r="I34" s="56"/>
      <c r="J34" s="21">
        <v>9</v>
      </c>
      <c r="K34" s="19" t="s">
        <v>92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1911</v>
      </c>
      <c r="D35" s="56"/>
      <c r="E35" s="21">
        <v>8</v>
      </c>
      <c r="F35" s="19" t="s">
        <v>26</v>
      </c>
      <c r="G35" s="97">
        <v>3</v>
      </c>
      <c r="H35" s="75" t="s">
        <v>1921</v>
      </c>
      <c r="I35" s="56"/>
      <c r="J35" s="21">
        <v>9</v>
      </c>
      <c r="K35" s="19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1910</v>
      </c>
      <c r="D36" s="56"/>
      <c r="E36" s="21">
        <v>9</v>
      </c>
      <c r="F36" s="19"/>
      <c r="G36" s="97">
        <v>4</v>
      </c>
      <c r="H36" s="75" t="s">
        <v>1882</v>
      </c>
      <c r="I36" s="56"/>
      <c r="J36" s="21">
        <v>9</v>
      </c>
      <c r="K36" s="19" t="s">
        <v>29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1914</v>
      </c>
      <c r="D37" s="56"/>
      <c r="E37" s="21">
        <v>11</v>
      </c>
      <c r="F37" s="19" t="s">
        <v>104</v>
      </c>
      <c r="G37" s="97">
        <v>5</v>
      </c>
      <c r="H37" s="75" t="s">
        <v>1884</v>
      </c>
      <c r="I37" s="56"/>
      <c r="J37" s="21">
        <v>10</v>
      </c>
      <c r="K37" s="19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2004</v>
      </c>
      <c r="D38" s="56"/>
      <c r="E38" s="21">
        <v>15</v>
      </c>
      <c r="F38" s="19"/>
      <c r="G38" s="97">
        <v>6</v>
      </c>
      <c r="H38" s="75" t="s">
        <v>1880</v>
      </c>
      <c r="I38" s="56"/>
      <c r="J38" s="21">
        <v>10</v>
      </c>
      <c r="K38" s="19" t="s">
        <v>26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1852</v>
      </c>
      <c r="D39" s="56"/>
      <c r="E39" s="21">
        <v>18</v>
      </c>
      <c r="F39" s="19" t="s">
        <v>107</v>
      </c>
      <c r="G39" s="97">
        <v>7</v>
      </c>
      <c r="H39" s="75" t="s">
        <v>1926</v>
      </c>
      <c r="I39" s="56"/>
      <c r="J39" s="21">
        <v>16</v>
      </c>
      <c r="K39" s="19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Pinjarra</v>
      </c>
      <c r="C40" s="58"/>
      <c r="D40" s="58"/>
      <c r="E40" s="56"/>
      <c r="F40" s="21">
        <f>COUNTA(F33:F39)-0.5*COUNTIF(F33:F39,"Sq*")-COUNTIF(F33:F39,"TBA")</f>
        <v>4</v>
      </c>
      <c r="G40" s="84" t="str">
        <f>"TOTAL MATCHES WON BY : "&amp;H29</f>
        <v>TOTAL MATCHES WON BY : Bunbury</v>
      </c>
      <c r="H40" s="58"/>
      <c r="I40" s="58"/>
      <c r="J40" s="56"/>
      <c r="K40" s="21">
        <f>COUNTA(K33:K39)-0.5*COUNTIF(K33:K39,"Sq*")-COUNTIF(K33:K39,"TBA")</f>
        <v>3</v>
      </c>
      <c r="L40" s="22"/>
      <c r="M40" s="22"/>
      <c r="N40" s="22" t="str">
        <f>IF(F40+K40=0,"",C29)</f>
        <v>Pinjarra</v>
      </c>
      <c r="O40" s="22">
        <f>F40</f>
        <v>4</v>
      </c>
      <c r="P40" s="22" t="str">
        <f>IF(F40+K40=0,"",H29)</f>
        <v>Bunbury</v>
      </c>
      <c r="Q40" s="22">
        <f>K40</f>
        <v>3</v>
      </c>
      <c r="R40" s="22" t="str">
        <f>G41</f>
        <v>Pinjarra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Pinjarra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[11]Sheet1!C46</f>
        <v>Rockingham</v>
      </c>
      <c r="D43" s="58"/>
      <c r="E43" s="58"/>
      <c r="F43" s="56"/>
      <c r="G43" s="16" t="s">
        <v>18</v>
      </c>
      <c r="H43" s="65" t="str">
        <f>[11]Sheet1!E46</f>
        <v>Secret Harbour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2003</v>
      </c>
      <c r="D47" s="56"/>
      <c r="E47" s="21">
        <v>13</v>
      </c>
      <c r="F47" s="19"/>
      <c r="G47" s="98">
        <v>1</v>
      </c>
      <c r="H47" s="75" t="s">
        <v>1398</v>
      </c>
      <c r="I47" s="56"/>
      <c r="J47" s="21">
        <v>7</v>
      </c>
      <c r="K47" s="19" t="s">
        <v>111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2002</v>
      </c>
      <c r="D48" s="56"/>
      <c r="E48" s="21">
        <v>13</v>
      </c>
      <c r="F48" s="19" t="s">
        <v>99</v>
      </c>
      <c r="G48" s="97">
        <v>2</v>
      </c>
      <c r="H48" s="75" t="s">
        <v>1883</v>
      </c>
      <c r="I48" s="56"/>
      <c r="J48" s="21">
        <v>9</v>
      </c>
      <c r="K48" s="19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2001</v>
      </c>
      <c r="D49" s="56"/>
      <c r="E49" s="21">
        <v>14</v>
      </c>
      <c r="F49" s="19"/>
      <c r="G49" s="97">
        <v>3</v>
      </c>
      <c r="H49" s="75" t="s">
        <v>1918</v>
      </c>
      <c r="I49" s="56"/>
      <c r="J49" s="21">
        <v>9</v>
      </c>
      <c r="K49" s="19" t="s">
        <v>111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2000</v>
      </c>
      <c r="D50" s="56"/>
      <c r="E50" s="21">
        <v>14</v>
      </c>
      <c r="F50" s="19"/>
      <c r="G50" s="97">
        <v>4</v>
      </c>
      <c r="H50" s="75" t="s">
        <v>1885</v>
      </c>
      <c r="I50" s="56"/>
      <c r="J50" s="21">
        <v>9</v>
      </c>
      <c r="K50" s="19" t="s">
        <v>34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1999</v>
      </c>
      <c r="D51" s="56"/>
      <c r="E51" s="21">
        <v>14</v>
      </c>
      <c r="F51" s="19" t="s">
        <v>23</v>
      </c>
      <c r="G51" s="97">
        <v>5</v>
      </c>
      <c r="H51" s="75" t="s">
        <v>1878</v>
      </c>
      <c r="I51" s="56"/>
      <c r="J51" s="21">
        <v>13</v>
      </c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1998</v>
      </c>
      <c r="D52" s="56"/>
      <c r="E52" s="21">
        <v>17</v>
      </c>
      <c r="F52" s="19" t="s">
        <v>92</v>
      </c>
      <c r="G52" s="97">
        <v>6</v>
      </c>
      <c r="H52" s="75" t="s">
        <v>1997</v>
      </c>
      <c r="I52" s="56"/>
      <c r="J52" s="21">
        <v>13</v>
      </c>
      <c r="K52" s="19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1996</v>
      </c>
      <c r="D53" s="56"/>
      <c r="E53" s="21">
        <v>19</v>
      </c>
      <c r="F53" s="19" t="s">
        <v>111</v>
      </c>
      <c r="G53" s="97">
        <v>7</v>
      </c>
      <c r="H53" s="75" t="s">
        <v>1995</v>
      </c>
      <c r="I53" s="56"/>
      <c r="J53" s="21">
        <v>15</v>
      </c>
      <c r="K53" s="19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Rockingham</v>
      </c>
      <c r="C54" s="58"/>
      <c r="D54" s="58"/>
      <c r="E54" s="56"/>
      <c r="F54" s="21">
        <f>COUNTA(F47:F53)-0.5*COUNTIF(F47:F53,"Sq*")-COUNTIF(F47:F53,"TBA")</f>
        <v>3.5</v>
      </c>
      <c r="G54" s="84" t="str">
        <f>"TOTAL MATCHES WON BY : "&amp;H43</f>
        <v>TOTAL MATCHES WON BY : Secret Harbour</v>
      </c>
      <c r="H54" s="58"/>
      <c r="I54" s="58"/>
      <c r="J54" s="56"/>
      <c r="K54" s="21">
        <f>COUNTA(K47:K53)-0.5*COUNTIF(K47:K53,"Sq*")-COUNTIF(K47:K53,"TBA")</f>
        <v>3.5</v>
      </c>
      <c r="L54" s="22"/>
      <c r="M54" s="22"/>
      <c r="N54" s="22" t="str">
        <f>IF(F54+K54=0,"",C43)</f>
        <v>Rockingham</v>
      </c>
      <c r="O54" s="22">
        <f>F54</f>
        <v>3.5</v>
      </c>
      <c r="P54" s="22" t="str">
        <f>IF(F54+K54=0,"",H43)</f>
        <v>Secret Harbour</v>
      </c>
      <c r="Q54" s="22">
        <f>K54</f>
        <v>3.5</v>
      </c>
      <c r="R54" s="22" t="str">
        <f>G55</f>
        <v>HALVED</v>
      </c>
      <c r="S54" s="22" t="str">
        <f>IF(R54="HALVED",C43,"")</f>
        <v>Rockingham</v>
      </c>
      <c r="T54" s="22" t="str">
        <f>IF(R54="HALVED",H43,"")</f>
        <v>Secret Harbour</v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HALVED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23"/>
      <c r="B57" s="15" t="s">
        <v>18</v>
      </c>
      <c r="C57" s="64" t="str">
        <f>[11]Sheet1!C47</f>
        <v>Hartfield</v>
      </c>
      <c r="D57" s="58"/>
      <c r="E57" s="58"/>
      <c r="F57" s="56"/>
      <c r="G57" s="16" t="s">
        <v>18</v>
      </c>
      <c r="H57" s="65" t="str">
        <f>[11]Sheet1!E47</f>
        <v>Mandurah</v>
      </c>
      <c r="I57" s="58"/>
      <c r="J57" s="58"/>
      <c r="K57" s="56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spans="1:25" ht="15">
      <c r="A58" s="23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spans="1:25" ht="15">
      <c r="A59" s="23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spans="1:25" ht="15">
      <c r="A60" s="23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spans="1:25" ht="15">
      <c r="A61" s="23"/>
      <c r="B61" s="15">
        <v>1</v>
      </c>
      <c r="C61" s="75" t="s">
        <v>1871</v>
      </c>
      <c r="D61" s="56"/>
      <c r="E61" s="21">
        <v>8</v>
      </c>
      <c r="F61" s="19" t="s">
        <v>29</v>
      </c>
      <c r="G61" s="98">
        <v>1</v>
      </c>
      <c r="H61" s="75" t="s">
        <v>1853</v>
      </c>
      <c r="I61" s="56"/>
      <c r="J61" s="21">
        <v>9</v>
      </c>
      <c r="K61" s="19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spans="1:25" ht="15">
      <c r="A62" s="23"/>
      <c r="B62" s="15">
        <v>2</v>
      </c>
      <c r="C62" s="75" t="s">
        <v>1994</v>
      </c>
      <c r="D62" s="56"/>
      <c r="E62" s="21">
        <v>8</v>
      </c>
      <c r="F62" s="19" t="s">
        <v>175</v>
      </c>
      <c r="G62" s="97">
        <v>2</v>
      </c>
      <c r="H62" s="75" t="s">
        <v>1857</v>
      </c>
      <c r="I62" s="56"/>
      <c r="J62" s="21">
        <v>10</v>
      </c>
      <c r="K62" s="19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spans="1:25" ht="15">
      <c r="A63" s="23"/>
      <c r="B63" s="15">
        <v>3</v>
      </c>
      <c r="C63" s="75" t="s">
        <v>1873</v>
      </c>
      <c r="D63" s="56"/>
      <c r="E63" s="21">
        <v>8</v>
      </c>
      <c r="F63" s="19" t="s">
        <v>26</v>
      </c>
      <c r="G63" s="97">
        <v>3</v>
      </c>
      <c r="H63" s="75" t="s">
        <v>1993</v>
      </c>
      <c r="I63" s="56"/>
      <c r="J63" s="21">
        <v>12</v>
      </c>
      <c r="K63" s="19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spans="1:25" ht="15">
      <c r="A64" s="23"/>
      <c r="B64" s="15">
        <v>4</v>
      </c>
      <c r="C64" s="75" t="s">
        <v>1869</v>
      </c>
      <c r="D64" s="56"/>
      <c r="E64" s="21">
        <v>10</v>
      </c>
      <c r="F64" s="19"/>
      <c r="G64" s="97">
        <v>4</v>
      </c>
      <c r="H64" s="75" t="s">
        <v>1903</v>
      </c>
      <c r="I64" s="56"/>
      <c r="J64" s="21">
        <v>13</v>
      </c>
      <c r="K64" s="19" t="s">
        <v>92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spans="1:25" ht="15">
      <c r="A65" s="23"/>
      <c r="B65" s="15">
        <v>5</v>
      </c>
      <c r="C65" s="75" t="s">
        <v>1865</v>
      </c>
      <c r="D65" s="56"/>
      <c r="E65" s="21">
        <v>10</v>
      </c>
      <c r="F65" s="19"/>
      <c r="G65" s="97">
        <v>5</v>
      </c>
      <c r="H65" s="75" t="s">
        <v>1851</v>
      </c>
      <c r="I65" s="56"/>
      <c r="J65" s="21">
        <v>16</v>
      </c>
      <c r="K65" s="19" t="s">
        <v>104</v>
      </c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spans="1:25" ht="15">
      <c r="A66" s="23"/>
      <c r="B66" s="15">
        <v>6</v>
      </c>
      <c r="C66" s="75" t="s">
        <v>1867</v>
      </c>
      <c r="D66" s="56"/>
      <c r="E66" s="21">
        <v>11</v>
      </c>
      <c r="F66" s="19" t="s">
        <v>37</v>
      </c>
      <c r="G66" s="97">
        <v>6</v>
      </c>
      <c r="H66" s="75" t="s">
        <v>1849</v>
      </c>
      <c r="I66" s="56"/>
      <c r="J66" s="21">
        <v>16</v>
      </c>
      <c r="K66" s="19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spans="1:25" ht="15">
      <c r="A67" s="23"/>
      <c r="B67" s="15">
        <v>7</v>
      </c>
      <c r="C67" s="75" t="s">
        <v>1889</v>
      </c>
      <c r="D67" s="56"/>
      <c r="E67" s="21">
        <v>11</v>
      </c>
      <c r="F67" s="19" t="s">
        <v>26</v>
      </c>
      <c r="G67" s="97">
        <v>7</v>
      </c>
      <c r="H67" s="75" t="s">
        <v>1992</v>
      </c>
      <c r="I67" s="56"/>
      <c r="J67" s="21">
        <v>19</v>
      </c>
      <c r="K67" s="19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 ht="15">
      <c r="A68" s="23"/>
      <c r="B68" s="64" t="str">
        <f>"TOTAL MATCHES WON BY : "&amp;C57</f>
        <v>TOTAL MATCHES WON BY : Hartfield</v>
      </c>
      <c r="C68" s="58"/>
      <c r="D68" s="58"/>
      <c r="E68" s="56"/>
      <c r="F68" s="21">
        <f>COUNTA(F61:F67)-0.5*COUNTIF(F61:F67,"Sq*")-COUNTIF(F61:F67,"TBA")</f>
        <v>5</v>
      </c>
      <c r="G68" s="84" t="str">
        <f>"TOTAL MATCHES WON BY : "&amp;H57</f>
        <v>TOTAL MATCHES WON BY : Mandurah</v>
      </c>
      <c r="H68" s="58"/>
      <c r="I68" s="58"/>
      <c r="J68" s="56"/>
      <c r="K68" s="21">
        <f>COUNTA(K61:K67)-0.5*COUNTIF(K61:K67,"Sq*")-COUNTIF(K61:K67,"TBA")</f>
        <v>2</v>
      </c>
      <c r="L68" s="24"/>
      <c r="M68" s="24"/>
      <c r="N68" s="22" t="str">
        <f>IF(F68+K68=0,"",C57)</f>
        <v>Hartfield</v>
      </c>
      <c r="O68" s="22">
        <f>F68</f>
        <v>5</v>
      </c>
      <c r="P68" s="22" t="str">
        <f>IF(F68+K68=0,"",H57)</f>
        <v>Mandurah</v>
      </c>
      <c r="Q68" s="22">
        <f>K68</f>
        <v>2</v>
      </c>
      <c r="R68" s="22" t="str">
        <f>G69</f>
        <v>Hartfield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4"/>
      <c r="X68" s="24"/>
      <c r="Y68" s="24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Hartfield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5"/>
      <c r="C70" s="25"/>
      <c r="D70" s="25"/>
      <c r="E70" s="25"/>
      <c r="F70" s="25"/>
      <c r="G70" s="26"/>
      <c r="H70" s="26"/>
      <c r="I70" s="26"/>
      <c r="J70" s="26"/>
      <c r="K70" s="26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[11]Sheet1!A37</f>
        <v>ROUND SIX</v>
      </c>
      <c r="C71" s="56"/>
      <c r="D71" s="62" t="str">
        <f>[11]Sheet1!B37</f>
        <v>SUNDAY 13 JULY</v>
      </c>
      <c r="E71" s="58"/>
      <c r="F71" s="56"/>
      <c r="G71" s="99" t="str">
        <f>[11]Sheet1!C37</f>
        <v>Secret Harbour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[11]Sheet1!C38</f>
        <v>Secret Harbour</v>
      </c>
      <c r="D72" s="58"/>
      <c r="E72" s="58"/>
      <c r="F72" s="56"/>
      <c r="G72" s="16" t="s">
        <v>18</v>
      </c>
      <c r="H72" s="65" t="str">
        <f>[11]Sheet1!E38</f>
        <v>Hartfield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1918</v>
      </c>
      <c r="D76" s="56"/>
      <c r="E76" s="21">
        <v>11</v>
      </c>
      <c r="F76" s="19" t="s">
        <v>26</v>
      </c>
      <c r="G76" s="98">
        <v>1</v>
      </c>
      <c r="H76" s="75" t="s">
        <v>1871</v>
      </c>
      <c r="I76" s="56"/>
      <c r="J76" s="105">
        <v>9</v>
      </c>
      <c r="K76" s="19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1883</v>
      </c>
      <c r="D77" s="56"/>
      <c r="E77" s="21">
        <v>11</v>
      </c>
      <c r="F77" s="19"/>
      <c r="G77" s="97">
        <v>2</v>
      </c>
      <c r="H77" s="75" t="s">
        <v>1891</v>
      </c>
      <c r="I77" s="56"/>
      <c r="J77" s="105">
        <v>10</v>
      </c>
      <c r="K77" s="19" t="s">
        <v>26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1915</v>
      </c>
      <c r="D78" s="56"/>
      <c r="E78" s="21">
        <v>11</v>
      </c>
      <c r="F78" s="19"/>
      <c r="G78" s="97">
        <v>3</v>
      </c>
      <c r="H78" s="75" t="s">
        <v>1873</v>
      </c>
      <c r="I78" s="56"/>
      <c r="J78" s="105">
        <v>10</v>
      </c>
      <c r="K78" s="19" t="s">
        <v>96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1881</v>
      </c>
      <c r="D79" s="56"/>
      <c r="E79" s="21">
        <v>14</v>
      </c>
      <c r="F79" s="19" t="s">
        <v>34</v>
      </c>
      <c r="G79" s="97">
        <v>4</v>
      </c>
      <c r="H79" s="75" t="s">
        <v>1869</v>
      </c>
      <c r="I79" s="56"/>
      <c r="J79" s="105">
        <v>11</v>
      </c>
      <c r="K79" s="19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1879</v>
      </c>
      <c r="D80" s="56"/>
      <c r="E80" s="21">
        <v>15</v>
      </c>
      <c r="F80" s="19" t="s">
        <v>26</v>
      </c>
      <c r="G80" s="97">
        <v>5</v>
      </c>
      <c r="H80" s="75" t="s">
        <v>1865</v>
      </c>
      <c r="I80" s="56"/>
      <c r="J80" s="105">
        <v>12</v>
      </c>
      <c r="K80" s="19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1878</v>
      </c>
      <c r="D81" s="56"/>
      <c r="E81" s="21">
        <v>15</v>
      </c>
      <c r="F81" s="19" t="s">
        <v>92</v>
      </c>
      <c r="G81" s="97">
        <v>6</v>
      </c>
      <c r="H81" s="75" t="s">
        <v>1867</v>
      </c>
      <c r="I81" s="56"/>
      <c r="J81" s="105">
        <v>13</v>
      </c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1897</v>
      </c>
      <c r="D82" s="56"/>
      <c r="E82" s="21">
        <v>17</v>
      </c>
      <c r="F82" s="19" t="s">
        <v>23</v>
      </c>
      <c r="G82" s="97">
        <v>7</v>
      </c>
      <c r="H82" s="75" t="s">
        <v>1863</v>
      </c>
      <c r="I82" s="56"/>
      <c r="J82" s="105">
        <v>13</v>
      </c>
      <c r="K82" s="19" t="s">
        <v>23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Secret Harbour</v>
      </c>
      <c r="C83" s="58"/>
      <c r="D83" s="58"/>
      <c r="E83" s="56"/>
      <c r="F83" s="21">
        <f>COUNTA(F76:F82)-0.5*COUNTIF(F76:F82,"Sq*")-COUNTIF(F76:F82,"TBA")</f>
        <v>4.5</v>
      </c>
      <c r="G83" s="84" t="str">
        <f>"TOTAL MATCHES WON BY : "&amp;H72</f>
        <v>TOTAL MATCHES WON BY : Hartfield</v>
      </c>
      <c r="H83" s="58"/>
      <c r="I83" s="58"/>
      <c r="J83" s="56"/>
      <c r="K83" s="21">
        <f>COUNTA(K76:K82)-0.5*COUNTIF(K76:K82,"Sq*")-COUNTIF(K76:K82,"TBA")</f>
        <v>2.5</v>
      </c>
      <c r="L83" s="22"/>
      <c r="M83" s="22"/>
      <c r="N83" s="22" t="str">
        <f>IF(F83+K83=0,"",C72)</f>
        <v>Secret Harbour</v>
      </c>
      <c r="O83" s="22">
        <f>F83</f>
        <v>4.5</v>
      </c>
      <c r="P83" s="22" t="str">
        <f>IF(F83+K83=0,"",H72)</f>
        <v>Hartfield</v>
      </c>
      <c r="Q83" s="22">
        <f>K83</f>
        <v>2.5</v>
      </c>
      <c r="R83" s="22" t="str">
        <f>G84</f>
        <v>Secret Harbour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Secret Harbour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[11]Sheet1!C39</f>
        <v>Rockingham</v>
      </c>
      <c r="D86" s="58"/>
      <c r="E86" s="58"/>
      <c r="F86" s="56"/>
      <c r="G86" s="16" t="s">
        <v>18</v>
      </c>
      <c r="H86" s="65" t="str">
        <f>[11]Sheet1!E39</f>
        <v>Mandurah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1912</v>
      </c>
      <c r="D90" s="56"/>
      <c r="E90" s="21">
        <v>15</v>
      </c>
      <c r="F90" s="19"/>
      <c r="G90" s="98">
        <v>1</v>
      </c>
      <c r="H90" s="75" t="s">
        <v>1929</v>
      </c>
      <c r="I90" s="56"/>
      <c r="J90" s="21">
        <v>8</v>
      </c>
      <c r="K90" s="19" t="s">
        <v>84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1909</v>
      </c>
      <c r="D91" s="56"/>
      <c r="E91" s="21">
        <v>15</v>
      </c>
      <c r="F91" s="19" t="s">
        <v>175</v>
      </c>
      <c r="G91" s="97">
        <v>2</v>
      </c>
      <c r="H91" s="75" t="s">
        <v>1861</v>
      </c>
      <c r="I91" s="56"/>
      <c r="J91" s="21">
        <v>9</v>
      </c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1845</v>
      </c>
      <c r="D92" s="56"/>
      <c r="E92" s="21">
        <v>16</v>
      </c>
      <c r="F92" s="19" t="s">
        <v>111</v>
      </c>
      <c r="G92" s="97">
        <v>3</v>
      </c>
      <c r="H92" s="75" t="s">
        <v>1853</v>
      </c>
      <c r="I92" s="56"/>
      <c r="J92" s="21">
        <v>10</v>
      </c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1847</v>
      </c>
      <c r="D93" s="56"/>
      <c r="E93" s="21">
        <v>16</v>
      </c>
      <c r="F93" s="19" t="s">
        <v>111</v>
      </c>
      <c r="G93" s="97">
        <v>4</v>
      </c>
      <c r="H93" s="75" t="s">
        <v>1855</v>
      </c>
      <c r="I93" s="56"/>
      <c r="J93" s="21">
        <v>11</v>
      </c>
      <c r="K93" s="19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1923</v>
      </c>
      <c r="D94" s="56"/>
      <c r="E94" s="21">
        <v>16</v>
      </c>
      <c r="F94" s="19" t="s">
        <v>37</v>
      </c>
      <c r="G94" s="97">
        <v>5</v>
      </c>
      <c r="H94" s="75" t="s">
        <v>1857</v>
      </c>
      <c r="I94" s="56"/>
      <c r="J94" s="21">
        <v>12</v>
      </c>
      <c r="K94" s="19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1907</v>
      </c>
      <c r="D95" s="56"/>
      <c r="E95" s="21">
        <v>18</v>
      </c>
      <c r="F95" s="19"/>
      <c r="G95" s="97">
        <v>6</v>
      </c>
      <c r="H95" s="75" t="s">
        <v>1903</v>
      </c>
      <c r="I95" s="56"/>
      <c r="J95" s="21">
        <v>16</v>
      </c>
      <c r="K95" s="19" t="s">
        <v>96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1841</v>
      </c>
      <c r="D96" s="56"/>
      <c r="E96" s="21">
        <v>19</v>
      </c>
      <c r="F96" s="19"/>
      <c r="G96" s="97">
        <v>7</v>
      </c>
      <c r="H96" s="75" t="s">
        <v>1851</v>
      </c>
      <c r="I96" s="56"/>
      <c r="J96" s="21">
        <v>20</v>
      </c>
      <c r="K96" s="19" t="s">
        <v>111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Rockingham</v>
      </c>
      <c r="C97" s="58"/>
      <c r="D97" s="58"/>
      <c r="E97" s="56"/>
      <c r="F97" s="21">
        <f>COUNTA(F90:F96)-0.5*COUNTIF(F90:F96,"Sq*")-COUNTIF(F90:F96,"TBA")</f>
        <v>4</v>
      </c>
      <c r="G97" s="84" t="str">
        <f>"TOTAL MATCHES WON BY : "&amp;H86</f>
        <v>TOTAL MATCHES WON BY : Mandurah</v>
      </c>
      <c r="H97" s="58"/>
      <c r="I97" s="58"/>
      <c r="J97" s="56"/>
      <c r="K97" s="21">
        <f>COUNTA(K90:K96)-0.5*COUNTIF(K90:K96,"Sq*")-COUNTIF(K90:K96,"TBA")</f>
        <v>3</v>
      </c>
      <c r="L97" s="22"/>
      <c r="M97" s="22"/>
      <c r="N97" s="22" t="str">
        <f>IF(F97+K97=0,"",C86)</f>
        <v>Rockingham</v>
      </c>
      <c r="O97" s="22">
        <f>F97</f>
        <v>4</v>
      </c>
      <c r="P97" s="22" t="str">
        <f>IF(F97+K97=0,"",H86)</f>
        <v>Mandurah</v>
      </c>
      <c r="Q97" s="22">
        <f>K97</f>
        <v>3</v>
      </c>
      <c r="R97" s="22" t="str">
        <f>G98</f>
        <v>Rockingham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Rockingham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[11]Sheet1!C40</f>
        <v>Kwinana (1)</v>
      </c>
      <c r="D100" s="58"/>
      <c r="E100" s="58"/>
      <c r="F100" s="56"/>
      <c r="G100" s="16" t="s">
        <v>18</v>
      </c>
      <c r="H100" s="65" t="str">
        <f>[11]Sheet1!E40</f>
        <v>Bunbury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1872</v>
      </c>
      <c r="D104" s="56"/>
      <c r="E104" s="21">
        <v>14</v>
      </c>
      <c r="F104" s="19" t="s">
        <v>92</v>
      </c>
      <c r="G104" s="98">
        <v>1</v>
      </c>
      <c r="H104" s="75" t="s">
        <v>1893</v>
      </c>
      <c r="I104" s="56"/>
      <c r="J104" s="21">
        <v>10</v>
      </c>
      <c r="K104" s="19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1874</v>
      </c>
      <c r="D105" s="56"/>
      <c r="E105" s="21">
        <v>14</v>
      </c>
      <c r="F105" s="19" t="s">
        <v>23</v>
      </c>
      <c r="G105" s="97">
        <v>2</v>
      </c>
      <c r="H105" s="75" t="s">
        <v>1921</v>
      </c>
      <c r="I105" s="56"/>
      <c r="J105" s="21">
        <v>11</v>
      </c>
      <c r="K105" s="19" t="s">
        <v>23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1868</v>
      </c>
      <c r="D106" s="56"/>
      <c r="E106" s="21">
        <v>15</v>
      </c>
      <c r="F106" s="19"/>
      <c r="G106" s="97">
        <v>3</v>
      </c>
      <c r="H106" s="75" t="s">
        <v>1882</v>
      </c>
      <c r="I106" s="56"/>
      <c r="J106" s="21">
        <v>11</v>
      </c>
      <c r="K106" s="19" t="s">
        <v>26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1899</v>
      </c>
      <c r="D107" s="56"/>
      <c r="E107" s="21">
        <v>16</v>
      </c>
      <c r="F107" s="19" t="s">
        <v>186</v>
      </c>
      <c r="G107" s="97">
        <v>4</v>
      </c>
      <c r="H107" s="75" t="s">
        <v>1892</v>
      </c>
      <c r="I107" s="56"/>
      <c r="J107" s="21">
        <v>11</v>
      </c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1991</v>
      </c>
      <c r="D108" s="56"/>
      <c r="E108" s="21">
        <v>16</v>
      </c>
      <c r="F108" s="19" t="s">
        <v>23</v>
      </c>
      <c r="G108" s="97">
        <v>5</v>
      </c>
      <c r="H108" s="75" t="s">
        <v>1880</v>
      </c>
      <c r="I108" s="56"/>
      <c r="J108" s="21">
        <v>11</v>
      </c>
      <c r="K108" s="19" t="s">
        <v>23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1898</v>
      </c>
      <c r="D109" s="56"/>
      <c r="E109" s="21">
        <v>17</v>
      </c>
      <c r="F109" s="19" t="s">
        <v>111</v>
      </c>
      <c r="G109" s="97">
        <v>6</v>
      </c>
      <c r="H109" s="75" t="s">
        <v>1928</v>
      </c>
      <c r="I109" s="56"/>
      <c r="J109" s="21">
        <v>12</v>
      </c>
      <c r="K109" s="19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1896</v>
      </c>
      <c r="D110" s="56"/>
      <c r="E110" s="21">
        <v>19</v>
      </c>
      <c r="F110" s="19"/>
      <c r="G110" s="97">
        <v>7</v>
      </c>
      <c r="H110" s="75" t="s">
        <v>1926</v>
      </c>
      <c r="I110" s="56"/>
      <c r="J110" s="21">
        <v>18</v>
      </c>
      <c r="K110" s="19" t="s">
        <v>26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Kwinana (1)</v>
      </c>
      <c r="C111" s="58"/>
      <c r="D111" s="58"/>
      <c r="E111" s="56"/>
      <c r="F111" s="21">
        <f>COUNTA(F104:F110)-0.5*COUNTIF(F104:F110,"Sq*")-COUNTIF(F104:F110,"TBA")</f>
        <v>4</v>
      </c>
      <c r="G111" s="84" t="str">
        <f>"TOTAL MATCHES WON BY : "&amp;H100</f>
        <v>TOTAL MATCHES WON BY : Bunbury</v>
      </c>
      <c r="H111" s="58"/>
      <c r="I111" s="58"/>
      <c r="J111" s="56"/>
      <c r="K111" s="21">
        <f>COUNTA(K104:K110)-0.5*COUNTIF(K104:K110,"Sq*")-COUNTIF(K104:K110,"TBA")</f>
        <v>3</v>
      </c>
      <c r="L111" s="22"/>
      <c r="M111" s="22"/>
      <c r="N111" s="22" t="str">
        <f>IF(F111+K111=0,"",C100)</f>
        <v>Kwinana (1)</v>
      </c>
      <c r="O111" s="22">
        <f>F111</f>
        <v>4</v>
      </c>
      <c r="P111" s="22" t="str">
        <f>IF(F111+K111=0,"",H100)</f>
        <v>Bunbury</v>
      </c>
      <c r="Q111" s="22">
        <f>K111</f>
        <v>3</v>
      </c>
      <c r="R111" s="22" t="str">
        <f>G112</f>
        <v>Kwinana (1)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Kwinana (1)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[11]Sheet1!C41</f>
        <v>Pinjarra</v>
      </c>
      <c r="D114" s="58"/>
      <c r="E114" s="58"/>
      <c r="F114" s="56"/>
      <c r="G114" s="16" t="s">
        <v>18</v>
      </c>
      <c r="H114" s="65" t="str">
        <f>[11]Sheet1!E41</f>
        <v>Kwinana (2)</v>
      </c>
      <c r="I114" s="58"/>
      <c r="J114" s="58"/>
      <c r="K114" s="56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spans="1:25" ht="15">
      <c r="A115" s="14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spans="1:25" ht="15">
      <c r="A116" s="14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spans="1:25" ht="15">
      <c r="A118" s="14"/>
      <c r="B118" s="15">
        <v>1</v>
      </c>
      <c r="C118" s="75" t="s">
        <v>1917</v>
      </c>
      <c r="D118" s="56"/>
      <c r="E118" s="21">
        <v>9</v>
      </c>
      <c r="F118" s="19" t="s">
        <v>34</v>
      </c>
      <c r="G118" s="98">
        <v>1</v>
      </c>
      <c r="H118" s="75" t="s">
        <v>1932</v>
      </c>
      <c r="I118" s="56"/>
      <c r="J118" s="21">
        <v>15</v>
      </c>
      <c r="K118" s="19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spans="1:25" ht="15">
      <c r="A119" s="14"/>
      <c r="B119" s="15">
        <v>2</v>
      </c>
      <c r="C119" s="75" t="s">
        <v>1911</v>
      </c>
      <c r="D119" s="56"/>
      <c r="E119" s="21">
        <v>9</v>
      </c>
      <c r="F119" s="19"/>
      <c r="G119" s="97">
        <v>2</v>
      </c>
      <c r="H119" s="75" t="s">
        <v>1920</v>
      </c>
      <c r="I119" s="56"/>
      <c r="J119" s="21">
        <v>15</v>
      </c>
      <c r="K119" s="19" t="s">
        <v>34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spans="1:25" ht="15">
      <c r="A120" s="14"/>
      <c r="B120" s="15">
        <v>3</v>
      </c>
      <c r="C120" s="75" t="s">
        <v>1914</v>
      </c>
      <c r="D120" s="56"/>
      <c r="E120" s="21">
        <v>12</v>
      </c>
      <c r="F120" s="19"/>
      <c r="G120" s="97">
        <v>3</v>
      </c>
      <c r="H120" s="75" t="s">
        <v>1846</v>
      </c>
      <c r="I120" s="56"/>
      <c r="J120" s="21">
        <v>17</v>
      </c>
      <c r="K120" s="19" t="s">
        <v>37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spans="1:25" ht="15">
      <c r="A121" s="14"/>
      <c r="B121" s="15">
        <v>4</v>
      </c>
      <c r="C121" s="75" t="s">
        <v>1856</v>
      </c>
      <c r="D121" s="56"/>
      <c r="E121" s="21">
        <v>15</v>
      </c>
      <c r="F121" s="19"/>
      <c r="G121" s="97">
        <v>4</v>
      </c>
      <c r="H121" s="75" t="s">
        <v>1842</v>
      </c>
      <c r="I121" s="56"/>
      <c r="J121" s="21">
        <v>18</v>
      </c>
      <c r="K121" s="19" t="s">
        <v>26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spans="1:25" ht="15">
      <c r="A122" s="14"/>
      <c r="B122" s="15">
        <v>5</v>
      </c>
      <c r="C122" s="75" t="s">
        <v>1906</v>
      </c>
      <c r="D122" s="56"/>
      <c r="E122" s="21">
        <v>16</v>
      </c>
      <c r="F122" s="19"/>
      <c r="G122" s="97">
        <v>5</v>
      </c>
      <c r="H122" s="75" t="s">
        <v>1895</v>
      </c>
      <c r="I122" s="56"/>
      <c r="J122" s="21">
        <v>19</v>
      </c>
      <c r="K122" s="19" t="s">
        <v>29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spans="1:25" ht="15">
      <c r="A123" s="14"/>
      <c r="B123" s="15">
        <v>6</v>
      </c>
      <c r="C123" s="75" t="s">
        <v>1852</v>
      </c>
      <c r="D123" s="56"/>
      <c r="E123" s="21">
        <v>21</v>
      </c>
      <c r="F123" s="19"/>
      <c r="G123" s="97">
        <v>6</v>
      </c>
      <c r="H123" s="75" t="s">
        <v>1840</v>
      </c>
      <c r="I123" s="56"/>
      <c r="J123" s="21">
        <v>20</v>
      </c>
      <c r="K123" s="19" t="s">
        <v>29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spans="1:25" ht="15">
      <c r="A124" s="14"/>
      <c r="B124" s="15">
        <v>7</v>
      </c>
      <c r="C124" s="75" t="s">
        <v>1933</v>
      </c>
      <c r="D124" s="56"/>
      <c r="E124" s="21">
        <v>21</v>
      </c>
      <c r="F124" s="19"/>
      <c r="G124" s="97">
        <v>7</v>
      </c>
      <c r="H124" s="75" t="s">
        <v>1836</v>
      </c>
      <c r="I124" s="56"/>
      <c r="J124" s="21">
        <v>22</v>
      </c>
      <c r="K124" s="19" t="s">
        <v>37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spans="1:25" ht="15">
      <c r="A125" s="14"/>
      <c r="B125" s="64" t="str">
        <f>"TOTAL MATCHES WON BY : "&amp;C114</f>
        <v>TOTAL MATCHES WON BY : Pinjarra</v>
      </c>
      <c r="C125" s="58"/>
      <c r="D125" s="58"/>
      <c r="E125" s="56"/>
      <c r="F125" s="21">
        <f>COUNTA(F118:F124)-0.5*COUNTIF(F118:F124,"Sq*")-COUNTIF(F118:F124,"TBA")</f>
        <v>1</v>
      </c>
      <c r="G125" s="84" t="str">
        <f>"TOTAL MATCHES WON BY : "&amp;H114</f>
        <v>TOTAL MATCHES WON BY : Kwinana (2)</v>
      </c>
      <c r="H125" s="58"/>
      <c r="I125" s="58"/>
      <c r="J125" s="56"/>
      <c r="K125" s="21">
        <f>COUNTA(K118:K124)-0.5*COUNTIF(K118:K124,"Sq*")-COUNTIF(K118:K124,"TBA")</f>
        <v>6</v>
      </c>
      <c r="L125" s="24"/>
      <c r="M125" s="22"/>
      <c r="N125" s="22" t="str">
        <f>IF(F125+K125=0,"",C114)</f>
        <v>Pinjarra</v>
      </c>
      <c r="O125" s="22">
        <f>F125</f>
        <v>1</v>
      </c>
      <c r="P125" s="22" t="str">
        <f>IF(F125+K125=0,"",H114)</f>
        <v>Kwinana (2)</v>
      </c>
      <c r="Q125" s="22">
        <f>K125</f>
        <v>6</v>
      </c>
      <c r="R125" s="22" t="str">
        <f>G126</f>
        <v>Kwinana (2)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Kwinana (2)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5"/>
      <c r="C127" s="25"/>
      <c r="D127" s="25"/>
      <c r="E127" s="25"/>
      <c r="F127" s="25"/>
      <c r="G127" s="26"/>
      <c r="H127" s="26"/>
      <c r="I127" s="26"/>
      <c r="J127" s="26"/>
      <c r="K127" s="26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spans="1:25" ht="30" customHeight="1">
      <c r="A128" s="13"/>
      <c r="B128" s="76" t="str">
        <f>[11]Sheet1!A31</f>
        <v>ROUND FIVE</v>
      </c>
      <c r="C128" s="56"/>
      <c r="D128" s="62" t="str">
        <f>[11]Sheet1!B31</f>
        <v>SUNDAY 6 JULY</v>
      </c>
      <c r="E128" s="58"/>
      <c r="F128" s="56"/>
      <c r="G128" s="99" t="str">
        <f>[11]Sheet1!C31</f>
        <v>Hartfield CC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[11]Sheet1!C32</f>
        <v>Kwinana (2)</v>
      </c>
      <c r="D129" s="58"/>
      <c r="E129" s="58"/>
      <c r="F129" s="56"/>
      <c r="G129" s="16" t="s">
        <v>18</v>
      </c>
      <c r="H129" s="65" t="str">
        <f>[11]Sheet1!E32</f>
        <v>Bunbury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.75">
      <c r="A133" s="14"/>
      <c r="B133" s="15">
        <v>1</v>
      </c>
      <c r="C133" s="103" t="s">
        <v>1990</v>
      </c>
      <c r="D133" s="74"/>
      <c r="E133" s="21">
        <v>15</v>
      </c>
      <c r="F133" s="19" t="s">
        <v>29</v>
      </c>
      <c r="G133" s="98">
        <v>1</v>
      </c>
      <c r="H133" s="123" t="s">
        <v>1989</v>
      </c>
      <c r="I133" s="74"/>
      <c r="J133" s="21">
        <v>10</v>
      </c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.75">
      <c r="A134" s="14"/>
      <c r="B134" s="15">
        <v>2</v>
      </c>
      <c r="C134" s="103" t="s">
        <v>1988</v>
      </c>
      <c r="D134" s="74"/>
      <c r="E134" s="21">
        <v>16</v>
      </c>
      <c r="F134" s="19" t="s">
        <v>111</v>
      </c>
      <c r="G134" s="97">
        <v>2</v>
      </c>
      <c r="H134" s="123" t="s">
        <v>1987</v>
      </c>
      <c r="I134" s="74"/>
      <c r="J134" s="21">
        <v>11</v>
      </c>
      <c r="K134" s="19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.75">
      <c r="A135" s="14"/>
      <c r="B135" s="15">
        <v>3</v>
      </c>
      <c r="C135" s="103" t="s">
        <v>1986</v>
      </c>
      <c r="D135" s="74"/>
      <c r="E135" s="21">
        <v>17</v>
      </c>
      <c r="F135" s="19" t="s">
        <v>23</v>
      </c>
      <c r="G135" s="97">
        <v>3</v>
      </c>
      <c r="H135" s="123" t="s">
        <v>1985</v>
      </c>
      <c r="I135" s="74"/>
      <c r="J135" s="21">
        <v>11</v>
      </c>
      <c r="K135" s="19" t="s">
        <v>23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.75">
      <c r="A136" s="14"/>
      <c r="B136" s="15">
        <v>4</v>
      </c>
      <c r="C136" s="103" t="s">
        <v>1984</v>
      </c>
      <c r="D136" s="74"/>
      <c r="E136" s="21">
        <v>18</v>
      </c>
      <c r="F136" s="19" t="s">
        <v>92</v>
      </c>
      <c r="G136" s="97">
        <v>4</v>
      </c>
      <c r="H136" s="123" t="s">
        <v>1983</v>
      </c>
      <c r="I136" s="74"/>
      <c r="J136" s="21">
        <v>11</v>
      </c>
      <c r="K136" s="19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.75">
      <c r="A137" s="14"/>
      <c r="B137" s="15">
        <v>5</v>
      </c>
      <c r="C137" s="103" t="s">
        <v>1982</v>
      </c>
      <c r="D137" s="74"/>
      <c r="E137" s="21">
        <v>19</v>
      </c>
      <c r="F137" s="19" t="s">
        <v>107</v>
      </c>
      <c r="G137" s="97">
        <v>5</v>
      </c>
      <c r="H137" s="123" t="s">
        <v>1981</v>
      </c>
      <c r="I137" s="74"/>
      <c r="J137" s="21">
        <v>12</v>
      </c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.75">
      <c r="A138" s="14"/>
      <c r="B138" s="15">
        <v>6</v>
      </c>
      <c r="C138" s="103" t="s">
        <v>1980</v>
      </c>
      <c r="D138" s="74"/>
      <c r="E138" s="21">
        <v>19</v>
      </c>
      <c r="F138" s="19" t="s">
        <v>111</v>
      </c>
      <c r="G138" s="97">
        <v>6</v>
      </c>
      <c r="H138" s="123" t="s">
        <v>1979</v>
      </c>
      <c r="I138" s="74"/>
      <c r="J138" s="21">
        <v>13</v>
      </c>
      <c r="K138" s="19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.75">
      <c r="A139" s="14"/>
      <c r="B139" s="15">
        <v>7</v>
      </c>
      <c r="C139" s="103" t="s">
        <v>1978</v>
      </c>
      <c r="D139" s="74"/>
      <c r="E139" s="21">
        <v>22</v>
      </c>
      <c r="F139" s="19" t="s">
        <v>37</v>
      </c>
      <c r="G139" s="97">
        <v>7</v>
      </c>
      <c r="H139" s="123" t="s">
        <v>1977</v>
      </c>
      <c r="I139" s="74"/>
      <c r="J139" s="21">
        <v>18</v>
      </c>
      <c r="K139" s="19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Kwinana (2)</v>
      </c>
      <c r="C140" s="58"/>
      <c r="D140" s="58"/>
      <c r="E140" s="56"/>
      <c r="F140" s="21">
        <f>COUNTA(F133:F139)-0.5*COUNTIF(F133:F139,"Sq*")-COUNTIF(F133:F139,"TBA")</f>
        <v>6.5</v>
      </c>
      <c r="G140" s="84" t="str">
        <f>"TOTAL MATCHES WON BY : "&amp;H129</f>
        <v>TOTAL MATCHES WON BY : Bunbury</v>
      </c>
      <c r="H140" s="58"/>
      <c r="I140" s="58"/>
      <c r="J140" s="56"/>
      <c r="K140" s="21">
        <f>COUNTA(K133:K139)-0.5*COUNTIF(K133:K139,"Sq*")-COUNTIF(K133:K139,"TBA")</f>
        <v>0.5</v>
      </c>
      <c r="L140" s="22"/>
      <c r="M140" s="22"/>
      <c r="N140" s="22" t="str">
        <f>IF(F140+K140=0,"",C129)</f>
        <v>Kwinana (2)</v>
      </c>
      <c r="O140" s="22">
        <f>F140</f>
        <v>6.5</v>
      </c>
      <c r="P140" s="22" t="str">
        <f>IF(F140+K140=0,"",H129)</f>
        <v>Bunbury</v>
      </c>
      <c r="Q140" s="22">
        <f>K140</f>
        <v>0.5</v>
      </c>
      <c r="R140" s="22" t="str">
        <f>G141</f>
        <v>Kwinana (2)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Kwinana (2)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[11]Sheet1!C33</f>
        <v>Kwinana (1)</v>
      </c>
      <c r="D143" s="58"/>
      <c r="E143" s="58"/>
      <c r="F143" s="56"/>
      <c r="G143" s="16" t="s">
        <v>18</v>
      </c>
      <c r="H143" s="65" t="str">
        <f>[11]Sheet1!E33</f>
        <v>Pinjarra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103" t="s">
        <v>1976</v>
      </c>
      <c r="D147" s="74"/>
      <c r="E147" s="21">
        <v>14</v>
      </c>
      <c r="F147" s="19"/>
      <c r="G147" s="98">
        <v>1</v>
      </c>
      <c r="H147" s="103" t="s">
        <v>1975</v>
      </c>
      <c r="I147" s="74"/>
      <c r="J147" s="21">
        <v>9</v>
      </c>
      <c r="K147" s="19" t="s">
        <v>111</v>
      </c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103" t="s">
        <v>1974</v>
      </c>
      <c r="D148" s="74"/>
      <c r="E148" s="21">
        <v>15</v>
      </c>
      <c r="F148" s="19" t="s">
        <v>23</v>
      </c>
      <c r="G148" s="97">
        <v>2</v>
      </c>
      <c r="H148" s="103" t="s">
        <v>1973</v>
      </c>
      <c r="I148" s="74"/>
      <c r="J148" s="21">
        <v>11</v>
      </c>
      <c r="K148" s="19" t="s">
        <v>23</v>
      </c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103" t="s">
        <v>1972</v>
      </c>
      <c r="D149" s="74"/>
      <c r="E149" s="21">
        <v>15</v>
      </c>
      <c r="F149" s="19"/>
      <c r="G149" s="97">
        <v>3</v>
      </c>
      <c r="H149" s="103" t="s">
        <v>1971</v>
      </c>
      <c r="I149" s="74"/>
      <c r="J149" s="21">
        <v>12</v>
      </c>
      <c r="K149" s="19" t="s">
        <v>29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103" t="s">
        <v>1970</v>
      </c>
      <c r="D150" s="74"/>
      <c r="E150" s="21">
        <v>16</v>
      </c>
      <c r="F150" s="19" t="s">
        <v>111</v>
      </c>
      <c r="G150" s="97">
        <v>4</v>
      </c>
      <c r="H150" s="103" t="s">
        <v>1969</v>
      </c>
      <c r="I150" s="74"/>
      <c r="J150" s="21">
        <v>16</v>
      </c>
      <c r="K150" s="19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103" t="s">
        <v>1968</v>
      </c>
      <c r="D151" s="74"/>
      <c r="E151" s="21">
        <v>16</v>
      </c>
      <c r="F151" s="19"/>
      <c r="G151" s="97">
        <v>5</v>
      </c>
      <c r="H151" s="103" t="s">
        <v>1967</v>
      </c>
      <c r="I151" s="74"/>
      <c r="J151" s="21">
        <v>17</v>
      </c>
      <c r="K151" s="19" t="s">
        <v>26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103" t="s">
        <v>1966</v>
      </c>
      <c r="D152" s="74"/>
      <c r="E152" s="21">
        <v>17</v>
      </c>
      <c r="F152" s="19"/>
      <c r="G152" s="97">
        <v>6</v>
      </c>
      <c r="H152" s="103" t="s">
        <v>1965</v>
      </c>
      <c r="I152" s="74"/>
      <c r="J152" s="21">
        <v>20</v>
      </c>
      <c r="K152" s="19" t="s">
        <v>104</v>
      </c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103" t="s">
        <v>1964</v>
      </c>
      <c r="D153" s="74"/>
      <c r="E153" s="21">
        <v>19</v>
      </c>
      <c r="F153" s="19" t="s">
        <v>92</v>
      </c>
      <c r="G153" s="97">
        <v>7</v>
      </c>
      <c r="H153" s="103" t="s">
        <v>1963</v>
      </c>
      <c r="I153" s="74"/>
      <c r="J153" s="21">
        <v>21</v>
      </c>
      <c r="K153" s="19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Kwinana (1)</v>
      </c>
      <c r="C154" s="58"/>
      <c r="D154" s="58"/>
      <c r="E154" s="56"/>
      <c r="F154" s="21">
        <f>COUNTA(F147:F153)-0.5*COUNTIF(F147:F153,"Sq*")-COUNTIF(F147:F153,"TBA")</f>
        <v>2.5</v>
      </c>
      <c r="G154" s="84" t="str">
        <f>"TOTAL MATCHES WON BY : "&amp;H143</f>
        <v>TOTAL MATCHES WON BY : Pinjarra</v>
      </c>
      <c r="H154" s="58"/>
      <c r="I154" s="58"/>
      <c r="J154" s="56"/>
      <c r="K154" s="21">
        <f>COUNTA(K147:K153)-0.5*COUNTIF(K147:K153,"Sq*")-COUNTIF(K147:K153,"TBA")</f>
        <v>4.5</v>
      </c>
      <c r="L154" s="22"/>
      <c r="M154" s="22"/>
      <c r="N154" s="22" t="str">
        <f>IF(F154+K154=0,"",C143)</f>
        <v>Kwinana (1)</v>
      </c>
      <c r="O154" s="22">
        <f>F154</f>
        <v>2.5</v>
      </c>
      <c r="P154" s="22" t="str">
        <f>IF(F154+K154=0,"",H143)</f>
        <v>Pinjarra</v>
      </c>
      <c r="Q154" s="22">
        <f>K154</f>
        <v>4.5</v>
      </c>
      <c r="R154" s="22" t="str">
        <f>G155</f>
        <v>Pinjarra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Pinjarra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[11]Sheet1!C34</f>
        <v>Hartfield</v>
      </c>
      <c r="D157" s="58"/>
      <c r="E157" s="58"/>
      <c r="F157" s="56"/>
      <c r="G157" s="16" t="s">
        <v>18</v>
      </c>
      <c r="H157" s="65" t="str">
        <f>[11]Sheet1!E34</f>
        <v>Rockingham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6.5" customHeight="1">
      <c r="A161" s="14"/>
      <c r="B161" s="15">
        <v>1</v>
      </c>
      <c r="C161" s="103" t="s">
        <v>1962</v>
      </c>
      <c r="D161" s="74"/>
      <c r="E161" s="21">
        <v>6</v>
      </c>
      <c r="F161" s="19" t="s">
        <v>107</v>
      </c>
      <c r="G161" s="98">
        <v>1</v>
      </c>
      <c r="H161" s="103" t="s">
        <v>1961</v>
      </c>
      <c r="I161" s="74"/>
      <c r="J161" s="21">
        <v>15</v>
      </c>
      <c r="K161" s="19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103" t="s">
        <v>1960</v>
      </c>
      <c r="D162" s="74"/>
      <c r="E162" s="21">
        <v>9</v>
      </c>
      <c r="F162" s="19" t="s">
        <v>26</v>
      </c>
      <c r="G162" s="97">
        <v>2</v>
      </c>
      <c r="H162" s="103" t="s">
        <v>1959</v>
      </c>
      <c r="I162" s="74"/>
      <c r="J162" s="21">
        <v>15</v>
      </c>
      <c r="K162" s="19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103" t="s">
        <v>1958</v>
      </c>
      <c r="D163" s="74"/>
      <c r="E163" s="21">
        <v>9</v>
      </c>
      <c r="F163" s="19" t="s">
        <v>92</v>
      </c>
      <c r="G163" s="97">
        <v>3</v>
      </c>
      <c r="H163" s="103" t="s">
        <v>1957</v>
      </c>
      <c r="I163" s="74"/>
      <c r="J163" s="21">
        <v>16</v>
      </c>
      <c r="K163" s="19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103" t="s">
        <v>1956</v>
      </c>
      <c r="D164" s="74"/>
      <c r="E164" s="21">
        <v>10</v>
      </c>
      <c r="F164" s="19" t="s">
        <v>37</v>
      </c>
      <c r="G164" s="97">
        <v>4</v>
      </c>
      <c r="H164" s="103" t="s">
        <v>1955</v>
      </c>
      <c r="I164" s="74"/>
      <c r="J164" s="21">
        <v>16</v>
      </c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103" t="s">
        <v>1954</v>
      </c>
      <c r="D165" s="74"/>
      <c r="E165" s="21">
        <v>11</v>
      </c>
      <c r="F165" s="19"/>
      <c r="G165" s="97">
        <v>5</v>
      </c>
      <c r="H165" s="103" t="s">
        <v>1953</v>
      </c>
      <c r="I165" s="74"/>
      <c r="J165" s="21">
        <v>18</v>
      </c>
      <c r="K165" s="19" t="s">
        <v>26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103" t="s">
        <v>1952</v>
      </c>
      <c r="D166" s="74"/>
      <c r="E166" s="21">
        <v>12</v>
      </c>
      <c r="F166" s="19"/>
      <c r="G166" s="97">
        <v>6</v>
      </c>
      <c r="H166" s="103" t="s">
        <v>1951</v>
      </c>
      <c r="I166" s="74"/>
      <c r="J166" s="21">
        <v>19</v>
      </c>
      <c r="K166" s="19" t="s">
        <v>104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103" t="s">
        <v>1950</v>
      </c>
      <c r="D167" s="74"/>
      <c r="E167" s="21">
        <v>13</v>
      </c>
      <c r="F167" s="19"/>
      <c r="G167" s="97">
        <v>7</v>
      </c>
      <c r="H167" s="103" t="s">
        <v>1949</v>
      </c>
      <c r="I167" s="74"/>
      <c r="J167" s="21">
        <v>19</v>
      </c>
      <c r="K167" s="19" t="s">
        <v>96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Hartfield</v>
      </c>
      <c r="C168" s="58"/>
      <c r="D168" s="58"/>
      <c r="E168" s="56"/>
      <c r="F168" s="21">
        <f>COUNTA(F161:F167)-0.5*COUNTIF(F161:F167,"Sq*")-COUNTIF(F161:F167,"TBA")</f>
        <v>4</v>
      </c>
      <c r="G168" s="84" t="str">
        <f>"TOTAL MATCHES WON BY : "&amp;H157</f>
        <v>TOTAL MATCHES WON BY : Rockingham</v>
      </c>
      <c r="H168" s="58"/>
      <c r="I168" s="58"/>
      <c r="J168" s="56"/>
      <c r="K168" s="21">
        <f>COUNTA(K161:K167)-0.5*COUNTIF(K161:K167,"Sq*")-COUNTIF(K161:K167,"TBA")</f>
        <v>3</v>
      </c>
      <c r="L168" s="22"/>
      <c r="M168" s="22"/>
      <c r="N168" s="22" t="str">
        <f>IF(F168+K168=0,"",C157)</f>
        <v>Hartfield</v>
      </c>
      <c r="O168" s="22">
        <f>F168</f>
        <v>4</v>
      </c>
      <c r="P168" s="22" t="str">
        <f>IF(F168+K168=0,"",H157)</f>
        <v>Rockingham</v>
      </c>
      <c r="Q168" s="22">
        <f>K168</f>
        <v>3</v>
      </c>
      <c r="R168" s="22" t="str">
        <f>G169</f>
        <v>Hartfield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Hartfield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14"/>
      <c r="B171" s="15" t="s">
        <v>18</v>
      </c>
      <c r="C171" s="64" t="str">
        <f>[11]Sheet1!C35</f>
        <v>Mandurah</v>
      </c>
      <c r="D171" s="58"/>
      <c r="E171" s="58"/>
      <c r="F171" s="56"/>
      <c r="G171" s="16" t="s">
        <v>18</v>
      </c>
      <c r="H171" s="65" t="str">
        <f>[11]Sheet1!E35</f>
        <v>Secret Harbour</v>
      </c>
      <c r="I171" s="58"/>
      <c r="J171" s="58"/>
      <c r="K171" s="56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 ht="15">
      <c r="A172" s="14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 ht="15">
      <c r="A175" s="14"/>
      <c r="B175" s="15">
        <v>1</v>
      </c>
      <c r="C175" s="102" t="s">
        <v>1948</v>
      </c>
      <c r="D175" s="74"/>
      <c r="E175" s="21">
        <v>10</v>
      </c>
      <c r="F175" s="19" t="s">
        <v>135</v>
      </c>
      <c r="G175" s="98">
        <v>1</v>
      </c>
      <c r="H175" s="102" t="s">
        <v>1947</v>
      </c>
      <c r="I175" s="74"/>
      <c r="J175" s="21">
        <v>9</v>
      </c>
      <c r="K175" s="19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 ht="15">
      <c r="A176" s="14"/>
      <c r="B176" s="15">
        <v>2</v>
      </c>
      <c r="C176" s="102" t="s">
        <v>1946</v>
      </c>
      <c r="D176" s="74"/>
      <c r="E176" s="21">
        <v>10</v>
      </c>
      <c r="F176" s="19" t="s">
        <v>175</v>
      </c>
      <c r="G176" s="97">
        <v>2</v>
      </c>
      <c r="H176" s="102" t="s">
        <v>1945</v>
      </c>
      <c r="I176" s="74"/>
      <c r="J176" s="21">
        <v>11</v>
      </c>
      <c r="K176" s="19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 ht="15">
      <c r="A177" s="14"/>
      <c r="B177" s="15">
        <v>3</v>
      </c>
      <c r="C177" s="102" t="s">
        <v>1944</v>
      </c>
      <c r="D177" s="74"/>
      <c r="E177" s="21">
        <v>11</v>
      </c>
      <c r="F177" s="19"/>
      <c r="G177" s="97">
        <v>3</v>
      </c>
      <c r="H177" s="102" t="s">
        <v>1943</v>
      </c>
      <c r="I177" s="74"/>
      <c r="J177" s="21">
        <v>11</v>
      </c>
      <c r="K177" s="19" t="s">
        <v>29</v>
      </c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 ht="15">
      <c r="A178" s="14"/>
      <c r="B178" s="15">
        <v>4</v>
      </c>
      <c r="C178" s="102" t="s">
        <v>1942</v>
      </c>
      <c r="D178" s="74"/>
      <c r="E178" s="21">
        <v>12</v>
      </c>
      <c r="F178" s="19" t="s">
        <v>29</v>
      </c>
      <c r="G178" s="97">
        <v>4</v>
      </c>
      <c r="H178" s="102" t="s">
        <v>1941</v>
      </c>
      <c r="I178" s="74"/>
      <c r="J178" s="21">
        <v>14</v>
      </c>
      <c r="K178" s="19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 ht="15">
      <c r="A179" s="14"/>
      <c r="B179" s="15">
        <v>5</v>
      </c>
      <c r="C179" s="102" t="s">
        <v>1940</v>
      </c>
      <c r="D179" s="74"/>
      <c r="E179" s="21">
        <v>16</v>
      </c>
      <c r="F179" s="19" t="s">
        <v>26</v>
      </c>
      <c r="G179" s="97">
        <v>5</v>
      </c>
      <c r="H179" s="102" t="s">
        <v>1939</v>
      </c>
      <c r="I179" s="74"/>
      <c r="J179" s="21">
        <v>15</v>
      </c>
      <c r="K179" s="19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 ht="15">
      <c r="A180" s="14"/>
      <c r="B180" s="15">
        <v>6</v>
      </c>
      <c r="C180" s="102" t="s">
        <v>1938</v>
      </c>
      <c r="D180" s="74"/>
      <c r="E180" s="21">
        <v>20</v>
      </c>
      <c r="F180" s="19" t="s">
        <v>23</v>
      </c>
      <c r="G180" s="97">
        <v>6</v>
      </c>
      <c r="H180" s="102" t="s">
        <v>1937</v>
      </c>
      <c r="I180" s="74"/>
      <c r="J180" s="21">
        <v>15</v>
      </c>
      <c r="K180" s="19" t="s">
        <v>23</v>
      </c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 ht="15">
      <c r="A181" s="14"/>
      <c r="B181" s="15">
        <v>7</v>
      </c>
      <c r="C181" s="102" t="s">
        <v>1936</v>
      </c>
      <c r="D181" s="74"/>
      <c r="E181" s="21">
        <v>20</v>
      </c>
      <c r="F181" s="19" t="s">
        <v>104</v>
      </c>
      <c r="G181" s="97">
        <v>7</v>
      </c>
      <c r="H181" s="102" t="s">
        <v>1935</v>
      </c>
      <c r="I181" s="74"/>
      <c r="J181" s="21">
        <v>17</v>
      </c>
      <c r="K181" s="19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 ht="15">
      <c r="A182" s="14"/>
      <c r="B182" s="64" t="str">
        <f>"TOTAL MATCHES WON BY : "&amp;C171</f>
        <v>TOTAL MATCHES WON BY : Mandurah</v>
      </c>
      <c r="C182" s="58"/>
      <c r="D182" s="58"/>
      <c r="E182" s="56"/>
      <c r="F182" s="21">
        <f>COUNTA(F175:F181)-0.5*COUNTIF(F175:F181,"Sq*")-COUNTIF(F175:F181,"TBA")</f>
        <v>5.5</v>
      </c>
      <c r="G182" s="84" t="str">
        <f>"TOTAL MATCHES WON BY : "&amp;H171</f>
        <v>TOTAL MATCHES WON BY : Secret Harbour</v>
      </c>
      <c r="H182" s="58"/>
      <c r="I182" s="58"/>
      <c r="J182" s="56"/>
      <c r="K182" s="21">
        <f>COUNTA(K175:K181)-0.5*COUNTIF(K175:K181,"Sq*")-COUNTIF(K175:K181,"TBA")</f>
        <v>1.5</v>
      </c>
      <c r="L182" s="24"/>
      <c r="M182" s="22"/>
      <c r="N182" s="22" t="str">
        <f>IF(F182+K182=0,"",C171)</f>
        <v>Mandurah</v>
      </c>
      <c r="O182" s="22">
        <f>F182</f>
        <v>5.5</v>
      </c>
      <c r="P182" s="22" t="str">
        <f>IF(F182+K182=0,"",H171)</f>
        <v>Secret Harbour</v>
      </c>
      <c r="Q182" s="22">
        <f>K182</f>
        <v>1.5</v>
      </c>
      <c r="R182" s="22" t="str">
        <f>G183</f>
        <v>Mandurah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Mandurah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25"/>
      <c r="C184" s="25"/>
      <c r="D184" s="25"/>
      <c r="E184" s="25"/>
      <c r="F184" s="25"/>
      <c r="G184" s="26"/>
      <c r="H184" s="26"/>
      <c r="I184" s="26"/>
      <c r="J184" s="26"/>
      <c r="K184" s="26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 ht="30" customHeight="1">
      <c r="A185" s="13"/>
      <c r="B185" s="76" t="str">
        <f>[11]Sheet1!A25</f>
        <v>ROUND FOUR</v>
      </c>
      <c r="C185" s="56"/>
      <c r="D185" s="62" t="str">
        <f>[11]Sheet1!B25</f>
        <v>SUNDAY 29 JUNE</v>
      </c>
      <c r="E185" s="58"/>
      <c r="F185" s="56"/>
      <c r="G185" s="99" t="str">
        <f>[11]Sheet1!C25</f>
        <v>Rockingham GC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[11]Sheet1!C26</f>
        <v>Hartfield</v>
      </c>
      <c r="D186" s="58"/>
      <c r="E186" s="58"/>
      <c r="F186" s="56"/>
      <c r="G186" s="16" t="s">
        <v>18</v>
      </c>
      <c r="H186" s="65" t="str">
        <f>[11]Sheet1!E26</f>
        <v>Pinjarra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1894</v>
      </c>
      <c r="D190" s="56"/>
      <c r="E190" s="21">
        <v>7</v>
      </c>
      <c r="F190" s="19"/>
      <c r="G190" s="98">
        <v>1</v>
      </c>
      <c r="H190" s="75" t="s">
        <v>1934</v>
      </c>
      <c r="I190" s="56"/>
      <c r="J190" s="21">
        <v>7</v>
      </c>
      <c r="K190" s="19" t="s">
        <v>99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1891</v>
      </c>
      <c r="D191" s="56"/>
      <c r="E191" s="21">
        <v>8</v>
      </c>
      <c r="F191" s="19" t="s">
        <v>37</v>
      </c>
      <c r="G191" s="97">
        <v>2</v>
      </c>
      <c r="H191" s="75" t="s">
        <v>1917</v>
      </c>
      <c r="I191" s="56"/>
      <c r="J191" s="21">
        <v>7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1873</v>
      </c>
      <c r="D192" s="56"/>
      <c r="E192" s="21">
        <v>8</v>
      </c>
      <c r="F192" s="19" t="s">
        <v>111</v>
      </c>
      <c r="G192" s="97">
        <v>3</v>
      </c>
      <c r="H192" s="75" t="s">
        <v>1910</v>
      </c>
      <c r="I192" s="56"/>
      <c r="J192" s="21">
        <v>10</v>
      </c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1869</v>
      </c>
      <c r="D193" s="56"/>
      <c r="E193" s="21">
        <v>9</v>
      </c>
      <c r="F193" s="19" t="s">
        <v>111</v>
      </c>
      <c r="G193" s="97">
        <v>4</v>
      </c>
      <c r="H193" s="75" t="s">
        <v>1914</v>
      </c>
      <c r="I193" s="56"/>
      <c r="J193" s="21">
        <v>10</v>
      </c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1865</v>
      </c>
      <c r="D194" s="56"/>
      <c r="E194" s="21">
        <v>10</v>
      </c>
      <c r="F194" s="19"/>
      <c r="G194" s="97">
        <v>5</v>
      </c>
      <c r="H194" s="75" t="s">
        <v>1906</v>
      </c>
      <c r="I194" s="56"/>
      <c r="J194" s="21">
        <v>14</v>
      </c>
      <c r="K194" s="19" t="s">
        <v>26</v>
      </c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1867</v>
      </c>
      <c r="D195" s="56"/>
      <c r="E195" s="21">
        <v>11</v>
      </c>
      <c r="F195" s="19" t="s">
        <v>111</v>
      </c>
      <c r="G195" s="97">
        <v>6</v>
      </c>
      <c r="H195" s="75" t="s">
        <v>1913</v>
      </c>
      <c r="I195" s="56"/>
      <c r="J195" s="21">
        <v>14</v>
      </c>
      <c r="K195" s="19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1863</v>
      </c>
      <c r="D196" s="56"/>
      <c r="E196" s="21">
        <v>11</v>
      </c>
      <c r="F196" s="19" t="s">
        <v>23</v>
      </c>
      <c r="G196" s="97">
        <v>7</v>
      </c>
      <c r="H196" s="75" t="s">
        <v>1933</v>
      </c>
      <c r="I196" s="56"/>
      <c r="J196" s="21">
        <v>19</v>
      </c>
      <c r="K196" s="19" t="s">
        <v>23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Hartfield</v>
      </c>
      <c r="C197" s="58"/>
      <c r="D197" s="58"/>
      <c r="E197" s="56"/>
      <c r="F197" s="21">
        <f>COUNTA(F190:F196)-0.5*COUNTIF(F190:F196,"Sq*")-COUNTIF(F190:F196,"TBA")</f>
        <v>4.5</v>
      </c>
      <c r="G197" s="84" t="str">
        <f>"TOTAL MATCHES WON BY : "&amp;H186</f>
        <v>TOTAL MATCHES WON BY : Pinjarra</v>
      </c>
      <c r="H197" s="58"/>
      <c r="I197" s="58"/>
      <c r="J197" s="56"/>
      <c r="K197" s="21">
        <f>COUNTA(K190:K196)-0.5*COUNTIF(K190:K196,"Sq*")-COUNTIF(K190:K196,"TBA")</f>
        <v>2.5</v>
      </c>
      <c r="L197" s="22"/>
      <c r="M197" s="22"/>
      <c r="N197" s="22" t="str">
        <f>IF(F197+K197=0,"",C186)</f>
        <v>Hartfield</v>
      </c>
      <c r="O197" s="22">
        <f>F197</f>
        <v>4.5</v>
      </c>
      <c r="P197" s="22" t="str">
        <f>IF(F197+K197=0,"",H186)</f>
        <v>Pinjarra</v>
      </c>
      <c r="Q197" s="22">
        <f>K197</f>
        <v>2.5</v>
      </c>
      <c r="R197" s="22" t="str">
        <f>G198</f>
        <v>Hartfield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Hartfield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[11]Sheet1!C27</f>
        <v>Kwinana (2)</v>
      </c>
      <c r="D200" s="58"/>
      <c r="E200" s="58"/>
      <c r="F200" s="56"/>
      <c r="G200" s="16" t="s">
        <v>18</v>
      </c>
      <c r="H200" s="65" t="str">
        <f>[11]Sheet1!E27</f>
        <v>Secret Harbour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1932</v>
      </c>
      <c r="D204" s="56"/>
      <c r="E204" s="21">
        <v>13</v>
      </c>
      <c r="F204" s="19" t="s">
        <v>34</v>
      </c>
      <c r="G204" s="98">
        <v>1</v>
      </c>
      <c r="H204" s="75" t="s">
        <v>1398</v>
      </c>
      <c r="I204" s="56"/>
      <c r="J204" s="21">
        <v>7</v>
      </c>
      <c r="K204" s="19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1920</v>
      </c>
      <c r="D205" s="56"/>
      <c r="E205" s="21">
        <v>13</v>
      </c>
      <c r="F205" s="19" t="s">
        <v>34</v>
      </c>
      <c r="G205" s="97">
        <v>2</v>
      </c>
      <c r="H205" s="75" t="s">
        <v>1918</v>
      </c>
      <c r="I205" s="56"/>
      <c r="J205" s="21">
        <v>9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1846</v>
      </c>
      <c r="D206" s="56"/>
      <c r="E206" s="21">
        <v>14</v>
      </c>
      <c r="F206" s="19" t="s">
        <v>23</v>
      </c>
      <c r="G206" s="97">
        <v>3</v>
      </c>
      <c r="H206" s="75" t="s">
        <v>1883</v>
      </c>
      <c r="I206" s="56"/>
      <c r="J206" s="21">
        <v>9</v>
      </c>
      <c r="K206" s="19" t="s">
        <v>23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1842</v>
      </c>
      <c r="D207" s="56"/>
      <c r="E207" s="21">
        <v>16</v>
      </c>
      <c r="F207" s="19" t="s">
        <v>26</v>
      </c>
      <c r="G207" s="97">
        <v>4</v>
      </c>
      <c r="H207" s="75" t="s">
        <v>1881</v>
      </c>
      <c r="I207" s="56"/>
      <c r="J207" s="21">
        <v>12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1840</v>
      </c>
      <c r="D208" s="56"/>
      <c r="E208" s="21">
        <v>17</v>
      </c>
      <c r="F208" s="19" t="s">
        <v>26</v>
      </c>
      <c r="G208" s="97">
        <v>5</v>
      </c>
      <c r="H208" s="75" t="s">
        <v>1931</v>
      </c>
      <c r="I208" s="56"/>
      <c r="J208" s="21">
        <v>13</v>
      </c>
      <c r="K208" s="19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1930</v>
      </c>
      <c r="D209" s="56"/>
      <c r="E209" s="21">
        <v>19</v>
      </c>
      <c r="F209" s="19" t="s">
        <v>99</v>
      </c>
      <c r="G209" s="97">
        <v>6</v>
      </c>
      <c r="H209" s="75" t="s">
        <v>1878</v>
      </c>
      <c r="I209" s="56"/>
      <c r="J209" s="21">
        <v>13</v>
      </c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1836</v>
      </c>
      <c r="D210" s="56"/>
      <c r="E210" s="21">
        <v>19</v>
      </c>
      <c r="F210" s="19" t="s">
        <v>111</v>
      </c>
      <c r="G210" s="97">
        <v>7</v>
      </c>
      <c r="H210" s="75" t="s">
        <v>1897</v>
      </c>
      <c r="I210" s="56"/>
      <c r="J210" s="21">
        <v>15</v>
      </c>
      <c r="K210" s="19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Kwinana (2)</v>
      </c>
      <c r="C211" s="58"/>
      <c r="D211" s="58"/>
      <c r="E211" s="56"/>
      <c r="F211" s="21">
        <f>COUNTA(F204:F210)-0.5*COUNTIF(F204:F210,"Sq*")-COUNTIF(F204:F210,"TBA")</f>
        <v>6.5</v>
      </c>
      <c r="G211" s="84" t="str">
        <f>"TOTAL MATCHES WON BY : "&amp;H200</f>
        <v>TOTAL MATCHES WON BY : Secret Harbour</v>
      </c>
      <c r="H211" s="58"/>
      <c r="I211" s="58"/>
      <c r="J211" s="56"/>
      <c r="K211" s="21">
        <f>COUNTA(K204:K210)-0.5*COUNTIF(K204:K210,"Sq*")-COUNTIF(K204:K210,"TBA")</f>
        <v>0.5</v>
      </c>
      <c r="L211" s="22"/>
      <c r="M211" s="22"/>
      <c r="N211" s="22" t="str">
        <f>IF(F211+K211=0,"",C200)</f>
        <v>Kwinana (2)</v>
      </c>
      <c r="O211" s="22">
        <f>F211</f>
        <v>6.5</v>
      </c>
      <c r="P211" s="22" t="str">
        <f>IF(F211+K211=0,"",H200)</f>
        <v>Secret Harbour</v>
      </c>
      <c r="Q211" s="22">
        <f>K211</f>
        <v>0.5</v>
      </c>
      <c r="R211" s="22" t="str">
        <f>G212</f>
        <v>Kwinana (2)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Kwinana (2)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[11]Sheet1!C28</f>
        <v>Bunbury</v>
      </c>
      <c r="D214" s="58"/>
      <c r="E214" s="58"/>
      <c r="F214" s="56"/>
      <c r="G214" s="16" t="s">
        <v>18</v>
      </c>
      <c r="H214" s="65" t="str">
        <f>[11]Sheet1!E28</f>
        <v>Mandurah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1888</v>
      </c>
      <c r="D218" s="56"/>
      <c r="E218" s="21">
        <v>9</v>
      </c>
      <c r="F218" s="19"/>
      <c r="G218" s="98">
        <v>1</v>
      </c>
      <c r="H218" s="75" t="s">
        <v>1929</v>
      </c>
      <c r="I218" s="56"/>
      <c r="J218" s="21">
        <v>7</v>
      </c>
      <c r="K218" s="19" t="s">
        <v>26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1886</v>
      </c>
      <c r="D219" s="56"/>
      <c r="E219" s="21">
        <v>9</v>
      </c>
      <c r="F219" s="19"/>
      <c r="G219" s="97">
        <v>2</v>
      </c>
      <c r="H219" s="75" t="s">
        <v>1861</v>
      </c>
      <c r="I219" s="56"/>
      <c r="J219" s="21">
        <v>8</v>
      </c>
      <c r="K219" s="19" t="s">
        <v>107</v>
      </c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1928</v>
      </c>
      <c r="D220" s="56"/>
      <c r="E220" s="21">
        <v>9</v>
      </c>
      <c r="F220" s="19" t="s">
        <v>92</v>
      </c>
      <c r="G220" s="97">
        <v>3</v>
      </c>
      <c r="H220" s="75" t="s">
        <v>1853</v>
      </c>
      <c r="I220" s="56"/>
      <c r="J220" s="21">
        <v>9</v>
      </c>
      <c r="K220" s="19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1882</v>
      </c>
      <c r="D221" s="56"/>
      <c r="E221" s="21">
        <v>9</v>
      </c>
      <c r="F221" s="19" t="s">
        <v>92</v>
      </c>
      <c r="G221" s="97">
        <v>4</v>
      </c>
      <c r="H221" s="75" t="s">
        <v>1855</v>
      </c>
      <c r="I221" s="56"/>
      <c r="J221" s="21">
        <v>10</v>
      </c>
      <c r="K221" s="19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1892</v>
      </c>
      <c r="D222" s="56"/>
      <c r="E222" s="21">
        <v>9</v>
      </c>
      <c r="F222" s="19"/>
      <c r="G222" s="97">
        <v>5</v>
      </c>
      <c r="H222" s="75" t="s">
        <v>1927</v>
      </c>
      <c r="I222" s="56"/>
      <c r="J222" s="21">
        <v>12</v>
      </c>
      <c r="K222" s="19" t="s">
        <v>26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1880</v>
      </c>
      <c r="D223" s="56"/>
      <c r="E223" s="21">
        <v>10</v>
      </c>
      <c r="F223" s="19" t="s">
        <v>23</v>
      </c>
      <c r="G223" s="97">
        <v>6</v>
      </c>
      <c r="H223" s="75" t="s">
        <v>1903</v>
      </c>
      <c r="I223" s="56"/>
      <c r="J223" s="21">
        <v>15</v>
      </c>
      <c r="K223" s="19" t="s">
        <v>23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1926</v>
      </c>
      <c r="D224" s="56"/>
      <c r="E224" s="21">
        <v>16</v>
      </c>
      <c r="F224" s="19"/>
      <c r="G224" s="97">
        <v>7</v>
      </c>
      <c r="H224" s="75" t="s">
        <v>1851</v>
      </c>
      <c r="I224" s="56"/>
      <c r="J224" s="21">
        <v>18</v>
      </c>
      <c r="K224" s="19" t="s">
        <v>26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Bunbury</v>
      </c>
      <c r="C225" s="58"/>
      <c r="D225" s="58"/>
      <c r="E225" s="56"/>
      <c r="F225" s="21">
        <f>COUNTA(F218:F224)-0.5*COUNTIF(F218:F224,"Sq*")-COUNTIF(F218:F224,"TBA")</f>
        <v>2.5</v>
      </c>
      <c r="G225" s="84" t="str">
        <f>"TOTAL MATCHES WON BY : "&amp;H214</f>
        <v>TOTAL MATCHES WON BY : Mandurah</v>
      </c>
      <c r="H225" s="58"/>
      <c r="I225" s="58"/>
      <c r="J225" s="56"/>
      <c r="K225" s="21">
        <f>COUNTA(K218:K224)-0.5*COUNTIF(K218:K224,"Sq*")-COUNTIF(K218:K224,"TBA")</f>
        <v>4.5</v>
      </c>
      <c r="L225" s="22"/>
      <c r="M225" s="22"/>
      <c r="N225" s="22" t="str">
        <f>IF(F225+K225=0,"",C214)</f>
        <v>Bunbury</v>
      </c>
      <c r="O225" s="22">
        <f>F225</f>
        <v>2.5</v>
      </c>
      <c r="P225" s="22" t="str">
        <f>IF(F225+K225=0,"",H214)</f>
        <v>Mandurah</v>
      </c>
      <c r="Q225" s="22">
        <f>K225</f>
        <v>4.5</v>
      </c>
      <c r="R225" s="22" t="str">
        <f>G226</f>
        <v>Mandurah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Mandurah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[11]Sheet1!C29</f>
        <v>Rockingham</v>
      </c>
      <c r="D228" s="58"/>
      <c r="E228" s="58"/>
      <c r="F228" s="56"/>
      <c r="G228" s="16" t="s">
        <v>18</v>
      </c>
      <c r="H228" s="65" t="str">
        <f>[11]Sheet1!E29</f>
        <v>Kwinana (1)</v>
      </c>
      <c r="I228" s="58"/>
      <c r="J228" s="58"/>
      <c r="K228" s="56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 ht="15">
      <c r="A229" s="2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 ht="15">
      <c r="A230" s="23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 ht="15">
      <c r="A231" s="23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 ht="15">
      <c r="A232" s="23"/>
      <c r="B232" s="15">
        <v>1</v>
      </c>
      <c r="C232" s="75" t="s">
        <v>1912</v>
      </c>
      <c r="D232" s="56"/>
      <c r="E232" s="21">
        <v>13</v>
      </c>
      <c r="F232" s="19"/>
      <c r="G232" s="98">
        <v>1</v>
      </c>
      <c r="H232" s="75" t="s">
        <v>1868</v>
      </c>
      <c r="I232" s="56"/>
      <c r="J232" s="21">
        <v>12</v>
      </c>
      <c r="K232" s="19" t="s">
        <v>37</v>
      </c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 ht="15">
      <c r="A233" s="23"/>
      <c r="B233" s="15">
        <v>2</v>
      </c>
      <c r="C233" s="75" t="s">
        <v>1925</v>
      </c>
      <c r="D233" s="56"/>
      <c r="E233" s="21">
        <v>13</v>
      </c>
      <c r="F233" s="19"/>
      <c r="G233" s="97">
        <v>2</v>
      </c>
      <c r="H233" s="75" t="s">
        <v>1872</v>
      </c>
      <c r="I233" s="56"/>
      <c r="J233" s="21">
        <v>12</v>
      </c>
      <c r="K233" s="19" t="s">
        <v>26</v>
      </c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 ht="15">
      <c r="A234" s="23"/>
      <c r="B234" s="15">
        <v>3</v>
      </c>
      <c r="C234" s="75" t="s">
        <v>1847</v>
      </c>
      <c r="D234" s="56"/>
      <c r="E234" s="21">
        <v>14</v>
      </c>
      <c r="F234" s="19" t="s">
        <v>23</v>
      </c>
      <c r="G234" s="97">
        <v>3</v>
      </c>
      <c r="H234" s="75" t="s">
        <v>1874</v>
      </c>
      <c r="I234" s="56"/>
      <c r="J234" s="21">
        <v>13</v>
      </c>
      <c r="K234" s="19" t="s">
        <v>23</v>
      </c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 ht="15">
      <c r="A235" s="23"/>
      <c r="B235" s="15">
        <v>4</v>
      </c>
      <c r="C235" s="75" t="s">
        <v>1845</v>
      </c>
      <c r="D235" s="56"/>
      <c r="E235" s="21">
        <v>14</v>
      </c>
      <c r="F235" s="19" t="s">
        <v>34</v>
      </c>
      <c r="G235" s="97">
        <v>4</v>
      </c>
      <c r="H235" s="75" t="s">
        <v>1924</v>
      </c>
      <c r="I235" s="56"/>
      <c r="J235" s="21">
        <v>14</v>
      </c>
      <c r="K235" s="19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 ht="15">
      <c r="A236" s="23"/>
      <c r="B236" s="15">
        <v>5</v>
      </c>
      <c r="C236" s="75" t="s">
        <v>1909</v>
      </c>
      <c r="D236" s="56"/>
      <c r="E236" s="21">
        <v>14</v>
      </c>
      <c r="F236" s="19" t="s">
        <v>92</v>
      </c>
      <c r="G236" s="97">
        <v>5</v>
      </c>
      <c r="H236" s="75" t="s">
        <v>1900</v>
      </c>
      <c r="I236" s="56"/>
      <c r="J236" s="21">
        <v>14</v>
      </c>
      <c r="K236" s="19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 ht="15">
      <c r="A237" s="23"/>
      <c r="B237" s="15">
        <v>6</v>
      </c>
      <c r="C237" s="75" t="s">
        <v>1923</v>
      </c>
      <c r="D237" s="56"/>
      <c r="E237" s="21">
        <v>14</v>
      </c>
      <c r="F237" s="19" t="s">
        <v>37</v>
      </c>
      <c r="G237" s="97">
        <v>6</v>
      </c>
      <c r="H237" s="75" t="s">
        <v>1898</v>
      </c>
      <c r="I237" s="56"/>
      <c r="J237" s="21">
        <v>15</v>
      </c>
      <c r="K237" s="19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 ht="15">
      <c r="A238" s="23"/>
      <c r="B238" s="15">
        <v>7</v>
      </c>
      <c r="C238" s="75" t="s">
        <v>1835</v>
      </c>
      <c r="D238" s="56"/>
      <c r="E238" s="21">
        <v>18</v>
      </c>
      <c r="F238" s="19"/>
      <c r="G238" s="97">
        <v>7</v>
      </c>
      <c r="H238" s="75" t="s">
        <v>1896</v>
      </c>
      <c r="I238" s="56"/>
      <c r="J238" s="21">
        <v>16</v>
      </c>
      <c r="K238" s="19" t="s">
        <v>29</v>
      </c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 ht="15">
      <c r="A239" s="23"/>
      <c r="B239" s="64" t="str">
        <f>"TOTAL MATCHES WON BY : "&amp;C228</f>
        <v>TOTAL MATCHES WON BY : Rockingham</v>
      </c>
      <c r="C239" s="58"/>
      <c r="D239" s="58"/>
      <c r="E239" s="56"/>
      <c r="F239" s="21">
        <f>COUNTA(F232:F238)-0.5*COUNTIF(F232:F238,"Sq*")-COUNTIF(F232:F238,"TBA")</f>
        <v>3.5</v>
      </c>
      <c r="G239" s="84" t="str">
        <f>"TOTAL MATCHES WON BY : "&amp;H228</f>
        <v>TOTAL MATCHES WON BY : Kwinana (1)</v>
      </c>
      <c r="H239" s="58"/>
      <c r="I239" s="58"/>
      <c r="J239" s="56"/>
      <c r="K239" s="21">
        <f>COUNTA(K232:K238)-0.5*COUNTIF(K232:K238,"Sq*")-COUNTIF(K232:K238,"TBA")</f>
        <v>3.5</v>
      </c>
      <c r="L239" s="24"/>
      <c r="M239" s="22"/>
      <c r="N239" s="22" t="str">
        <f>IF(F239+K239=0,"",C228)</f>
        <v>Rockingham</v>
      </c>
      <c r="O239" s="22">
        <f>F239</f>
        <v>3.5</v>
      </c>
      <c r="P239" s="22" t="str">
        <f>IF(F239+K239=0,"",H228)</f>
        <v>Kwinana (1)</v>
      </c>
      <c r="Q239" s="22">
        <f>K239</f>
        <v>3.5</v>
      </c>
      <c r="R239" s="22" t="str">
        <f>G240</f>
        <v>HALVED</v>
      </c>
      <c r="S239" s="22" t="str">
        <f>IF(R239="HALVED",C228,"")</f>
        <v>Rockingham</v>
      </c>
      <c r="T239" s="22" t="str">
        <f>IF(R239="HALVED",H228,"")</f>
        <v>Kwinana (1)</v>
      </c>
      <c r="U239" s="22"/>
      <c r="V239" s="22"/>
      <c r="W239" s="22"/>
      <c r="X239" s="22"/>
      <c r="Y239" s="22"/>
    </row>
    <row r="240" spans="1:25" ht="15">
      <c r="A240" s="23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HALVED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23"/>
      <c r="B241" s="25"/>
      <c r="C241" s="25"/>
      <c r="D241" s="25"/>
      <c r="E241" s="25"/>
      <c r="F241" s="25"/>
      <c r="G241" s="26"/>
      <c r="H241" s="26"/>
      <c r="I241" s="26"/>
      <c r="J241" s="26"/>
      <c r="K241" s="26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 ht="30" customHeight="1">
      <c r="A242" s="13"/>
      <c r="B242" s="76" t="str">
        <f>[11]Sheet1!A19</f>
        <v>ROUND THREE</v>
      </c>
      <c r="C242" s="56"/>
      <c r="D242" s="62" t="str">
        <f>[11]Sheet1!B19</f>
        <v>SUNDAY 22 JUNE</v>
      </c>
      <c r="E242" s="58"/>
      <c r="F242" s="56"/>
      <c r="G242" s="99" t="str">
        <f>[11]Sheet1!C19</f>
        <v>Pinjarra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[11]Sheet1!C20</f>
        <v>Mandurah</v>
      </c>
      <c r="D243" s="58"/>
      <c r="E243" s="58"/>
      <c r="F243" s="56"/>
      <c r="G243" s="16" t="s">
        <v>18</v>
      </c>
      <c r="H243" s="65" t="str">
        <f>[11]Sheet1!E20</f>
        <v>Kwinana (1)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1861</v>
      </c>
      <c r="D247" s="56"/>
      <c r="E247" s="21">
        <v>8</v>
      </c>
      <c r="F247" s="19" t="s">
        <v>37</v>
      </c>
      <c r="G247" s="98">
        <v>1</v>
      </c>
      <c r="H247" s="75" t="s">
        <v>1901</v>
      </c>
      <c r="I247" s="56"/>
      <c r="J247" s="21">
        <v>13</v>
      </c>
      <c r="K247" s="19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1922</v>
      </c>
      <c r="D248" s="56"/>
      <c r="E248" s="21">
        <v>9</v>
      </c>
      <c r="F248" s="19" t="s">
        <v>99</v>
      </c>
      <c r="G248" s="97">
        <v>2</v>
      </c>
      <c r="H248" s="75" t="s">
        <v>1874</v>
      </c>
      <c r="I248" s="56"/>
      <c r="J248" s="21">
        <v>13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1855</v>
      </c>
      <c r="D249" s="56"/>
      <c r="E249" s="21">
        <v>10</v>
      </c>
      <c r="F249" s="19" t="s">
        <v>26</v>
      </c>
      <c r="G249" s="97">
        <v>3</v>
      </c>
      <c r="H249" s="75" t="s">
        <v>1900</v>
      </c>
      <c r="I249" s="56"/>
      <c r="J249" s="21">
        <v>13</v>
      </c>
      <c r="K249" s="19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1857</v>
      </c>
      <c r="D250" s="56"/>
      <c r="E250" s="21">
        <v>10</v>
      </c>
      <c r="F250" s="19" t="s">
        <v>23</v>
      </c>
      <c r="G250" s="97">
        <v>4</v>
      </c>
      <c r="H250" s="75" t="s">
        <v>1899</v>
      </c>
      <c r="I250" s="56"/>
      <c r="J250" s="21">
        <v>14</v>
      </c>
      <c r="K250" s="19" t="s">
        <v>23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1853</v>
      </c>
      <c r="D251" s="56"/>
      <c r="E251" s="21">
        <v>13</v>
      </c>
      <c r="F251" s="19" t="s">
        <v>37</v>
      </c>
      <c r="G251" s="97">
        <v>5</v>
      </c>
      <c r="H251" s="75" t="s">
        <v>1898</v>
      </c>
      <c r="I251" s="56"/>
      <c r="J251" s="21">
        <v>16</v>
      </c>
      <c r="K251" s="19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1903</v>
      </c>
      <c r="D252" s="56"/>
      <c r="E252" s="21">
        <v>15</v>
      </c>
      <c r="F252" s="19" t="s">
        <v>37</v>
      </c>
      <c r="G252" s="97">
        <v>6</v>
      </c>
      <c r="H252" s="75" t="s">
        <v>1896</v>
      </c>
      <c r="I252" s="56"/>
      <c r="J252" s="21">
        <v>17</v>
      </c>
      <c r="K252" s="19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1851</v>
      </c>
      <c r="D253" s="56"/>
      <c r="E253" s="21">
        <v>16</v>
      </c>
      <c r="F253" s="19"/>
      <c r="G253" s="97">
        <v>7</v>
      </c>
      <c r="H253" s="75" t="s">
        <v>1895</v>
      </c>
      <c r="I253" s="56"/>
      <c r="J253" s="21">
        <v>18</v>
      </c>
      <c r="K253" s="19" t="s">
        <v>96</v>
      </c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Mandurah</v>
      </c>
      <c r="C254" s="58"/>
      <c r="D254" s="58"/>
      <c r="E254" s="56"/>
      <c r="F254" s="21">
        <f>COUNTA(F247:F253)-0.5*COUNTIF(F247:F253,"Sq*")-COUNTIF(F247:F253,"TBA")</f>
        <v>5.5</v>
      </c>
      <c r="G254" s="84" t="str">
        <f>"TOTAL MATCHES WON BY : "&amp;H243</f>
        <v>TOTAL MATCHES WON BY : Kwinana (1)</v>
      </c>
      <c r="H254" s="58"/>
      <c r="I254" s="58"/>
      <c r="J254" s="56"/>
      <c r="K254" s="21">
        <f>COUNTA(K247:K253)-0.5*COUNTIF(K247:K253,"Sq*")-COUNTIF(K247:K253,"TBA")</f>
        <v>1.5</v>
      </c>
      <c r="L254" s="22"/>
      <c r="M254" s="22"/>
      <c r="N254" s="22" t="str">
        <f>IF(F254+K254=0,"",C243)</f>
        <v>Mandurah</v>
      </c>
      <c r="O254" s="22">
        <f>F254</f>
        <v>5.5</v>
      </c>
      <c r="P254" s="22" t="str">
        <f>IF(F254+K254=0,"",H243)</f>
        <v>Kwinana (1)</v>
      </c>
      <c r="Q254" s="22">
        <f>K254</f>
        <v>1.5</v>
      </c>
      <c r="R254" s="22" t="str">
        <f>G255</f>
        <v>Mandurah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Mandurah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[11]Sheet1!C21</f>
        <v>Bunbury</v>
      </c>
      <c r="D257" s="58"/>
      <c r="E257" s="58"/>
      <c r="F257" s="56"/>
      <c r="G257" s="16" t="s">
        <v>18</v>
      </c>
      <c r="H257" s="65" t="str">
        <f>[11]Sheet1!E21</f>
        <v>Rockingham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1888</v>
      </c>
      <c r="D261" s="56"/>
      <c r="E261" s="21">
        <v>9</v>
      </c>
      <c r="F261" s="19"/>
      <c r="G261" s="98">
        <v>1</v>
      </c>
      <c r="H261" s="75" t="s">
        <v>1912</v>
      </c>
      <c r="I261" s="56"/>
      <c r="J261" s="21">
        <v>14</v>
      </c>
      <c r="K261" s="19" t="s">
        <v>92</v>
      </c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1893</v>
      </c>
      <c r="D262" s="56"/>
      <c r="E262" s="21">
        <v>9</v>
      </c>
      <c r="F262" s="19"/>
      <c r="G262" s="97">
        <v>2</v>
      </c>
      <c r="H262" s="75" t="s">
        <v>1847</v>
      </c>
      <c r="I262" s="56"/>
      <c r="J262" s="21">
        <v>14</v>
      </c>
      <c r="K262" s="19" t="s">
        <v>104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1921</v>
      </c>
      <c r="D263" s="56"/>
      <c r="E263" s="21">
        <v>9</v>
      </c>
      <c r="F263" s="19"/>
      <c r="G263" s="97">
        <v>3</v>
      </c>
      <c r="H263" s="75" t="s">
        <v>1845</v>
      </c>
      <c r="I263" s="56"/>
      <c r="J263" s="21">
        <v>15</v>
      </c>
      <c r="K263" s="19" t="s">
        <v>34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1892</v>
      </c>
      <c r="D264" s="56"/>
      <c r="E264" s="21">
        <v>10</v>
      </c>
      <c r="F264" s="19"/>
      <c r="G264" s="97">
        <v>4</v>
      </c>
      <c r="H264" s="75" t="s">
        <v>1909</v>
      </c>
      <c r="I264" s="56"/>
      <c r="J264" s="21">
        <v>15</v>
      </c>
      <c r="K264" s="19" t="s">
        <v>92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1890</v>
      </c>
      <c r="D265" s="56"/>
      <c r="E265" s="21">
        <v>10</v>
      </c>
      <c r="F265" s="19"/>
      <c r="G265" s="97">
        <v>5</v>
      </c>
      <c r="H265" s="75" t="s">
        <v>1841</v>
      </c>
      <c r="I265" s="56"/>
      <c r="J265" s="21">
        <v>17</v>
      </c>
      <c r="K265" s="19" t="s">
        <v>34</v>
      </c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1877</v>
      </c>
      <c r="D266" s="56"/>
      <c r="E266" s="21">
        <v>11</v>
      </c>
      <c r="F266" s="19"/>
      <c r="G266" s="97">
        <v>6</v>
      </c>
      <c r="H266" s="75" t="s">
        <v>1907</v>
      </c>
      <c r="I266" s="56"/>
      <c r="J266" s="21">
        <v>17</v>
      </c>
      <c r="K266" s="19" t="s">
        <v>26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1497</v>
      </c>
      <c r="D267" s="56"/>
      <c r="E267" s="21">
        <v>11</v>
      </c>
      <c r="F267" s="19"/>
      <c r="G267" s="97">
        <v>7</v>
      </c>
      <c r="H267" s="75" t="s">
        <v>1835</v>
      </c>
      <c r="I267" s="56"/>
      <c r="J267" s="21">
        <v>19</v>
      </c>
      <c r="K267" s="19" t="s">
        <v>34</v>
      </c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Bunbury</v>
      </c>
      <c r="C268" s="58"/>
      <c r="D268" s="58"/>
      <c r="E268" s="56"/>
      <c r="F268" s="21">
        <f>COUNTA(F261:F267)-0.5*COUNTIF(F261:F267,"Sq*")-COUNTIF(F261:F267,"TBA")</f>
        <v>0</v>
      </c>
      <c r="G268" s="84" t="str">
        <f>"TOTAL MATCHES WON BY : "&amp;H257</f>
        <v>TOTAL MATCHES WON BY : Rockingham</v>
      </c>
      <c r="H268" s="58"/>
      <c r="I268" s="58"/>
      <c r="J268" s="56"/>
      <c r="K268" s="21">
        <f>COUNTA(K261:K267)-0.5*COUNTIF(K261:K267,"Sq*")-COUNTIF(K261:K267,"TBA")</f>
        <v>7</v>
      </c>
      <c r="L268" s="22"/>
      <c r="M268" s="22"/>
      <c r="N268" s="22" t="str">
        <f>IF(F268+K268=0,"",C257)</f>
        <v>Bunbury</v>
      </c>
      <c r="O268" s="22">
        <f>F268</f>
        <v>0</v>
      </c>
      <c r="P268" s="22" t="str">
        <f>IF(F268+K268=0,"",H257)</f>
        <v>Rockingham</v>
      </c>
      <c r="Q268" s="22">
        <f>K268</f>
        <v>7</v>
      </c>
      <c r="R268" s="22" t="str">
        <f>G269</f>
        <v>Rockingham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Rockingham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[11]Sheet1!C22</f>
        <v>Kwinana (2)</v>
      </c>
      <c r="D271" s="58"/>
      <c r="E271" s="58"/>
      <c r="F271" s="56"/>
      <c r="G271" s="16" t="s">
        <v>18</v>
      </c>
      <c r="H271" s="65" t="str">
        <f>[11]Sheet1!E22</f>
        <v>Hartfield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 t="s">
        <v>679</v>
      </c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1379</v>
      </c>
      <c r="D275" s="56"/>
      <c r="E275" s="21">
        <v>11</v>
      </c>
      <c r="F275" s="19"/>
      <c r="G275" s="98">
        <v>1</v>
      </c>
      <c r="H275" s="75" t="s">
        <v>1894</v>
      </c>
      <c r="I275" s="56"/>
      <c r="J275" s="21">
        <v>8</v>
      </c>
      <c r="K275" s="19" t="s">
        <v>34</v>
      </c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1920</v>
      </c>
      <c r="D276" s="56"/>
      <c r="E276" s="21">
        <v>13</v>
      </c>
      <c r="F276" s="19" t="s">
        <v>92</v>
      </c>
      <c r="G276" s="97">
        <v>2</v>
      </c>
      <c r="H276" s="75" t="s">
        <v>1919</v>
      </c>
      <c r="I276" s="56"/>
      <c r="J276" s="21">
        <v>8</v>
      </c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1846</v>
      </c>
      <c r="D277" s="56"/>
      <c r="E277" s="21">
        <v>15</v>
      </c>
      <c r="F277" s="19"/>
      <c r="G277" s="97">
        <v>3</v>
      </c>
      <c r="H277" s="75" t="s">
        <v>1891</v>
      </c>
      <c r="I277" s="56"/>
      <c r="J277" s="21">
        <v>8</v>
      </c>
      <c r="K277" s="19" t="s">
        <v>29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1842</v>
      </c>
      <c r="D278" s="56"/>
      <c r="E278" s="21">
        <v>16</v>
      </c>
      <c r="F278" s="19"/>
      <c r="G278" s="97">
        <v>4</v>
      </c>
      <c r="H278" s="75" t="s">
        <v>1873</v>
      </c>
      <c r="I278" s="56"/>
      <c r="J278" s="21">
        <v>8</v>
      </c>
      <c r="K278" s="19" t="s">
        <v>34</v>
      </c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1838</v>
      </c>
      <c r="D279" s="56"/>
      <c r="E279" s="21">
        <v>17</v>
      </c>
      <c r="F279" s="19" t="s">
        <v>92</v>
      </c>
      <c r="G279" s="97">
        <v>5</v>
      </c>
      <c r="H279" s="75" t="s">
        <v>1869</v>
      </c>
      <c r="I279" s="56"/>
      <c r="J279" s="21">
        <v>9</v>
      </c>
      <c r="K279" s="19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1840</v>
      </c>
      <c r="D280" s="56"/>
      <c r="E280" s="21">
        <v>18</v>
      </c>
      <c r="F280" s="19" t="s">
        <v>29</v>
      </c>
      <c r="G280" s="97">
        <v>6</v>
      </c>
      <c r="H280" s="75" t="s">
        <v>1867</v>
      </c>
      <c r="I280" s="56"/>
      <c r="J280" s="21">
        <v>11</v>
      </c>
      <c r="K280" s="19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1836</v>
      </c>
      <c r="D281" s="56"/>
      <c r="E281" s="21">
        <v>20</v>
      </c>
      <c r="F281" s="19" t="s">
        <v>92</v>
      </c>
      <c r="G281" s="97">
        <v>7</v>
      </c>
      <c r="H281" s="75" t="s">
        <v>1863</v>
      </c>
      <c r="I281" s="56"/>
      <c r="J281" s="21">
        <v>12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Kwinana (2)</v>
      </c>
      <c r="C282" s="58"/>
      <c r="D282" s="58"/>
      <c r="E282" s="56"/>
      <c r="F282" s="21">
        <f>COUNTA(F275:F281)-0.5*COUNTIF(F275:F281,"Sq*")-COUNTIF(F275:F281,"TBA")</f>
        <v>4</v>
      </c>
      <c r="G282" s="84" t="str">
        <f>"TOTAL MATCHES WON BY : "&amp;H271</f>
        <v>TOTAL MATCHES WON BY : Hartfield</v>
      </c>
      <c r="H282" s="58"/>
      <c r="I282" s="58"/>
      <c r="J282" s="56"/>
      <c r="K282" s="21">
        <f>COUNTA(K275:K281)-0.5*COUNTIF(K275:K281,"Sq*")-COUNTIF(K275:K281,"TBA")</f>
        <v>3</v>
      </c>
      <c r="L282" s="22"/>
      <c r="M282" s="22"/>
      <c r="N282" s="22" t="str">
        <f>IF(F282+K282=0,"",C271)</f>
        <v>Kwinana (2)</v>
      </c>
      <c r="O282" s="22">
        <f>F282</f>
        <v>4</v>
      </c>
      <c r="P282" s="22" t="str">
        <f>IF(F282+K282=0,"",H271)</f>
        <v>Hartfield</v>
      </c>
      <c r="Q282" s="22">
        <f>K282</f>
        <v>3</v>
      </c>
      <c r="R282" s="22" t="str">
        <f>G283</f>
        <v>Kwinana (2)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Kwinana (2)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[11]Sheet1!C23</f>
        <v>Secret Harbour</v>
      </c>
      <c r="D285" s="58"/>
      <c r="E285" s="58"/>
      <c r="F285" s="56"/>
      <c r="G285" s="16" t="s">
        <v>18</v>
      </c>
      <c r="H285" s="65" t="str">
        <f>[11]Sheet1!E23</f>
        <v>Pinjarra</v>
      </c>
      <c r="I285" s="58"/>
      <c r="J285" s="58"/>
      <c r="K285" s="56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spans="1:25" ht="15">
      <c r="A286" s="23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spans="1:25" ht="15">
      <c r="A287" s="23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spans="1:25" ht="15">
      <c r="A288" s="23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spans="1:25" ht="15">
      <c r="A289" s="23"/>
      <c r="B289" s="15">
        <v>1</v>
      </c>
      <c r="C289" s="75" t="s">
        <v>1918</v>
      </c>
      <c r="D289" s="56"/>
      <c r="E289" s="21">
        <v>9</v>
      </c>
      <c r="F289" s="19"/>
      <c r="G289" s="98">
        <v>1</v>
      </c>
      <c r="H289" s="75" t="s">
        <v>1917</v>
      </c>
      <c r="I289" s="56"/>
      <c r="J289" s="21">
        <v>8</v>
      </c>
      <c r="K289" s="19" t="s">
        <v>92</v>
      </c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spans="1:25" ht="15">
      <c r="A290" s="23"/>
      <c r="B290" s="15">
        <v>2</v>
      </c>
      <c r="C290" s="75" t="s">
        <v>1883</v>
      </c>
      <c r="D290" s="56"/>
      <c r="E290" s="21">
        <v>9</v>
      </c>
      <c r="F290" s="19"/>
      <c r="G290" s="97">
        <v>2</v>
      </c>
      <c r="H290" s="75" t="s">
        <v>1916</v>
      </c>
      <c r="I290" s="56"/>
      <c r="J290" s="21">
        <v>8</v>
      </c>
      <c r="K290" s="19" t="s">
        <v>34</v>
      </c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spans="1:25" ht="15">
      <c r="A291" s="23"/>
      <c r="B291" s="15">
        <v>3</v>
      </c>
      <c r="C291" s="75" t="s">
        <v>1915</v>
      </c>
      <c r="D291" s="56"/>
      <c r="E291" s="21">
        <v>9</v>
      </c>
      <c r="F291" s="19"/>
      <c r="G291" s="97">
        <v>3</v>
      </c>
      <c r="H291" s="75" t="s">
        <v>1910</v>
      </c>
      <c r="I291" s="56"/>
      <c r="J291" s="21">
        <v>10</v>
      </c>
      <c r="K291" s="19" t="s">
        <v>37</v>
      </c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spans="1:25" ht="15">
      <c r="A292" s="23"/>
      <c r="B292" s="15">
        <v>4</v>
      </c>
      <c r="C292" s="75" t="s">
        <v>1881</v>
      </c>
      <c r="D292" s="56"/>
      <c r="E292" s="21">
        <v>12</v>
      </c>
      <c r="F292" s="19"/>
      <c r="G292" s="97">
        <v>4</v>
      </c>
      <c r="H292" s="75" t="s">
        <v>1914</v>
      </c>
      <c r="I292" s="56"/>
      <c r="J292" s="21">
        <v>11</v>
      </c>
      <c r="K292" s="19" t="s">
        <v>92</v>
      </c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spans="1:25" ht="15">
      <c r="A293" s="23"/>
      <c r="B293" s="15">
        <v>5</v>
      </c>
      <c r="C293" s="75" t="s">
        <v>1878</v>
      </c>
      <c r="D293" s="56"/>
      <c r="E293" s="21">
        <v>13</v>
      </c>
      <c r="F293" s="19"/>
      <c r="G293" s="97">
        <v>5</v>
      </c>
      <c r="H293" s="75" t="s">
        <v>1856</v>
      </c>
      <c r="I293" s="56"/>
      <c r="J293" s="21">
        <v>13</v>
      </c>
      <c r="K293" s="19" t="s">
        <v>84</v>
      </c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spans="1:25" ht="15">
      <c r="A294" s="23"/>
      <c r="B294" s="15">
        <v>6</v>
      </c>
      <c r="C294" s="75" t="s">
        <v>1897</v>
      </c>
      <c r="D294" s="56"/>
      <c r="E294" s="21">
        <v>16</v>
      </c>
      <c r="F294" s="19" t="s">
        <v>111</v>
      </c>
      <c r="G294" s="97">
        <v>6</v>
      </c>
      <c r="H294" s="75" t="s">
        <v>1913</v>
      </c>
      <c r="I294" s="56"/>
      <c r="J294" s="21">
        <v>13</v>
      </c>
      <c r="K294" s="19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spans="1:25" ht="15">
      <c r="A295" s="23"/>
      <c r="B295" s="15">
        <v>7</v>
      </c>
      <c r="C295" s="75" t="s">
        <v>1876</v>
      </c>
      <c r="D295" s="56"/>
      <c r="E295" s="21">
        <v>16</v>
      </c>
      <c r="F295" s="19"/>
      <c r="G295" s="97">
        <v>7</v>
      </c>
      <c r="H295" s="75" t="s">
        <v>1852</v>
      </c>
      <c r="I295" s="56"/>
      <c r="J295" s="21">
        <v>19</v>
      </c>
      <c r="K295" s="19" t="s">
        <v>84</v>
      </c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spans="1:25" ht="15">
      <c r="A296" s="23"/>
      <c r="B296" s="64" t="str">
        <f>"TOTAL MATCHES WON BY : "&amp;C285</f>
        <v>TOTAL MATCHES WON BY : Secret Harbour</v>
      </c>
      <c r="C296" s="58"/>
      <c r="D296" s="58"/>
      <c r="E296" s="56"/>
      <c r="F296" s="21">
        <f>COUNTA(F289:F295)-0.5*COUNTIF(F289:F295,"Sq*")-COUNTIF(F289:F295,"TBA")</f>
        <v>1</v>
      </c>
      <c r="G296" s="84" t="str">
        <f>"TOTAL MATCHES WON BY : "&amp;H285</f>
        <v>TOTAL MATCHES WON BY : Pinjarra</v>
      </c>
      <c r="H296" s="58"/>
      <c r="I296" s="58"/>
      <c r="J296" s="56"/>
      <c r="K296" s="21">
        <f>COUNTA(K289:K295)-0.5*COUNTIF(K289:K295,"Sq*")-COUNTIF(K289:K295,"TBA")</f>
        <v>6</v>
      </c>
      <c r="L296" s="24"/>
      <c r="M296" s="22"/>
      <c r="N296" s="22" t="str">
        <f>IF(F296+K296=0,"",C285)</f>
        <v>Secret Harbour</v>
      </c>
      <c r="O296" s="22">
        <f>F296</f>
        <v>1</v>
      </c>
      <c r="P296" s="22" t="str">
        <f>IF(F296+K296=0,"",H285)</f>
        <v>Pinjarra</v>
      </c>
      <c r="Q296" s="22">
        <f>K296</f>
        <v>6</v>
      </c>
      <c r="R296" s="22" t="str">
        <f>G297</f>
        <v>Pinjarra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23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Pinjarra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5"/>
      <c r="C298" s="25"/>
      <c r="D298" s="25"/>
      <c r="E298" s="25"/>
      <c r="F298" s="25"/>
      <c r="G298" s="26"/>
      <c r="H298" s="26"/>
      <c r="I298" s="26"/>
      <c r="J298" s="26"/>
      <c r="K298" s="26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[11]Sheet1!A13</f>
        <v>ROUND TWO</v>
      </c>
      <c r="C299" s="56"/>
      <c r="D299" s="62" t="str">
        <f>[11]Sheet1!B13</f>
        <v>SUNDAY 15 JUNE</v>
      </c>
      <c r="E299" s="58"/>
      <c r="F299" s="56"/>
      <c r="G299" s="99" t="str">
        <f>[11]Sheet1!C13</f>
        <v>Kwinana GC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[11]Sheet1!C14</f>
        <v>Pinjarra</v>
      </c>
      <c r="D300" s="58"/>
      <c r="E300" s="58"/>
      <c r="F300" s="56"/>
      <c r="G300" s="16" t="s">
        <v>18</v>
      </c>
      <c r="H300" s="65" t="str">
        <f>[11]Sheet1!E14</f>
        <v>Rockingham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1860</v>
      </c>
      <c r="D304" s="56"/>
      <c r="E304" s="21">
        <v>7</v>
      </c>
      <c r="F304" s="19" t="s">
        <v>34</v>
      </c>
      <c r="G304" s="98">
        <v>1</v>
      </c>
      <c r="H304" s="75" t="s">
        <v>1912</v>
      </c>
      <c r="I304" s="56"/>
      <c r="J304" s="21">
        <v>13</v>
      </c>
      <c r="K304" s="19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1911</v>
      </c>
      <c r="D305" s="56"/>
      <c r="E305" s="21">
        <v>8</v>
      </c>
      <c r="F305" s="19" t="s">
        <v>170</v>
      </c>
      <c r="G305" s="97">
        <v>2</v>
      </c>
      <c r="H305" s="75" t="s">
        <v>1847</v>
      </c>
      <c r="I305" s="56"/>
      <c r="J305" s="21">
        <v>14</v>
      </c>
      <c r="K305" s="19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1910</v>
      </c>
      <c r="D306" s="56"/>
      <c r="E306" s="21">
        <v>10</v>
      </c>
      <c r="F306" s="19"/>
      <c r="G306" s="97">
        <v>3</v>
      </c>
      <c r="H306" s="75" t="s">
        <v>1845</v>
      </c>
      <c r="I306" s="56"/>
      <c r="J306" s="21">
        <v>14</v>
      </c>
      <c r="K306" s="19" t="s">
        <v>92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1856</v>
      </c>
      <c r="D307" s="56"/>
      <c r="E307" s="21">
        <v>13</v>
      </c>
      <c r="F307" s="19"/>
      <c r="G307" s="97">
        <v>4</v>
      </c>
      <c r="H307" s="75" t="s">
        <v>1909</v>
      </c>
      <c r="I307" s="56"/>
      <c r="J307" s="21">
        <v>14</v>
      </c>
      <c r="K307" s="19" t="s">
        <v>92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1908</v>
      </c>
      <c r="D308" s="56"/>
      <c r="E308" s="21">
        <v>13</v>
      </c>
      <c r="F308" s="19" t="s">
        <v>26</v>
      </c>
      <c r="G308" s="97">
        <v>5</v>
      </c>
      <c r="H308" s="75" t="s">
        <v>1907</v>
      </c>
      <c r="I308" s="56"/>
      <c r="J308" s="21">
        <v>16</v>
      </c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1906</v>
      </c>
      <c r="D309" s="56"/>
      <c r="E309" s="21">
        <v>14</v>
      </c>
      <c r="F309" s="19"/>
      <c r="G309" s="97">
        <v>6</v>
      </c>
      <c r="H309" s="75" t="s">
        <v>1839</v>
      </c>
      <c r="I309" s="56"/>
      <c r="J309" s="21">
        <v>17</v>
      </c>
      <c r="K309" s="19" t="s">
        <v>26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1850</v>
      </c>
      <c r="D310" s="56"/>
      <c r="E310" s="21">
        <v>18</v>
      </c>
      <c r="F310" s="19"/>
      <c r="G310" s="97">
        <v>7</v>
      </c>
      <c r="H310" s="75" t="s">
        <v>1835</v>
      </c>
      <c r="I310" s="56"/>
      <c r="J310" s="21">
        <v>18</v>
      </c>
      <c r="K310" s="19" t="s">
        <v>92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Pinjarra</v>
      </c>
      <c r="C311" s="58"/>
      <c r="D311" s="58"/>
      <c r="E311" s="56"/>
      <c r="F311" s="21">
        <f>COUNTA(F304:F310)-0.5*COUNTIF(F304:F310,"Sq*")-COUNTIF(F304:F310,"TBA")</f>
        <v>3</v>
      </c>
      <c r="G311" s="84" t="str">
        <f>"TOTAL MATCHES WON BY : "&amp;H300</f>
        <v>TOTAL MATCHES WON BY : Rockingham</v>
      </c>
      <c r="H311" s="58"/>
      <c r="I311" s="58"/>
      <c r="J311" s="56"/>
      <c r="K311" s="21">
        <f>COUNTA(K304:K310)-0.5*COUNTIF(K304:K310,"Sq*")-COUNTIF(K304:K310,"TBA")</f>
        <v>4</v>
      </c>
      <c r="L311" s="22"/>
      <c r="M311" s="22"/>
      <c r="N311" s="22" t="str">
        <f>IF(F311+K311=0,"",C300)</f>
        <v>Pinjarra</v>
      </c>
      <c r="O311" s="22">
        <f>F311</f>
        <v>3</v>
      </c>
      <c r="P311" s="22" t="str">
        <f>IF(F311+K311=0,"",H300)</f>
        <v>Rockingham</v>
      </c>
      <c r="Q311" s="22">
        <f>K311</f>
        <v>4</v>
      </c>
      <c r="R311" s="22" t="str">
        <f>G312</f>
        <v>Rockingham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Rockingham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[11]Sheet1!C15</f>
        <v>Mandurah</v>
      </c>
      <c r="D314" s="58"/>
      <c r="E314" s="58"/>
      <c r="F314" s="56"/>
      <c r="G314" s="16" t="s">
        <v>18</v>
      </c>
      <c r="H314" s="65" t="str">
        <f>[11]Sheet1!E15</f>
        <v>Kwinana (2)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1861</v>
      </c>
      <c r="D318" s="56"/>
      <c r="E318" s="21">
        <v>8</v>
      </c>
      <c r="F318" s="19"/>
      <c r="G318" s="98">
        <v>1</v>
      </c>
      <c r="H318" s="75" t="s">
        <v>1905</v>
      </c>
      <c r="I318" s="56"/>
      <c r="J318" s="21">
        <v>13</v>
      </c>
      <c r="K318" s="19" t="s">
        <v>92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1904</v>
      </c>
      <c r="D319" s="56"/>
      <c r="E319" s="21">
        <v>9</v>
      </c>
      <c r="F319" s="19"/>
      <c r="G319" s="97">
        <v>2</v>
      </c>
      <c r="H319" s="75" t="s">
        <v>1846</v>
      </c>
      <c r="I319" s="56"/>
      <c r="J319" s="21">
        <v>14</v>
      </c>
      <c r="K319" s="19" t="s">
        <v>26</v>
      </c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1855</v>
      </c>
      <c r="D320" s="56"/>
      <c r="E320" s="21">
        <v>10</v>
      </c>
      <c r="F320" s="19" t="s">
        <v>34</v>
      </c>
      <c r="G320" s="97">
        <v>3</v>
      </c>
      <c r="H320" s="75" t="s">
        <v>1844</v>
      </c>
      <c r="I320" s="56"/>
      <c r="J320" s="21">
        <v>15</v>
      </c>
      <c r="K320" s="19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1857</v>
      </c>
      <c r="D321" s="56"/>
      <c r="E321" s="21">
        <v>10</v>
      </c>
      <c r="F321" s="19" t="s">
        <v>104</v>
      </c>
      <c r="G321" s="97">
        <v>4</v>
      </c>
      <c r="H321" s="75" t="s">
        <v>1842</v>
      </c>
      <c r="I321" s="56"/>
      <c r="J321" s="21">
        <v>16</v>
      </c>
      <c r="K321" s="19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1853</v>
      </c>
      <c r="D322" s="56"/>
      <c r="E322" s="21">
        <v>13</v>
      </c>
      <c r="F322" s="19"/>
      <c r="G322" s="97">
        <v>5</v>
      </c>
      <c r="H322" s="75" t="s">
        <v>1840</v>
      </c>
      <c r="I322" s="56"/>
      <c r="J322" s="21">
        <v>17</v>
      </c>
      <c r="K322" s="19" t="s">
        <v>104</v>
      </c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1903</v>
      </c>
      <c r="D323" s="56"/>
      <c r="E323" s="21">
        <v>14</v>
      </c>
      <c r="F323" s="19" t="s">
        <v>26</v>
      </c>
      <c r="G323" s="97">
        <v>6</v>
      </c>
      <c r="H323" s="75" t="s">
        <v>1838</v>
      </c>
      <c r="I323" s="56"/>
      <c r="J323" s="21">
        <v>17</v>
      </c>
      <c r="K323" s="19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1849</v>
      </c>
      <c r="D324" s="56"/>
      <c r="E324" s="21">
        <v>17</v>
      </c>
      <c r="F324" s="19"/>
      <c r="G324" s="97">
        <v>7</v>
      </c>
      <c r="H324" s="75" t="s">
        <v>1836</v>
      </c>
      <c r="I324" s="56"/>
      <c r="J324" s="21">
        <v>19</v>
      </c>
      <c r="K324" s="19" t="s">
        <v>92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Mandurah</v>
      </c>
      <c r="C325" s="58"/>
      <c r="D325" s="58"/>
      <c r="E325" s="56"/>
      <c r="F325" s="21">
        <f>COUNTA(F318:F324)-0.5*COUNTIF(F318:F324,"Sq*")-COUNTIF(F318:F324,"TBA")</f>
        <v>3</v>
      </c>
      <c r="G325" s="84" t="str">
        <f>"TOTAL MATCHES WON BY : "&amp;H314</f>
        <v>TOTAL MATCHES WON BY : Kwinana (2)</v>
      </c>
      <c r="H325" s="58"/>
      <c r="I325" s="58"/>
      <c r="J325" s="56"/>
      <c r="K325" s="21">
        <f>COUNTA(K318:K324)-0.5*COUNTIF(K318:K324,"Sq*")-COUNTIF(K318:K324,"TBA")</f>
        <v>4</v>
      </c>
      <c r="L325" s="22"/>
      <c r="M325" s="22"/>
      <c r="N325" s="22" t="str">
        <f>IF(F325+K325=0,"",C314)</f>
        <v>Mandurah</v>
      </c>
      <c r="O325" s="22">
        <f>F325</f>
        <v>3</v>
      </c>
      <c r="P325" s="22" t="str">
        <f>IF(F325+K325=0,"",H314)</f>
        <v>Kwinana (2)</v>
      </c>
      <c r="Q325" s="22">
        <f>K325</f>
        <v>4</v>
      </c>
      <c r="R325" s="22" t="str">
        <f>G326</f>
        <v>Kwinana (2)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Kwinana (2)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[11]Sheet1!C16</f>
        <v>Secret Harbour</v>
      </c>
      <c r="D328" s="58"/>
      <c r="E328" s="58"/>
      <c r="F328" s="56"/>
      <c r="G328" s="16" t="s">
        <v>18</v>
      </c>
      <c r="H328" s="65" t="str">
        <f>[11]Sheet1!E16</f>
        <v>Kwinana (1)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1902</v>
      </c>
      <c r="D332" s="56"/>
      <c r="E332" s="21">
        <v>9</v>
      </c>
      <c r="F332" s="19"/>
      <c r="G332" s="98">
        <v>1</v>
      </c>
      <c r="H332" s="75" t="s">
        <v>1901</v>
      </c>
      <c r="I332" s="56"/>
      <c r="J332" s="21">
        <v>12</v>
      </c>
      <c r="K332" s="19" t="s">
        <v>135</v>
      </c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1883</v>
      </c>
      <c r="D333" s="56"/>
      <c r="E333" s="21">
        <v>9</v>
      </c>
      <c r="F333" s="19"/>
      <c r="G333" s="97">
        <v>2</v>
      </c>
      <c r="H333" s="75" t="s">
        <v>1874</v>
      </c>
      <c r="I333" s="56"/>
      <c r="J333" s="21">
        <v>12</v>
      </c>
      <c r="K333" s="19" t="s">
        <v>96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1881</v>
      </c>
      <c r="D334" s="56"/>
      <c r="E334" s="21">
        <v>12</v>
      </c>
      <c r="F334" s="19" t="s">
        <v>34</v>
      </c>
      <c r="G334" s="97">
        <v>3</v>
      </c>
      <c r="H334" s="75" t="s">
        <v>1900</v>
      </c>
      <c r="I334" s="56"/>
      <c r="J334" s="21">
        <v>13</v>
      </c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1879</v>
      </c>
      <c r="D335" s="56"/>
      <c r="E335" s="21">
        <v>12</v>
      </c>
      <c r="F335" s="19"/>
      <c r="G335" s="97">
        <v>4</v>
      </c>
      <c r="H335" s="75" t="s">
        <v>1899</v>
      </c>
      <c r="I335" s="56"/>
      <c r="J335" s="21">
        <v>14</v>
      </c>
      <c r="K335" s="19" t="s">
        <v>175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1878</v>
      </c>
      <c r="D336" s="56"/>
      <c r="E336" s="21">
        <v>13</v>
      </c>
      <c r="F336" s="19"/>
      <c r="G336" s="97">
        <v>5</v>
      </c>
      <c r="H336" s="75" t="s">
        <v>1898</v>
      </c>
      <c r="I336" s="56"/>
      <c r="J336" s="21">
        <v>16</v>
      </c>
      <c r="K336" s="19" t="s">
        <v>111</v>
      </c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1897</v>
      </c>
      <c r="D337" s="56"/>
      <c r="E337" s="21">
        <v>15</v>
      </c>
      <c r="F337" s="19"/>
      <c r="G337" s="97">
        <v>6</v>
      </c>
      <c r="H337" s="75" t="s">
        <v>1896</v>
      </c>
      <c r="I337" s="56"/>
      <c r="J337" s="21">
        <v>16</v>
      </c>
      <c r="K337" s="19" t="s">
        <v>37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1876</v>
      </c>
      <c r="D338" s="56"/>
      <c r="E338" s="21">
        <v>16</v>
      </c>
      <c r="F338" s="19" t="s">
        <v>34</v>
      </c>
      <c r="G338" s="97">
        <v>7</v>
      </c>
      <c r="H338" s="75" t="s">
        <v>1895</v>
      </c>
      <c r="I338" s="56"/>
      <c r="J338" s="21">
        <v>17</v>
      </c>
      <c r="K338" s="19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Secret Harbour</v>
      </c>
      <c r="C339" s="58"/>
      <c r="D339" s="58"/>
      <c r="E339" s="56"/>
      <c r="F339" s="21">
        <f>COUNTA(F332:F338)-0.5*COUNTIF(F332:F338,"Sq*")-COUNTIF(F332:F338,"TBA")</f>
        <v>2</v>
      </c>
      <c r="G339" s="84" t="str">
        <f>"TOTAL MATCHES WON BY : "&amp;H328</f>
        <v>TOTAL MATCHES WON BY : Kwinana (1)</v>
      </c>
      <c r="H339" s="58"/>
      <c r="I339" s="58"/>
      <c r="J339" s="56"/>
      <c r="K339" s="21">
        <f>COUNTA(K332:K338)-0.5*COUNTIF(K332:K338,"Sq*")-COUNTIF(K332:K338,"TBA")</f>
        <v>5</v>
      </c>
      <c r="L339" s="22"/>
      <c r="M339" s="22"/>
      <c r="N339" s="22" t="str">
        <f>IF(F339+K339=0,"",C328)</f>
        <v>Secret Harbour</v>
      </c>
      <c r="O339" s="22">
        <f>F339</f>
        <v>2</v>
      </c>
      <c r="P339" s="22" t="str">
        <f>IF(F339+K339=0,"",H328)</f>
        <v>Kwinana (1)</v>
      </c>
      <c r="Q339" s="22">
        <f>K339</f>
        <v>5</v>
      </c>
      <c r="R339" s="22" t="str">
        <f>G340</f>
        <v>Kwinana (1)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Kwinana (1)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[11]Sheet1!C17</f>
        <v>Bunbury</v>
      </c>
      <c r="D342" s="58"/>
      <c r="E342" s="58"/>
      <c r="F342" s="56"/>
      <c r="G342" s="16" t="s">
        <v>18</v>
      </c>
      <c r="H342" s="65" t="str">
        <f>[11]Sheet1!E17</f>
        <v>Hartfield</v>
      </c>
      <c r="I342" s="58"/>
      <c r="J342" s="58"/>
      <c r="K342" s="56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spans="1:25" ht="15">
      <c r="A346" s="23"/>
      <c r="B346" s="15">
        <v>1</v>
      </c>
      <c r="C346" s="75" t="s">
        <v>1888</v>
      </c>
      <c r="D346" s="56"/>
      <c r="E346" s="21">
        <v>9</v>
      </c>
      <c r="F346" s="19" t="s">
        <v>135</v>
      </c>
      <c r="G346" s="98">
        <v>1</v>
      </c>
      <c r="H346" s="75" t="s">
        <v>1894</v>
      </c>
      <c r="I346" s="56"/>
      <c r="J346" s="21">
        <v>7</v>
      </c>
      <c r="K346" s="19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spans="1:25" ht="15">
      <c r="A347" s="23"/>
      <c r="B347" s="15">
        <v>2</v>
      </c>
      <c r="C347" s="75" t="s">
        <v>1893</v>
      </c>
      <c r="D347" s="56"/>
      <c r="E347" s="21">
        <v>9</v>
      </c>
      <c r="F347" s="19" t="s">
        <v>34</v>
      </c>
      <c r="G347" s="97">
        <v>2</v>
      </c>
      <c r="H347" s="75" t="s">
        <v>1871</v>
      </c>
      <c r="I347" s="56"/>
      <c r="J347" s="21">
        <v>8</v>
      </c>
      <c r="K347" s="19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spans="1:25" ht="15">
      <c r="A348" s="23"/>
      <c r="B348" s="15">
        <v>3</v>
      </c>
      <c r="C348" s="75" t="s">
        <v>1892</v>
      </c>
      <c r="D348" s="56"/>
      <c r="E348" s="21">
        <v>9</v>
      </c>
      <c r="F348" s="19" t="s">
        <v>26</v>
      </c>
      <c r="G348" s="97">
        <v>3</v>
      </c>
      <c r="H348" s="75" t="s">
        <v>1891</v>
      </c>
      <c r="I348" s="56"/>
      <c r="J348" s="21">
        <v>8</v>
      </c>
      <c r="K348" s="19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spans="1:25" ht="15">
      <c r="A349" s="23"/>
      <c r="B349" s="15">
        <v>4</v>
      </c>
      <c r="C349" s="75" t="s">
        <v>1882</v>
      </c>
      <c r="D349" s="56"/>
      <c r="E349" s="21">
        <v>10</v>
      </c>
      <c r="F349" s="19" t="s">
        <v>26</v>
      </c>
      <c r="G349" s="97">
        <v>4</v>
      </c>
      <c r="H349" s="75" t="s">
        <v>1869</v>
      </c>
      <c r="I349" s="56"/>
      <c r="J349" s="21">
        <v>9</v>
      </c>
      <c r="K349" s="19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spans="1:25" ht="15">
      <c r="A350" s="23"/>
      <c r="B350" s="15">
        <v>5</v>
      </c>
      <c r="C350" s="75" t="s">
        <v>1884</v>
      </c>
      <c r="D350" s="56"/>
      <c r="E350" s="21">
        <v>10</v>
      </c>
      <c r="F350" s="19"/>
      <c r="G350" s="97">
        <v>5</v>
      </c>
      <c r="H350" s="75" t="s">
        <v>1867</v>
      </c>
      <c r="I350" s="56"/>
      <c r="J350" s="21">
        <v>10</v>
      </c>
      <c r="K350" s="19" t="s">
        <v>92</v>
      </c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spans="1:25" ht="15">
      <c r="A351" s="23"/>
      <c r="B351" s="15">
        <v>6</v>
      </c>
      <c r="C351" s="75" t="s">
        <v>1880</v>
      </c>
      <c r="D351" s="56"/>
      <c r="E351" s="21">
        <v>10</v>
      </c>
      <c r="F351" s="19" t="s">
        <v>23</v>
      </c>
      <c r="G351" s="97">
        <v>6</v>
      </c>
      <c r="H351" s="75" t="s">
        <v>1865</v>
      </c>
      <c r="I351" s="56"/>
      <c r="J351" s="21">
        <v>10</v>
      </c>
      <c r="K351" s="19" t="s">
        <v>23</v>
      </c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spans="1:25" ht="15">
      <c r="A352" s="23"/>
      <c r="B352" s="15">
        <v>7</v>
      </c>
      <c r="C352" s="75" t="s">
        <v>1890</v>
      </c>
      <c r="D352" s="56"/>
      <c r="E352" s="21">
        <v>10</v>
      </c>
      <c r="F352" s="19"/>
      <c r="G352" s="97">
        <v>7</v>
      </c>
      <c r="H352" s="75" t="s">
        <v>1889</v>
      </c>
      <c r="I352" s="56"/>
      <c r="J352" s="21">
        <v>11</v>
      </c>
      <c r="K352" s="19" t="s">
        <v>111</v>
      </c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spans="1:25" ht="15">
      <c r="A353" s="23"/>
      <c r="B353" s="64" t="str">
        <f>"TOTAL MATCHES WON BY : "&amp;C342</f>
        <v>TOTAL MATCHES WON BY : Bunbury</v>
      </c>
      <c r="C353" s="58"/>
      <c r="D353" s="58"/>
      <c r="E353" s="56"/>
      <c r="F353" s="21">
        <f>COUNTA(F346:F352)-0.5*COUNTIF(F346:F352,"Sq*")-COUNTIF(F346:F352,"TBA")</f>
        <v>4.5</v>
      </c>
      <c r="G353" s="84" t="str">
        <f>"TOTAL MATCHES WON BY : "&amp;H342</f>
        <v>TOTAL MATCHES WON BY : Hartfield</v>
      </c>
      <c r="H353" s="58"/>
      <c r="I353" s="58"/>
      <c r="J353" s="56"/>
      <c r="K353" s="21">
        <f>COUNTA(K346:K352)-0.5*COUNTIF(K346:K352,"Sq*")-COUNTIF(K346:K352,"TBA")</f>
        <v>2.5</v>
      </c>
      <c r="L353" s="24"/>
      <c r="M353" s="22"/>
      <c r="N353" s="22" t="str">
        <f>IF(F353+K353=0,"",C342)</f>
        <v>Bunbury</v>
      </c>
      <c r="O353" s="22">
        <f>F353</f>
        <v>4.5</v>
      </c>
      <c r="P353" s="22" t="str">
        <f>IF(F353+K353=0,"",H342)</f>
        <v>Hartfield</v>
      </c>
      <c r="Q353" s="22">
        <f>K353</f>
        <v>2.5</v>
      </c>
      <c r="R353" s="22" t="str">
        <f>G354</f>
        <v>Bunbury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Bunbury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15">
      <c r="A356" s="23"/>
      <c r="B356" s="23"/>
      <c r="C356" s="23"/>
      <c r="D356" s="23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spans="1:25" ht="15">
      <c r="A357" s="23"/>
      <c r="B357" s="23"/>
      <c r="C357" s="23"/>
      <c r="D357" s="23"/>
      <c r="E357" s="23"/>
      <c r="F357" s="23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spans="1:25" ht="30" customHeight="1">
      <c r="A358" s="13"/>
      <c r="B358" s="76" t="str">
        <f>[11]Sheet1!A7</f>
        <v>ROUND ONE</v>
      </c>
      <c r="C358" s="56"/>
      <c r="D358" s="62" t="str">
        <f>[11]Sheet1!B7</f>
        <v>SUNDAY 8 JUNE</v>
      </c>
      <c r="E358" s="58"/>
      <c r="F358" s="56"/>
      <c r="G358" s="99" t="str">
        <f>[11]Sheet1!C7</f>
        <v>Mandurah CC</v>
      </c>
      <c r="H358" s="58"/>
      <c r="I358" s="58"/>
      <c r="J358" s="58"/>
      <c r="K358" s="56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spans="1:25" ht="15">
      <c r="A359" s="23"/>
      <c r="B359" s="15" t="s">
        <v>18</v>
      </c>
      <c r="C359" s="64" t="str">
        <f>[11]Sheet1!C8</f>
        <v>Bunbury</v>
      </c>
      <c r="D359" s="58"/>
      <c r="E359" s="58"/>
      <c r="F359" s="56"/>
      <c r="G359" s="16" t="s">
        <v>18</v>
      </c>
      <c r="H359" s="65" t="str">
        <f>[11]Sheet1!E8</f>
        <v>Secret Harbour</v>
      </c>
      <c r="I359" s="58"/>
      <c r="J359" s="58"/>
      <c r="K359" s="56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7" t="s">
        <v>19</v>
      </c>
      <c r="C360" s="80" t="s">
        <v>20</v>
      </c>
      <c r="D360" s="68"/>
      <c r="E360" s="77" t="s">
        <v>469</v>
      </c>
      <c r="F360" s="77" t="s">
        <v>21</v>
      </c>
      <c r="G360" s="81" t="s">
        <v>19</v>
      </c>
      <c r="H360" s="66" t="s">
        <v>20</v>
      </c>
      <c r="I360" s="68"/>
      <c r="J360" s="81" t="s">
        <v>469</v>
      </c>
      <c r="K360" s="81" t="s">
        <v>21</v>
      </c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78"/>
      <c r="C361" s="69"/>
      <c r="D361" s="71"/>
      <c r="E361" s="78"/>
      <c r="F361" s="78"/>
      <c r="G361" s="78"/>
      <c r="H361" s="69"/>
      <c r="I361" s="71"/>
      <c r="J361" s="78"/>
      <c r="K361" s="78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</row>
    <row r="362" spans="1:25" ht="15">
      <c r="A362" s="23"/>
      <c r="B362" s="79"/>
      <c r="C362" s="72"/>
      <c r="D362" s="74"/>
      <c r="E362" s="79"/>
      <c r="F362" s="79"/>
      <c r="G362" s="79"/>
      <c r="H362" s="72"/>
      <c r="I362" s="74"/>
      <c r="J362" s="79"/>
      <c r="K362" s="79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</row>
    <row r="363" spans="1:25" ht="15">
      <c r="A363" s="23"/>
      <c r="B363" s="15">
        <v>1</v>
      </c>
      <c r="C363" s="75" t="s">
        <v>1888</v>
      </c>
      <c r="D363" s="56"/>
      <c r="E363" s="21">
        <v>7</v>
      </c>
      <c r="F363" s="19" t="s">
        <v>23</v>
      </c>
      <c r="G363" s="98">
        <v>1</v>
      </c>
      <c r="H363" s="75" t="s">
        <v>1887</v>
      </c>
      <c r="I363" s="56"/>
      <c r="J363" s="21">
        <v>8</v>
      </c>
      <c r="K363" s="19" t="s">
        <v>23</v>
      </c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2</v>
      </c>
      <c r="C364" s="75" t="s">
        <v>1886</v>
      </c>
      <c r="D364" s="56"/>
      <c r="E364" s="21">
        <v>8</v>
      </c>
      <c r="F364" s="19" t="s">
        <v>175</v>
      </c>
      <c r="G364" s="97">
        <v>2</v>
      </c>
      <c r="H364" s="75" t="s">
        <v>1885</v>
      </c>
      <c r="I364" s="56"/>
      <c r="J364" s="21">
        <v>8</v>
      </c>
      <c r="K364" s="19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3</v>
      </c>
      <c r="C365" s="75" t="s">
        <v>1884</v>
      </c>
      <c r="D365" s="56"/>
      <c r="E365" s="21">
        <v>8</v>
      </c>
      <c r="F365" s="19"/>
      <c r="G365" s="97">
        <v>3</v>
      </c>
      <c r="H365" s="75" t="s">
        <v>1883</v>
      </c>
      <c r="I365" s="56"/>
      <c r="J365" s="21">
        <v>8</v>
      </c>
      <c r="K365" s="19" t="s">
        <v>37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4</v>
      </c>
      <c r="C366" s="75" t="s">
        <v>1882</v>
      </c>
      <c r="D366" s="56"/>
      <c r="E366" s="21">
        <v>9</v>
      </c>
      <c r="F366" s="19" t="s">
        <v>96</v>
      </c>
      <c r="G366" s="97">
        <v>4</v>
      </c>
      <c r="H366" s="75" t="s">
        <v>1881</v>
      </c>
      <c r="I366" s="56"/>
      <c r="J366" s="21">
        <v>11</v>
      </c>
      <c r="K366" s="19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5</v>
      </c>
      <c r="C367" s="75" t="s">
        <v>1880</v>
      </c>
      <c r="D367" s="56"/>
      <c r="E367" s="21">
        <v>9</v>
      </c>
      <c r="F367" s="19" t="s">
        <v>104</v>
      </c>
      <c r="G367" s="97">
        <v>5</v>
      </c>
      <c r="H367" s="75" t="s">
        <v>1879</v>
      </c>
      <c r="I367" s="56"/>
      <c r="J367" s="21">
        <v>11</v>
      </c>
      <c r="K367" s="19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15">
        <v>6</v>
      </c>
      <c r="C368" s="75" t="s">
        <v>1497</v>
      </c>
      <c r="D368" s="56"/>
      <c r="E368" s="21">
        <v>10</v>
      </c>
      <c r="F368" s="19" t="s">
        <v>26</v>
      </c>
      <c r="G368" s="97">
        <v>6</v>
      </c>
      <c r="H368" s="75" t="s">
        <v>1878</v>
      </c>
      <c r="I368" s="56"/>
      <c r="J368" s="21">
        <v>12</v>
      </c>
      <c r="K368" s="19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</row>
    <row r="369" spans="1:25" ht="15">
      <c r="A369" s="23"/>
      <c r="B369" s="15">
        <v>7</v>
      </c>
      <c r="C369" s="75" t="s">
        <v>1877</v>
      </c>
      <c r="D369" s="56"/>
      <c r="E369" s="21">
        <v>10</v>
      </c>
      <c r="F369" s="19" t="s">
        <v>92</v>
      </c>
      <c r="G369" s="97">
        <v>7</v>
      </c>
      <c r="H369" s="75" t="s">
        <v>1876</v>
      </c>
      <c r="I369" s="56"/>
      <c r="J369" s="21">
        <v>15</v>
      </c>
      <c r="K369" s="19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</row>
    <row r="370" spans="1:25" ht="15">
      <c r="A370" s="23"/>
      <c r="B370" s="64" t="str">
        <f>"TOTAL MATCHES WON BY : "&amp;C359</f>
        <v>TOTAL MATCHES WON BY : Bunbury</v>
      </c>
      <c r="C370" s="58"/>
      <c r="D370" s="58"/>
      <c r="E370" s="56"/>
      <c r="F370" s="21">
        <f>COUNTA(F363:F369)-0.5*COUNTIF(F363:F369,"Sq*")-COUNTIF(F363:F369,"TBA")</f>
        <v>5.5</v>
      </c>
      <c r="G370" s="84" t="str">
        <f>"TOTAL MATCHES WON BY : "&amp;H359</f>
        <v>TOTAL MATCHES WON BY : Secret Harbour</v>
      </c>
      <c r="H370" s="58"/>
      <c r="I370" s="58"/>
      <c r="J370" s="56"/>
      <c r="K370" s="21">
        <f>COUNTA(K363:K369)-0.5*COUNTIF(K363:K369,"Sq*")-COUNTIF(K363:K369,"TBA")</f>
        <v>1.5</v>
      </c>
      <c r="L370" s="22"/>
      <c r="M370" s="22"/>
      <c r="N370" s="22" t="str">
        <f>IF(F370+K370=0,"",C359)</f>
        <v>Bunbury</v>
      </c>
      <c r="O370" s="22">
        <f>F370</f>
        <v>5.5</v>
      </c>
      <c r="P370" s="22" t="str">
        <f>IF(F370+K370=0,"",H359)</f>
        <v>Secret Harbour</v>
      </c>
      <c r="Q370" s="22">
        <f>K370</f>
        <v>1.5</v>
      </c>
      <c r="R370" s="22" t="str">
        <f>G371</f>
        <v>Bunbury</v>
      </c>
      <c r="S370" s="22" t="str">
        <f>IF(R370="HALVED",C359,"")</f>
        <v/>
      </c>
      <c r="T370" s="22" t="str">
        <f>IF(R370="HALVED",H359,"")</f>
        <v/>
      </c>
      <c r="U370" s="22"/>
      <c r="V370" s="22"/>
      <c r="W370" s="22"/>
      <c r="X370" s="22"/>
      <c r="Y370" s="22"/>
    </row>
    <row r="371" spans="1:25" ht="15">
      <c r="A371" s="23"/>
      <c r="B371" s="82" t="s">
        <v>41</v>
      </c>
      <c r="C371" s="58"/>
      <c r="D371" s="58"/>
      <c r="E371" s="58"/>
      <c r="F371" s="56"/>
      <c r="G371" s="83" t="str">
        <f>IF(F370+K370&lt;4,"",IF(F370=K370,"HALVED",IF(F370&gt;K370,C359,H359)))</f>
        <v>Bunbury</v>
      </c>
      <c r="H371" s="58"/>
      <c r="I371" s="58"/>
      <c r="J371" s="58"/>
      <c r="K371" s="56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spans="1:25" ht="15">
      <c r="A372" s="23"/>
      <c r="B372" s="25"/>
      <c r="C372" s="25"/>
      <c r="D372" s="25"/>
      <c r="E372" s="25"/>
      <c r="F372" s="25"/>
      <c r="G372" s="26"/>
      <c r="H372" s="26"/>
      <c r="I372" s="26"/>
      <c r="J372" s="26"/>
      <c r="K372" s="26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spans="1:25" ht="15">
      <c r="A373" s="23"/>
      <c r="B373" s="15" t="s">
        <v>18</v>
      </c>
      <c r="C373" s="64" t="str">
        <f>[11]Sheet1!C9</f>
        <v>Hartfield</v>
      </c>
      <c r="D373" s="58"/>
      <c r="E373" s="58"/>
      <c r="F373" s="56"/>
      <c r="G373" s="16" t="s">
        <v>18</v>
      </c>
      <c r="H373" s="65" t="str">
        <f>[11]Sheet1!E9</f>
        <v>Kwinana (1)</v>
      </c>
      <c r="I373" s="58"/>
      <c r="J373" s="58"/>
      <c r="K373" s="56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7" t="s">
        <v>19</v>
      </c>
      <c r="C374" s="80" t="s">
        <v>20</v>
      </c>
      <c r="D374" s="68"/>
      <c r="E374" s="77" t="s">
        <v>469</v>
      </c>
      <c r="F374" s="77" t="s">
        <v>21</v>
      </c>
      <c r="G374" s="81" t="s">
        <v>19</v>
      </c>
      <c r="H374" s="66" t="s">
        <v>20</v>
      </c>
      <c r="I374" s="68"/>
      <c r="J374" s="81" t="s">
        <v>469</v>
      </c>
      <c r="K374" s="81" t="s">
        <v>21</v>
      </c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78"/>
      <c r="C375" s="69"/>
      <c r="D375" s="71"/>
      <c r="E375" s="78"/>
      <c r="F375" s="78"/>
      <c r="G375" s="78"/>
      <c r="H375" s="69"/>
      <c r="I375" s="71"/>
      <c r="J375" s="78"/>
      <c r="K375" s="78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</row>
    <row r="376" spans="1:25" ht="15">
      <c r="A376" s="23"/>
      <c r="B376" s="79"/>
      <c r="C376" s="72"/>
      <c r="D376" s="74"/>
      <c r="E376" s="79"/>
      <c r="F376" s="79"/>
      <c r="G376" s="79"/>
      <c r="H376" s="72"/>
      <c r="I376" s="74"/>
      <c r="J376" s="79"/>
      <c r="K376" s="79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</row>
    <row r="377" spans="1:25" ht="15">
      <c r="A377" s="23"/>
      <c r="B377" s="15">
        <v>1</v>
      </c>
      <c r="C377" s="75" t="s">
        <v>1875</v>
      </c>
      <c r="D377" s="56"/>
      <c r="E377" s="21">
        <v>6</v>
      </c>
      <c r="F377" s="19" t="s">
        <v>26</v>
      </c>
      <c r="G377" s="98">
        <v>1</v>
      </c>
      <c r="H377" s="75" t="s">
        <v>1874</v>
      </c>
      <c r="I377" s="56"/>
      <c r="J377" s="21">
        <v>10</v>
      </c>
      <c r="K377" s="19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2</v>
      </c>
      <c r="C378" s="75" t="s">
        <v>1873</v>
      </c>
      <c r="D378" s="56"/>
      <c r="E378" s="21">
        <v>7</v>
      </c>
      <c r="F378" s="19" t="s">
        <v>26</v>
      </c>
      <c r="G378" s="97">
        <v>2</v>
      </c>
      <c r="H378" s="75" t="s">
        <v>1872</v>
      </c>
      <c r="I378" s="56"/>
      <c r="J378" s="21">
        <v>11</v>
      </c>
      <c r="K378" s="19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3</v>
      </c>
      <c r="C379" s="75" t="s">
        <v>1871</v>
      </c>
      <c r="D379" s="56"/>
      <c r="E379" s="21">
        <v>7</v>
      </c>
      <c r="F379" s="19" t="s">
        <v>104</v>
      </c>
      <c r="G379" s="97">
        <v>3</v>
      </c>
      <c r="H379" s="75" t="s">
        <v>1870</v>
      </c>
      <c r="I379" s="56"/>
      <c r="J379" s="21">
        <v>11</v>
      </c>
      <c r="K379" s="19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4</v>
      </c>
      <c r="C380" s="75" t="s">
        <v>1869</v>
      </c>
      <c r="D380" s="56"/>
      <c r="E380" s="21">
        <v>8</v>
      </c>
      <c r="F380" s="19"/>
      <c r="G380" s="97">
        <v>4</v>
      </c>
      <c r="H380" s="75" t="s">
        <v>1868</v>
      </c>
      <c r="I380" s="56"/>
      <c r="J380" s="21">
        <v>11</v>
      </c>
      <c r="K380" s="19" t="s">
        <v>92</v>
      </c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5</v>
      </c>
      <c r="C381" s="75" t="s">
        <v>1867</v>
      </c>
      <c r="D381" s="56"/>
      <c r="E381" s="21">
        <v>9</v>
      </c>
      <c r="F381" s="19" t="s">
        <v>26</v>
      </c>
      <c r="G381" s="97">
        <v>5</v>
      </c>
      <c r="H381" s="75" t="s">
        <v>1866</v>
      </c>
      <c r="I381" s="56"/>
      <c r="J381" s="21">
        <v>14</v>
      </c>
      <c r="K381" s="19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15">
        <v>6</v>
      </c>
      <c r="C382" s="75" t="s">
        <v>1865</v>
      </c>
      <c r="D382" s="56"/>
      <c r="E382" s="21">
        <v>9</v>
      </c>
      <c r="F382" s="19"/>
      <c r="G382" s="97">
        <v>6</v>
      </c>
      <c r="H382" s="75" t="s">
        <v>1864</v>
      </c>
      <c r="I382" s="56"/>
      <c r="J382" s="21">
        <v>15</v>
      </c>
      <c r="K382" s="19" t="s">
        <v>84</v>
      </c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</row>
    <row r="383" spans="1:25" ht="15">
      <c r="A383" s="23"/>
      <c r="B383" s="15">
        <v>7</v>
      </c>
      <c r="C383" s="75" t="s">
        <v>1863</v>
      </c>
      <c r="D383" s="56"/>
      <c r="E383" s="21">
        <v>10</v>
      </c>
      <c r="F383" s="19" t="s">
        <v>29</v>
      </c>
      <c r="G383" s="97">
        <v>7</v>
      </c>
      <c r="H383" s="75" t="s">
        <v>1862</v>
      </c>
      <c r="I383" s="56"/>
      <c r="J383" s="21">
        <v>15</v>
      </c>
      <c r="K383" s="19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</row>
    <row r="384" spans="1:25" ht="15">
      <c r="A384" s="23"/>
      <c r="B384" s="64" t="str">
        <f>"TOTAL MATCHES WON BY : "&amp;C373</f>
        <v>TOTAL MATCHES WON BY : Hartfield</v>
      </c>
      <c r="C384" s="58"/>
      <c r="D384" s="58"/>
      <c r="E384" s="56"/>
      <c r="F384" s="21">
        <f>COUNTA(F377:F383)-0.5*COUNTIF(F377:F383,"Sq*")-COUNTIF(F377:F383,"TBA")</f>
        <v>5</v>
      </c>
      <c r="G384" s="84" t="str">
        <f>"TOTAL MATCHES WON BY : "&amp;H373</f>
        <v>TOTAL MATCHES WON BY : Kwinana (1)</v>
      </c>
      <c r="H384" s="58"/>
      <c r="I384" s="58"/>
      <c r="J384" s="56"/>
      <c r="K384" s="21">
        <f>COUNTA(K377:K383)-0.5*COUNTIF(K377:K383,"Sq*")-COUNTIF(K377:K383,"TBA")</f>
        <v>2</v>
      </c>
      <c r="L384" s="22"/>
      <c r="M384" s="22"/>
      <c r="N384" s="22" t="str">
        <f>IF(F384+K384=0,"",C373)</f>
        <v>Hartfield</v>
      </c>
      <c r="O384" s="22">
        <f>F384</f>
        <v>5</v>
      </c>
      <c r="P384" s="22" t="str">
        <f>IF(F384+K384=0,"",H373)</f>
        <v>Kwinana (1)</v>
      </c>
      <c r="Q384" s="22">
        <f>K384</f>
        <v>2</v>
      </c>
      <c r="R384" s="22" t="str">
        <f>G385</f>
        <v>Hartfield</v>
      </c>
      <c r="S384" s="22" t="str">
        <f>IF(R384="HALVED",C373,"")</f>
        <v/>
      </c>
      <c r="T384" s="22" t="str">
        <f>IF(R384="HALVED",H373,"")</f>
        <v/>
      </c>
      <c r="U384" s="22"/>
      <c r="V384" s="22"/>
      <c r="W384" s="22"/>
      <c r="X384" s="22"/>
      <c r="Y384" s="22"/>
    </row>
    <row r="385" spans="1:25" ht="15">
      <c r="A385" s="23"/>
      <c r="B385" s="82" t="s">
        <v>41</v>
      </c>
      <c r="C385" s="58"/>
      <c r="D385" s="58"/>
      <c r="E385" s="58"/>
      <c r="F385" s="56"/>
      <c r="G385" s="83" t="str">
        <f>IF(F384+K384&lt;4,"",IF(F384=K384,"HALVED",IF(F384&gt;K384,C373,H373)))</f>
        <v>Hartfield</v>
      </c>
      <c r="H385" s="58"/>
      <c r="I385" s="58"/>
      <c r="J385" s="58"/>
      <c r="K385" s="56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spans="1:25" ht="15">
      <c r="A386" s="23"/>
      <c r="B386" s="25"/>
      <c r="C386" s="25"/>
      <c r="D386" s="25"/>
      <c r="E386" s="25"/>
      <c r="F386" s="25"/>
      <c r="G386" s="26"/>
      <c r="H386" s="26"/>
      <c r="I386" s="26"/>
      <c r="J386" s="26"/>
      <c r="K386" s="26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spans="1:25" ht="15">
      <c r="A387" s="23"/>
      <c r="B387" s="15" t="s">
        <v>18</v>
      </c>
      <c r="C387" s="64" t="str">
        <f>[11]Sheet1!C10</f>
        <v>Mandurah</v>
      </c>
      <c r="D387" s="58"/>
      <c r="E387" s="58"/>
      <c r="F387" s="56"/>
      <c r="G387" s="16" t="s">
        <v>18</v>
      </c>
      <c r="H387" s="65" t="str">
        <f>[11]Sheet1!E10</f>
        <v>Pinjarra</v>
      </c>
      <c r="I387" s="58"/>
      <c r="J387" s="58"/>
      <c r="K387" s="56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7" t="s">
        <v>19</v>
      </c>
      <c r="C388" s="80" t="s">
        <v>20</v>
      </c>
      <c r="D388" s="68"/>
      <c r="E388" s="77" t="s">
        <v>469</v>
      </c>
      <c r="F388" s="77" t="s">
        <v>21</v>
      </c>
      <c r="G388" s="81" t="s">
        <v>19</v>
      </c>
      <c r="H388" s="66" t="s">
        <v>20</v>
      </c>
      <c r="I388" s="68"/>
      <c r="J388" s="81" t="s">
        <v>469</v>
      </c>
      <c r="K388" s="81" t="s">
        <v>21</v>
      </c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78"/>
      <c r="C389" s="69"/>
      <c r="D389" s="71"/>
      <c r="E389" s="78"/>
      <c r="F389" s="78"/>
      <c r="G389" s="78"/>
      <c r="H389" s="69"/>
      <c r="I389" s="71"/>
      <c r="J389" s="78"/>
      <c r="K389" s="78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spans="1:25" ht="15">
      <c r="A390" s="23"/>
      <c r="B390" s="79"/>
      <c r="C390" s="72"/>
      <c r="D390" s="74"/>
      <c r="E390" s="79"/>
      <c r="F390" s="79"/>
      <c r="G390" s="79"/>
      <c r="H390" s="72"/>
      <c r="I390" s="74"/>
      <c r="J390" s="79"/>
      <c r="K390" s="79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spans="1:25" ht="15">
      <c r="A391" s="23"/>
      <c r="B391" s="15">
        <v>1</v>
      </c>
      <c r="C391" s="75" t="s">
        <v>1861</v>
      </c>
      <c r="D391" s="56"/>
      <c r="E391" s="21">
        <v>7</v>
      </c>
      <c r="F391" s="19" t="s">
        <v>92</v>
      </c>
      <c r="G391" s="98">
        <v>1</v>
      </c>
      <c r="H391" s="75" t="s">
        <v>1860</v>
      </c>
      <c r="I391" s="56"/>
      <c r="J391" s="21">
        <v>6</v>
      </c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2</v>
      </c>
      <c r="C392" s="75" t="s">
        <v>1859</v>
      </c>
      <c r="D392" s="56"/>
      <c r="E392" s="21">
        <v>8</v>
      </c>
      <c r="F392" s="19" t="s">
        <v>135</v>
      </c>
      <c r="G392" s="97">
        <v>2</v>
      </c>
      <c r="H392" s="75" t="s">
        <v>1858</v>
      </c>
      <c r="I392" s="56"/>
      <c r="J392" s="21">
        <v>7</v>
      </c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3</v>
      </c>
      <c r="C393" s="75" t="s">
        <v>1857</v>
      </c>
      <c r="D393" s="56"/>
      <c r="E393" s="21">
        <v>8</v>
      </c>
      <c r="F393" s="19"/>
      <c r="G393" s="97">
        <v>3</v>
      </c>
      <c r="H393" s="75" t="s">
        <v>1856</v>
      </c>
      <c r="I393" s="56"/>
      <c r="J393" s="21">
        <v>12</v>
      </c>
      <c r="K393" s="19" t="s">
        <v>34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4</v>
      </c>
      <c r="C394" s="75" t="s">
        <v>1855</v>
      </c>
      <c r="D394" s="56"/>
      <c r="E394" s="21">
        <v>9</v>
      </c>
      <c r="F394" s="19"/>
      <c r="G394" s="97">
        <v>4</v>
      </c>
      <c r="H394" s="75" t="s">
        <v>1854</v>
      </c>
      <c r="I394" s="56"/>
      <c r="J394" s="21">
        <v>12</v>
      </c>
      <c r="K394" s="19" t="s">
        <v>26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5</v>
      </c>
      <c r="C395" s="75" t="s">
        <v>1853</v>
      </c>
      <c r="D395" s="56"/>
      <c r="E395" s="21">
        <v>12</v>
      </c>
      <c r="F395" s="19" t="s">
        <v>99</v>
      </c>
      <c r="G395" s="97">
        <v>5</v>
      </c>
      <c r="H395" s="75" t="s">
        <v>1852</v>
      </c>
      <c r="I395" s="56"/>
      <c r="J395" s="21">
        <v>17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15">
        <v>6</v>
      </c>
      <c r="C396" s="75" t="s">
        <v>1851</v>
      </c>
      <c r="D396" s="56"/>
      <c r="E396" s="21">
        <v>16</v>
      </c>
      <c r="F396" s="19"/>
      <c r="G396" s="97">
        <v>6</v>
      </c>
      <c r="H396" s="75" t="s">
        <v>1850</v>
      </c>
      <c r="I396" s="56"/>
      <c r="J396" s="21">
        <v>17</v>
      </c>
      <c r="K396" s="19" t="s">
        <v>92</v>
      </c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</row>
    <row r="397" spans="1:25" ht="15">
      <c r="A397" s="23"/>
      <c r="B397" s="15">
        <v>7</v>
      </c>
      <c r="C397" s="75" t="s">
        <v>1849</v>
      </c>
      <c r="D397" s="56"/>
      <c r="E397" s="21">
        <v>16</v>
      </c>
      <c r="F397" s="19" t="s">
        <v>190</v>
      </c>
      <c r="G397" s="97">
        <v>7</v>
      </c>
      <c r="H397" s="75"/>
      <c r="I397" s="56"/>
      <c r="J397" s="21"/>
      <c r="K397" s="19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</row>
    <row r="398" spans="1:25" ht="15">
      <c r="A398" s="23"/>
      <c r="B398" s="64" t="str">
        <f>"TOTAL MATCHES WON BY : "&amp;C387</f>
        <v>TOTAL MATCHES WON BY : Mandurah</v>
      </c>
      <c r="C398" s="58"/>
      <c r="D398" s="58"/>
      <c r="E398" s="56"/>
      <c r="F398" s="21">
        <f>COUNTA(F391:F397)-0.5*COUNTIF(F391:F397,"Sq*")-COUNTIF(F391:F397,"TBA")</f>
        <v>4</v>
      </c>
      <c r="G398" s="84" t="str">
        <f>"TOTAL MATCHES WON BY : "&amp;H387</f>
        <v>TOTAL MATCHES WON BY : Pinjarra</v>
      </c>
      <c r="H398" s="58"/>
      <c r="I398" s="58"/>
      <c r="J398" s="56"/>
      <c r="K398" s="21">
        <f>COUNTA(K391:K397)-0.5*COUNTIF(K391:K397,"Sq*")-COUNTIF(K391:K397,"TBA")</f>
        <v>3</v>
      </c>
      <c r="L398" s="22"/>
      <c r="M398" s="22"/>
      <c r="N398" s="22" t="str">
        <f>IF(F398+K398=0,"",C387)</f>
        <v>Mandurah</v>
      </c>
      <c r="O398" s="22">
        <f>F398</f>
        <v>4</v>
      </c>
      <c r="P398" s="22" t="str">
        <f>IF(F398+K398=0,"",H387)</f>
        <v>Pinjarra</v>
      </c>
      <c r="Q398" s="22">
        <f>K398</f>
        <v>3</v>
      </c>
      <c r="R398" s="22" t="str">
        <f>G399</f>
        <v>Mandurah</v>
      </c>
      <c r="S398" s="22" t="str">
        <f>IF(R398="HALVED",C387,"")</f>
        <v/>
      </c>
      <c r="T398" s="22" t="str">
        <f>IF(R398="HALVED",H387,"")</f>
        <v/>
      </c>
      <c r="U398" s="22"/>
      <c r="V398" s="22"/>
      <c r="W398" s="22"/>
      <c r="X398" s="22"/>
      <c r="Y398" s="22"/>
    </row>
    <row r="399" spans="1:25" ht="15">
      <c r="A399" s="23"/>
      <c r="B399" s="82" t="s">
        <v>41</v>
      </c>
      <c r="C399" s="58"/>
      <c r="D399" s="58"/>
      <c r="E399" s="58"/>
      <c r="F399" s="56"/>
      <c r="G399" s="83" t="str">
        <f>IF(F398+K398&lt;4,"",IF(F398=K398,"HALVED",IF(F398&gt;K398,C387,H387)))</f>
        <v>Mandurah</v>
      </c>
      <c r="H399" s="58"/>
      <c r="I399" s="58"/>
      <c r="J399" s="58"/>
      <c r="K399" s="56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spans="1:25" ht="15">
      <c r="A400" s="23"/>
      <c r="B400" s="25"/>
      <c r="C400" s="25"/>
      <c r="D400" s="25"/>
      <c r="E400" s="25"/>
      <c r="F400" s="25"/>
      <c r="G400" s="26"/>
      <c r="H400" s="26"/>
      <c r="I400" s="26"/>
      <c r="J400" s="26"/>
      <c r="K400" s="26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spans="1:25" ht="15">
      <c r="A401" s="23"/>
      <c r="B401" s="15" t="s">
        <v>18</v>
      </c>
      <c r="C401" s="64" t="str">
        <f>[11]Sheet1!C11</f>
        <v>Kwinana (2)</v>
      </c>
      <c r="D401" s="58"/>
      <c r="E401" s="58"/>
      <c r="F401" s="56"/>
      <c r="G401" s="16" t="s">
        <v>18</v>
      </c>
      <c r="H401" s="65" t="str">
        <f>[11]Sheet1!E11</f>
        <v>Rockingham</v>
      </c>
      <c r="I401" s="58"/>
      <c r="J401" s="58"/>
      <c r="K401" s="56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spans="1:25" ht="15">
      <c r="A402" s="23"/>
      <c r="B402" s="77" t="s">
        <v>19</v>
      </c>
      <c r="C402" s="80" t="s">
        <v>20</v>
      </c>
      <c r="D402" s="68"/>
      <c r="E402" s="77" t="s">
        <v>469</v>
      </c>
      <c r="F402" s="77" t="s">
        <v>21</v>
      </c>
      <c r="G402" s="81" t="s">
        <v>19</v>
      </c>
      <c r="H402" s="66" t="s">
        <v>20</v>
      </c>
      <c r="I402" s="68"/>
      <c r="J402" s="81" t="s">
        <v>469</v>
      </c>
      <c r="K402" s="81" t="s">
        <v>21</v>
      </c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spans="1:25" ht="15">
      <c r="A403" s="23"/>
      <c r="B403" s="78"/>
      <c r="C403" s="69"/>
      <c r="D403" s="71"/>
      <c r="E403" s="78"/>
      <c r="F403" s="78"/>
      <c r="G403" s="78"/>
      <c r="H403" s="69"/>
      <c r="I403" s="71"/>
      <c r="J403" s="78"/>
      <c r="K403" s="78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spans="1:25" ht="15">
      <c r="A404" s="23"/>
      <c r="B404" s="79"/>
      <c r="C404" s="72"/>
      <c r="D404" s="74"/>
      <c r="E404" s="79"/>
      <c r="F404" s="79"/>
      <c r="G404" s="79"/>
      <c r="H404" s="72"/>
      <c r="I404" s="74"/>
      <c r="J404" s="79"/>
      <c r="K404" s="79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spans="1:25" ht="15">
      <c r="A405" s="23"/>
      <c r="B405" s="15">
        <v>1</v>
      </c>
      <c r="C405" s="75" t="s">
        <v>1848</v>
      </c>
      <c r="D405" s="56"/>
      <c r="E405" s="21">
        <v>12</v>
      </c>
      <c r="F405" s="19" t="s">
        <v>175</v>
      </c>
      <c r="G405" s="98">
        <v>1</v>
      </c>
      <c r="H405" s="75" t="s">
        <v>1847</v>
      </c>
      <c r="I405" s="56"/>
      <c r="J405" s="21">
        <v>13</v>
      </c>
      <c r="K405" s="19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spans="1:25" ht="15">
      <c r="A406" s="23"/>
      <c r="B406" s="15">
        <v>2</v>
      </c>
      <c r="C406" s="75" t="s">
        <v>1846</v>
      </c>
      <c r="D406" s="56"/>
      <c r="E406" s="21">
        <v>13</v>
      </c>
      <c r="F406" s="19" t="s">
        <v>104</v>
      </c>
      <c r="G406" s="97">
        <v>2</v>
      </c>
      <c r="H406" s="75" t="s">
        <v>1845</v>
      </c>
      <c r="I406" s="56"/>
      <c r="J406" s="21">
        <v>13</v>
      </c>
      <c r="K406" s="19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spans="1:25" ht="15">
      <c r="A407" s="23"/>
      <c r="B407" s="15">
        <v>3</v>
      </c>
      <c r="C407" s="75" t="s">
        <v>1844</v>
      </c>
      <c r="D407" s="56"/>
      <c r="E407" s="21">
        <v>14</v>
      </c>
      <c r="F407" s="19"/>
      <c r="G407" s="97">
        <v>3</v>
      </c>
      <c r="H407" s="75" t="s">
        <v>1843</v>
      </c>
      <c r="I407" s="56"/>
      <c r="J407" s="21">
        <v>13</v>
      </c>
      <c r="K407" s="19" t="s">
        <v>92</v>
      </c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spans="1:25" ht="15">
      <c r="A408" s="23"/>
      <c r="B408" s="15">
        <v>4</v>
      </c>
      <c r="C408" s="75" t="s">
        <v>1842</v>
      </c>
      <c r="D408" s="56"/>
      <c r="E408" s="21">
        <v>15</v>
      </c>
      <c r="F408" s="19"/>
      <c r="G408" s="97">
        <v>4</v>
      </c>
      <c r="H408" s="75" t="s">
        <v>1841</v>
      </c>
      <c r="I408" s="56"/>
      <c r="J408" s="21">
        <v>15</v>
      </c>
      <c r="K408" s="19" t="s">
        <v>26</v>
      </c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spans="1:25" ht="15">
      <c r="A409" s="23"/>
      <c r="B409" s="15">
        <v>5</v>
      </c>
      <c r="C409" s="75" t="s">
        <v>1840</v>
      </c>
      <c r="D409" s="56"/>
      <c r="E409" s="21">
        <v>16</v>
      </c>
      <c r="F409" s="19" t="s">
        <v>29</v>
      </c>
      <c r="G409" s="97">
        <v>5</v>
      </c>
      <c r="H409" s="75" t="s">
        <v>1839</v>
      </c>
      <c r="I409" s="56"/>
      <c r="J409" s="21">
        <v>16</v>
      </c>
      <c r="K409" s="19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spans="1:25" ht="15">
      <c r="A410" s="23"/>
      <c r="B410" s="15">
        <v>6</v>
      </c>
      <c r="C410" s="75" t="s">
        <v>1838</v>
      </c>
      <c r="D410" s="56"/>
      <c r="E410" s="21">
        <v>16</v>
      </c>
      <c r="F410" s="19"/>
      <c r="G410" s="97">
        <v>6</v>
      </c>
      <c r="H410" s="75" t="s">
        <v>1837</v>
      </c>
      <c r="I410" s="56"/>
      <c r="J410" s="21">
        <v>16</v>
      </c>
      <c r="K410" s="19" t="s">
        <v>37</v>
      </c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spans="1:25" ht="15">
      <c r="A411" s="23"/>
      <c r="B411" s="15">
        <v>7</v>
      </c>
      <c r="C411" s="75" t="s">
        <v>1836</v>
      </c>
      <c r="D411" s="56"/>
      <c r="E411" s="21">
        <v>18</v>
      </c>
      <c r="F411" s="19" t="s">
        <v>26</v>
      </c>
      <c r="G411" s="97">
        <v>7</v>
      </c>
      <c r="H411" s="75" t="s">
        <v>1835</v>
      </c>
      <c r="I411" s="56"/>
      <c r="J411" s="21">
        <v>17</v>
      </c>
      <c r="K411" s="19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64" t="str">
        <f>"TOTAL MATCHES WON BY : "&amp;C401</f>
        <v>TOTAL MATCHES WON BY : Kwinana (2)</v>
      </c>
      <c r="C412" s="58"/>
      <c r="D412" s="58"/>
      <c r="E412" s="56"/>
      <c r="F412" s="21">
        <f>COUNTA(F405:F411)-0.5*COUNTIF(F405:F411,"Sq*")-COUNTIF(F405:F411,"TBA")</f>
        <v>4</v>
      </c>
      <c r="G412" s="84" t="str">
        <f>"TOTAL MATCHES WON BY : "&amp;H401</f>
        <v>TOTAL MATCHES WON BY : Rockingham</v>
      </c>
      <c r="H412" s="58"/>
      <c r="I412" s="58"/>
      <c r="J412" s="56"/>
      <c r="K412" s="21">
        <f>COUNTA(K405:K411)-0.5*COUNTIF(K405:K411,"Sq*")-COUNTIF(K405:K411,"TBA")</f>
        <v>3</v>
      </c>
      <c r="L412" s="24"/>
      <c r="M412" s="22"/>
      <c r="N412" s="22" t="str">
        <f>IF(F412+K412=0,"",C401)</f>
        <v>Kwinana (2)</v>
      </c>
      <c r="O412" s="22">
        <f>F412</f>
        <v>4</v>
      </c>
      <c r="P412" s="22" t="str">
        <f>IF(F412+K412=0,"",H401)</f>
        <v>Rockingham</v>
      </c>
      <c r="Q412" s="22">
        <f>K412</f>
        <v>3</v>
      </c>
      <c r="R412" s="22" t="str">
        <f>G413</f>
        <v>Kwinana (2)</v>
      </c>
      <c r="S412" s="22" t="str">
        <f>IF(R412="HALVED",C401,"")</f>
        <v/>
      </c>
      <c r="T412" s="22" t="str">
        <f>IF(R412="HALVED",H401,"")</f>
        <v/>
      </c>
      <c r="U412" s="22"/>
      <c r="V412" s="22"/>
      <c r="W412" s="22"/>
      <c r="X412" s="22"/>
      <c r="Y412" s="22"/>
    </row>
    <row r="413" spans="1:25" ht="15">
      <c r="A413" s="23"/>
      <c r="B413" s="82" t="s">
        <v>41</v>
      </c>
      <c r="C413" s="58"/>
      <c r="D413" s="58"/>
      <c r="E413" s="58"/>
      <c r="F413" s="56"/>
      <c r="G413" s="83" t="str">
        <f>IF(F412+K412&lt;4,"",IF(F412=K412,"HALVED",IF(F412&gt;K412,C401,H401)))</f>
        <v>Kwinana (2)</v>
      </c>
      <c r="H413" s="58"/>
      <c r="I413" s="58"/>
      <c r="J413" s="58"/>
      <c r="K413" s="56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>
      <c r="A433" s="23"/>
      <c r="B433" s="23"/>
      <c r="C433" s="23"/>
      <c r="D433" s="23"/>
      <c r="E433" s="23"/>
      <c r="F433" s="23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>
      <c r="A434" s="23"/>
      <c r="B434" s="23"/>
      <c r="C434" s="23"/>
      <c r="D434" s="23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>
      <c r="A435" s="23"/>
      <c r="B435" s="23"/>
      <c r="C435" s="23"/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23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92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34" t="s">
        <v>104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26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34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90" t="s">
        <v>37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29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99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111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96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84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135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107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175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170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186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187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188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189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190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34" t="s">
        <v>191</v>
      </c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 hidden="1">
      <c r="A457" s="23"/>
      <c r="B457" s="23"/>
      <c r="C457" s="34" t="s">
        <v>192</v>
      </c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34" t="s">
        <v>193</v>
      </c>
      <c r="D458" s="23"/>
      <c r="E458" s="23"/>
      <c r="F458" s="23"/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90"/>
      <c r="D459" s="23"/>
      <c r="E459" s="23"/>
      <c r="F459" s="23"/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>
      <c r="A460" s="23"/>
      <c r="B460" s="23"/>
      <c r="C460" s="23"/>
      <c r="D460" s="23"/>
      <c r="E460" s="23"/>
      <c r="F460" s="23"/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>
      <c r="A461" s="23"/>
      <c r="B461" s="23"/>
      <c r="C461" s="23"/>
      <c r="D461" s="23"/>
      <c r="E461" s="23"/>
      <c r="F461" s="23"/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>
      <c r="A462" s="23"/>
      <c r="B462" s="23"/>
      <c r="C462" s="23"/>
      <c r="D462" s="23"/>
      <c r="E462" s="23"/>
      <c r="F462" s="23"/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>
      <c r="A463" s="23"/>
      <c r="B463" s="23"/>
      <c r="C463" s="23"/>
      <c r="D463" s="23"/>
      <c r="E463" s="23"/>
      <c r="F463" s="23"/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>
      <c r="A464" s="23"/>
      <c r="B464" s="23"/>
      <c r="C464" s="23"/>
      <c r="D464" s="23"/>
      <c r="E464" s="23"/>
      <c r="F464" s="23"/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>
      <c r="A465" s="23"/>
      <c r="B465" s="23"/>
      <c r="C465" s="23"/>
      <c r="D465" s="23"/>
      <c r="E465" s="23"/>
      <c r="F465" s="23"/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>
      <c r="A466" s="23"/>
      <c r="B466" s="23"/>
      <c r="C466" s="23"/>
      <c r="D466" s="23"/>
      <c r="E466" s="23"/>
      <c r="F466" s="23"/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>
      <c r="A467" s="23"/>
      <c r="B467" s="23"/>
      <c r="C467" s="23"/>
      <c r="D467" s="23"/>
      <c r="E467" s="23"/>
      <c r="F467" s="23"/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>
      <c r="A468" s="23"/>
      <c r="B468" s="23"/>
      <c r="C468" s="23"/>
      <c r="D468" s="23"/>
      <c r="E468" s="23"/>
      <c r="F468" s="23"/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>
      <c r="A469" s="23"/>
      <c r="B469" s="23"/>
      <c r="C469" s="23"/>
      <c r="D469" s="23"/>
      <c r="E469" s="23"/>
      <c r="F469" s="23"/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>
      <c r="A470" s="23"/>
      <c r="B470" s="23"/>
      <c r="C470" s="23"/>
      <c r="D470" s="23"/>
      <c r="E470" s="23"/>
      <c r="F470" s="23"/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>
      <c r="A471" s="23"/>
      <c r="B471" s="23"/>
      <c r="C471" s="23"/>
      <c r="D471" s="23"/>
      <c r="E471" s="23"/>
      <c r="F471" s="23"/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>
      <c r="A472" s="23"/>
      <c r="B472" s="23"/>
      <c r="C472" s="23"/>
      <c r="D472" s="23"/>
      <c r="E472" s="23"/>
      <c r="F472" s="23"/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>
      <c r="A473" s="23"/>
      <c r="B473" s="23"/>
      <c r="C473" s="23"/>
      <c r="D473" s="23"/>
      <c r="E473" s="23"/>
      <c r="F473" s="23"/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>
      <c r="A474" s="23"/>
      <c r="B474" s="23"/>
      <c r="C474" s="23"/>
      <c r="D474" s="23"/>
      <c r="E474" s="23"/>
      <c r="F474" s="23"/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>
      <c r="A475" s="23"/>
      <c r="B475" s="23"/>
      <c r="C475" s="23"/>
      <c r="D475" s="23"/>
      <c r="E475" s="23"/>
      <c r="F475" s="23"/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>
      <c r="A476" s="23"/>
      <c r="B476" s="23"/>
      <c r="C476" s="23"/>
      <c r="D476" s="23"/>
      <c r="E476" s="23"/>
      <c r="F476" s="23"/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>
      <c r="A477" s="23"/>
      <c r="B477" s="23"/>
      <c r="C477" s="23"/>
      <c r="D477" s="23"/>
      <c r="E477" s="23"/>
      <c r="F477" s="23"/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>
      <c r="A478" s="23"/>
      <c r="B478" s="23"/>
      <c r="C478" s="23"/>
      <c r="D478" s="23"/>
      <c r="E478" s="23"/>
      <c r="F478" s="23"/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>
      <c r="A479" s="23"/>
      <c r="B479" s="23"/>
      <c r="C479" s="23"/>
      <c r="D479" s="23"/>
      <c r="E479" s="23"/>
      <c r="F479" s="23"/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>
      <c r="A480" s="23"/>
      <c r="B480" s="23"/>
      <c r="C480" s="23"/>
      <c r="D480" s="23"/>
      <c r="E480" s="23"/>
      <c r="F480" s="23"/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spans="1:25" ht="15">
      <c r="A531" s="23"/>
      <c r="B531" s="23"/>
      <c r="C531" s="23"/>
      <c r="D531" s="23"/>
      <c r="E531" s="23"/>
      <c r="F531" s="23"/>
      <c r="G531" s="24"/>
      <c r="H531" s="24"/>
      <c r="I531" s="33"/>
      <c r="J531" s="33"/>
      <c r="K531" s="33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spans="1:25" ht="15">
      <c r="A532" s="23"/>
      <c r="B532" s="23"/>
      <c r="C532" s="23"/>
      <c r="D532" s="23"/>
      <c r="E532" s="23"/>
      <c r="F532" s="23"/>
      <c r="G532" s="24"/>
      <c r="H532" s="24"/>
      <c r="I532" s="33"/>
      <c r="J532" s="33"/>
      <c r="K532" s="33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spans="1:25" ht="15">
      <c r="A533" s="23"/>
      <c r="B533" s="23"/>
      <c r="C533" s="23"/>
      <c r="D533" s="23"/>
      <c r="E533" s="23"/>
      <c r="F533" s="23"/>
      <c r="G533" s="24"/>
      <c r="H533" s="24"/>
      <c r="I533" s="33"/>
      <c r="J533" s="33"/>
      <c r="K533" s="33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</sheetData>
  <mergeCells count="826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6:D236"/>
    <mergeCell ref="C237:D237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F229:F231"/>
    <mergeCell ref="G229:G231"/>
    <mergeCell ref="H229:I231"/>
    <mergeCell ref="C229:D231"/>
    <mergeCell ref="C232:D232"/>
    <mergeCell ref="C233:D233"/>
    <mergeCell ref="H232:I232"/>
    <mergeCell ref="H233:I233"/>
    <mergeCell ref="H249:I249"/>
    <mergeCell ref="C249:D249"/>
    <mergeCell ref="C250:D250"/>
    <mergeCell ref="C251:D251"/>
    <mergeCell ref="H234:I234"/>
    <mergeCell ref="H235:I235"/>
    <mergeCell ref="H236:I236"/>
    <mergeCell ref="H237:I237"/>
    <mergeCell ref="H238:I238"/>
    <mergeCell ref="C234:D234"/>
    <mergeCell ref="H244:I246"/>
    <mergeCell ref="J244:J246"/>
    <mergeCell ref="C247:D247"/>
    <mergeCell ref="H247:I247"/>
    <mergeCell ref="C248:D248"/>
    <mergeCell ref="H248:I248"/>
    <mergeCell ref="H257:K257"/>
    <mergeCell ref="B258:B260"/>
    <mergeCell ref="K258:K260"/>
    <mergeCell ref="C258:D260"/>
    <mergeCell ref="E258:E260"/>
    <mergeCell ref="H250:I250"/>
    <mergeCell ref="H251:I251"/>
    <mergeCell ref="H252:I252"/>
    <mergeCell ref="C253:D253"/>
    <mergeCell ref="H253:I253"/>
    <mergeCell ref="F258:F260"/>
    <mergeCell ref="G258:G260"/>
    <mergeCell ref="B254:E254"/>
    <mergeCell ref="G254:J254"/>
    <mergeCell ref="B255:F255"/>
    <mergeCell ref="G255:K255"/>
    <mergeCell ref="C257:F257"/>
    <mergeCell ref="C263:D263"/>
    <mergeCell ref="C264:D264"/>
    <mergeCell ref="C265:D265"/>
    <mergeCell ref="H266:I266"/>
    <mergeCell ref="H267:I267"/>
    <mergeCell ref="G268:J268"/>
    <mergeCell ref="C179:D179"/>
    <mergeCell ref="C180:D180"/>
    <mergeCell ref="C181:D181"/>
    <mergeCell ref="B182:E182"/>
    <mergeCell ref="C261:D261"/>
    <mergeCell ref="C262:D262"/>
    <mergeCell ref="C252:D252"/>
    <mergeCell ref="B229:B231"/>
    <mergeCell ref="E229:E231"/>
    <mergeCell ref="C235:D235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9:K269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4:D364"/>
    <mergeCell ref="H364:I364"/>
    <mergeCell ref="H365:I365"/>
    <mergeCell ref="C365:D365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60:I362"/>
    <mergeCell ref="J360:J362"/>
    <mergeCell ref="C363:D363"/>
    <mergeCell ref="H363:I363"/>
    <mergeCell ref="C306:D306"/>
    <mergeCell ref="C307:D307"/>
    <mergeCell ref="C308:D308"/>
    <mergeCell ref="C309:D309"/>
    <mergeCell ref="B374:B376"/>
    <mergeCell ref="K374:K376"/>
    <mergeCell ref="C374:D376"/>
    <mergeCell ref="E374:E376"/>
    <mergeCell ref="H366:I366"/>
    <mergeCell ref="H367:I367"/>
    <mergeCell ref="B370:E370"/>
    <mergeCell ref="G370:J370"/>
    <mergeCell ref="B371:F371"/>
    <mergeCell ref="G371:K371"/>
    <mergeCell ref="C373:F373"/>
    <mergeCell ref="H373:K373"/>
    <mergeCell ref="G384:J384"/>
    <mergeCell ref="G385:K385"/>
    <mergeCell ref="C366:D366"/>
    <mergeCell ref="C367:D367"/>
    <mergeCell ref="C368:D368"/>
    <mergeCell ref="H368:I368"/>
    <mergeCell ref="C369:D369"/>
    <mergeCell ref="H369:I369"/>
    <mergeCell ref="F374:F376"/>
    <mergeCell ref="G374:G376"/>
    <mergeCell ref="C382:D382"/>
    <mergeCell ref="C383:D383"/>
    <mergeCell ref="B384:E384"/>
    <mergeCell ref="B385:F385"/>
    <mergeCell ref="C387:F387"/>
    <mergeCell ref="C377:D377"/>
    <mergeCell ref="C378:D378"/>
    <mergeCell ref="C379:D379"/>
    <mergeCell ref="C380:D380"/>
    <mergeCell ref="C381:D381"/>
    <mergeCell ref="H387:K387"/>
    <mergeCell ref="H374:I376"/>
    <mergeCell ref="J374:J376"/>
    <mergeCell ref="H377:I377"/>
    <mergeCell ref="H378:I378"/>
    <mergeCell ref="H379:I379"/>
    <mergeCell ref="H380:I380"/>
    <mergeCell ref="H381:I381"/>
    <mergeCell ref="H382:I382"/>
    <mergeCell ref="H383:I383"/>
    <mergeCell ref="H396:I396"/>
    <mergeCell ref="H397:I397"/>
    <mergeCell ref="G398:J398"/>
    <mergeCell ref="E388:E390"/>
    <mergeCell ref="F388:F390"/>
    <mergeCell ref="G388:G390"/>
    <mergeCell ref="H388:I390"/>
    <mergeCell ref="J388:J390"/>
    <mergeCell ref="J402:J404"/>
    <mergeCell ref="K402:K404"/>
    <mergeCell ref="C391:D391"/>
    <mergeCell ref="C392:D392"/>
    <mergeCell ref="C393:D393"/>
    <mergeCell ref="C394:D394"/>
    <mergeCell ref="C395:D395"/>
    <mergeCell ref="C396:D396"/>
    <mergeCell ref="C397:D397"/>
    <mergeCell ref="H392:I392"/>
    <mergeCell ref="K388:K390"/>
    <mergeCell ref="H391:I391"/>
    <mergeCell ref="B398:E398"/>
    <mergeCell ref="B399:F399"/>
    <mergeCell ref="G399:K399"/>
    <mergeCell ref="C401:F401"/>
    <mergeCell ref="H401:K401"/>
    <mergeCell ref="B388:B390"/>
    <mergeCell ref="C388:D390"/>
    <mergeCell ref="H393:I393"/>
    <mergeCell ref="C405:D405"/>
    <mergeCell ref="C406:D406"/>
    <mergeCell ref="C407:D407"/>
    <mergeCell ref="C408:D408"/>
    <mergeCell ref="C409:D409"/>
    <mergeCell ref="C410:D410"/>
    <mergeCell ref="H409:I409"/>
    <mergeCell ref="H410:I410"/>
    <mergeCell ref="H411:I411"/>
    <mergeCell ref="B402:B404"/>
    <mergeCell ref="E402:E404"/>
    <mergeCell ref="F402:F404"/>
    <mergeCell ref="G402:G404"/>
    <mergeCell ref="H402:I404"/>
    <mergeCell ref="C411:D411"/>
    <mergeCell ref="C402:D404"/>
    <mergeCell ref="H295:I295"/>
    <mergeCell ref="H307:I307"/>
    <mergeCell ref="H308:I308"/>
    <mergeCell ref="H301:I303"/>
    <mergeCell ref="H407:I407"/>
    <mergeCell ref="H408:I408"/>
    <mergeCell ref="H405:I405"/>
    <mergeCell ref="H406:I406"/>
    <mergeCell ref="H394:I394"/>
    <mergeCell ref="H395:I395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2:E412"/>
    <mergeCell ref="G412:J412"/>
    <mergeCell ref="B413:F413"/>
    <mergeCell ref="G413:K413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60:K362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8:C358"/>
    <mergeCell ref="G358:K358"/>
    <mergeCell ref="H359:K359"/>
    <mergeCell ref="D358:F358"/>
    <mergeCell ref="C359:F359"/>
    <mergeCell ref="B360:B362"/>
    <mergeCell ref="C360:D362"/>
    <mergeCell ref="E360:E362"/>
    <mergeCell ref="F360:F362"/>
    <mergeCell ref="G360:G362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1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3:F369 K363:K369 F377:F383 K377:K383 F391:F397 K391:K397 F405:F411 K405:K411" xr:uid="{00000000-0002-0000-0000-000000000000}">
      <formula1>"Square,1up,2up,2&amp;1,3&amp;2,3&amp;1,4&amp;2,4&amp;3,5&amp;4,5&amp;3,6&amp;5,6&amp;4,7&amp;6,7&amp;5,8&amp;7,8&amp;6,9&amp;8,9&amp;7,10&amp;8,W/O,D/Q,19th,20th,21st,22nd,23rd,24th,25th,26th,27th,28th,29th,30th"</formula1>
    </dataValidation>
  </dataValidations>
  <printOptions horizontalCentered="1" verticalCentered="1" gridLines="1"/>
  <pageMargins left="0.25" right="0.25" top="0.75" bottom="0.75" header="0" footer="0"/>
  <pageSetup paperSize="9" scale="114" pageOrder="overThenDown" orientation="landscape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2920E-F928-4DDE-833C-03B5D2228282}">
  <sheetPr>
    <outlinePr summaryBelow="0" summaryRight="0"/>
  </sheetPr>
  <dimension ref="A1:Y530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8.8554687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2213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The Vines</v>
      </c>
      <c r="C4" s="56"/>
      <c r="D4" s="7">
        <f>VLOOKUP(A4,$M$4:$X$11,3,FALSE)</f>
        <v>7</v>
      </c>
      <c r="E4" s="7">
        <f>VLOOKUP(A4,$M$4:$X$11,4,FALSE)</f>
        <v>4</v>
      </c>
      <c r="F4" s="7">
        <f>VLOOKUP(A4,$M$4:$X$11,5,FALSE)</f>
        <v>2</v>
      </c>
      <c r="G4" s="7">
        <f>VLOOKUP(A4,$M$4:$X$11,6,FALSE)</f>
        <v>1</v>
      </c>
      <c r="H4" s="7">
        <f>VLOOKUP(A4,$M$4:$X$11,7,FALSE)</f>
        <v>27.5</v>
      </c>
      <c r="I4" s="7">
        <f>VLOOKUP(A4,$M$4:$X$11,8,FALSE)</f>
        <v>21.5</v>
      </c>
      <c r="J4" s="55">
        <f>VLOOKUP(A4,$M$4:$X$11,9,FALSE)</f>
        <v>10</v>
      </c>
      <c r="K4" s="56"/>
      <c r="L4" s="8"/>
      <c r="M4" s="8">
        <f>RANK(X4,$X$4:$X$11,1)</f>
        <v>5</v>
      </c>
      <c r="N4" s="9" t="str">
        <f>[12]Sheet1!C8</f>
        <v>Sun City (2)</v>
      </c>
      <c r="O4" s="10">
        <f>COUNTIF($N$13:$P$520,N4)</f>
        <v>7</v>
      </c>
      <c r="P4" s="8">
        <f>COUNTIF($R$13:$R$520,N4)</f>
        <v>3</v>
      </c>
      <c r="Q4" s="8">
        <f>COUNTIF($S$13:$T$520,N4)</f>
        <v>1</v>
      </c>
      <c r="R4" s="8">
        <f>O4-P4-Q4</f>
        <v>3</v>
      </c>
      <c r="S4" s="8">
        <f>SUMIF($N$12:$N$411,N4,$O$12:$O$411)+SUMIF($P$12:$P$411,N4,$Q$12:$Q$411)</f>
        <v>25</v>
      </c>
      <c r="T4" s="8">
        <f>O4*7-S4</f>
        <v>24</v>
      </c>
      <c r="U4" s="8">
        <f>P4*2+Q4</f>
        <v>7</v>
      </c>
      <c r="V4" s="8">
        <f>U4+(S4/100)</f>
        <v>7.25</v>
      </c>
      <c r="W4" s="8">
        <f>RANK(V4,$V$4:$V$11)</f>
        <v>5</v>
      </c>
      <c r="X4" s="8">
        <f>W4+0.01</f>
        <v>5.01</v>
      </c>
      <c r="Y4" s="11"/>
    </row>
    <row r="5" spans="1:25" ht="15">
      <c r="A5" s="6">
        <v>2</v>
      </c>
      <c r="B5" s="60" t="str">
        <f>VLOOKUP(A5,$M$4:$X$11,2,FALSE)</f>
        <v>Hartfield</v>
      </c>
      <c r="C5" s="56"/>
      <c r="D5" s="7">
        <f>VLOOKUP(A5,$M$4:$X$11,3,FALSE)</f>
        <v>7</v>
      </c>
      <c r="E5" s="7">
        <f>VLOOKUP(A5,$M$4:$X$11,4,FALSE)</f>
        <v>4</v>
      </c>
      <c r="F5" s="7">
        <f>VLOOKUP(A5,$M$4:$X$11,5,FALSE)</f>
        <v>1</v>
      </c>
      <c r="G5" s="7">
        <f>VLOOKUP(A5,$M$4:$X$11,6,FALSE)</f>
        <v>2</v>
      </c>
      <c r="H5" s="7">
        <f>VLOOKUP(A5,$M$4:$X$11,7,FALSE)</f>
        <v>26</v>
      </c>
      <c r="I5" s="7">
        <f>VLOOKUP(A5,$M$4:$X$11,8,FALSE)</f>
        <v>23</v>
      </c>
      <c r="J5" s="55">
        <f>VLOOKUP(A5,$M$4:$X$11,9,FALSE)</f>
        <v>9</v>
      </c>
      <c r="K5" s="56"/>
      <c r="L5" s="8"/>
      <c r="M5" s="8">
        <f>RANK(X5,$X$4:$X$11,1)</f>
        <v>1</v>
      </c>
      <c r="N5" s="9" t="str">
        <f>[12]Sheet1!E8</f>
        <v>The Vines</v>
      </c>
      <c r="O5" s="10">
        <f>COUNTIF($N$13:$P$520,N5)</f>
        <v>7</v>
      </c>
      <c r="P5" s="8">
        <f>COUNTIF($R$13:$R$520,N5)</f>
        <v>4</v>
      </c>
      <c r="Q5" s="8">
        <f>COUNTIF($S$13:$T$520,N5)</f>
        <v>2</v>
      </c>
      <c r="R5" s="8">
        <f>O5-P5-Q5</f>
        <v>1</v>
      </c>
      <c r="S5" s="8">
        <f>SUMIF($N$12:$N$411,N5,$O$12:$O$411)+SUMIF($P$12:$P$411,N5,$Q$12:$Q$411)</f>
        <v>27.5</v>
      </c>
      <c r="T5" s="8">
        <f>O5*7-S5</f>
        <v>21.5</v>
      </c>
      <c r="U5" s="8">
        <f>P5*2+Q5</f>
        <v>10</v>
      </c>
      <c r="V5" s="8">
        <f>U5+(S5/100)</f>
        <v>10.275</v>
      </c>
      <c r="W5" s="8">
        <f>RANK(V5,$V$4:$V$11)</f>
        <v>1</v>
      </c>
      <c r="X5" s="8">
        <f>W5+0.02</f>
        <v>1.02</v>
      </c>
      <c r="Y5" s="11"/>
    </row>
    <row r="6" spans="1:25" ht="15">
      <c r="A6" s="6">
        <v>3</v>
      </c>
      <c r="B6" s="60" t="str">
        <f>VLOOKUP(A6,$M$4:$X$11,2,FALSE)</f>
        <v>Chequers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0</v>
      </c>
      <c r="G6" s="7">
        <f>VLOOKUP(A6,$M$4:$X$11,6,FALSE)</f>
        <v>3</v>
      </c>
      <c r="H6" s="7">
        <f>VLOOKUP(A6,$M$4:$X$11,7,FALSE)</f>
        <v>28.5</v>
      </c>
      <c r="I6" s="7">
        <f>VLOOKUP(A6,$M$4:$X$11,8,FALSE)</f>
        <v>20.5</v>
      </c>
      <c r="J6" s="55">
        <f>VLOOKUP(A6,$M$4:$X$11,9,FALSE)</f>
        <v>8</v>
      </c>
      <c r="K6" s="56"/>
      <c r="L6" s="8"/>
      <c r="M6" s="8">
        <f>RANK(X6,$X$4:$X$11,1)</f>
        <v>7</v>
      </c>
      <c r="N6" s="9" t="str">
        <f>[12]Sheet1!C9</f>
        <v>Sun City (1)</v>
      </c>
      <c r="O6" s="10">
        <f>COUNTIF($N$13:$P$520,N6)</f>
        <v>7</v>
      </c>
      <c r="P6" s="8">
        <f>COUNTIF($R$13:$R$520,N6)</f>
        <v>1</v>
      </c>
      <c r="Q6" s="8">
        <f>COUNTIF($S$13:$T$520,N6)</f>
        <v>3</v>
      </c>
      <c r="R6" s="8">
        <f>O6-P6-Q6</f>
        <v>3</v>
      </c>
      <c r="S6" s="8">
        <f>SUMIF($N$12:$N$411,N6,$O$12:$O$411)+SUMIF($P$12:$P$411,N6,$Q$12:$Q$411)</f>
        <v>19.5</v>
      </c>
      <c r="T6" s="8">
        <f>O6*7-S6</f>
        <v>29.5</v>
      </c>
      <c r="U6" s="8">
        <f>P6*2+Q6</f>
        <v>5</v>
      </c>
      <c r="V6" s="8">
        <f>U6+(S6/100)</f>
        <v>5.1950000000000003</v>
      </c>
      <c r="W6" s="8">
        <f>RANK(V6,$V$4:$V$11)</f>
        <v>7</v>
      </c>
      <c r="X6" s="8">
        <f>W6+0.03</f>
        <v>7.03</v>
      </c>
      <c r="Y6" s="11"/>
    </row>
    <row r="7" spans="1:25" ht="15">
      <c r="A7" s="6">
        <v>4</v>
      </c>
      <c r="B7" s="60" t="str">
        <f>VLOOKUP(A7,$M$4:$X$11,2,FALSE)</f>
        <v>Wanneroo</v>
      </c>
      <c r="C7" s="56"/>
      <c r="D7" s="7">
        <f>VLOOKUP(A7,$M$4:$X$11,3,FALSE)</f>
        <v>7</v>
      </c>
      <c r="E7" s="7">
        <f>VLOOKUP(A7,$M$4:$X$11,4,FALSE)</f>
        <v>4</v>
      </c>
      <c r="F7" s="7">
        <f>VLOOKUP(A7,$M$4:$X$11,5,FALSE)</f>
        <v>0</v>
      </c>
      <c r="G7" s="7">
        <f>VLOOKUP(A7,$M$4:$X$11,6,FALSE)</f>
        <v>3</v>
      </c>
      <c r="H7" s="7">
        <f>VLOOKUP(A7,$M$4:$X$11,7,FALSE)</f>
        <v>25.5</v>
      </c>
      <c r="I7" s="7">
        <f>VLOOKUP(A7,$M$4:$X$11,8,FALSE)</f>
        <v>23.5</v>
      </c>
      <c r="J7" s="55">
        <f>VLOOKUP(A7,$M$4:$X$11,9,FALSE)</f>
        <v>8</v>
      </c>
      <c r="K7" s="56"/>
      <c r="L7" s="8"/>
      <c r="M7" s="8">
        <f>RANK(X7,$X$4:$X$11,1)</f>
        <v>6</v>
      </c>
      <c r="N7" s="9" t="str">
        <f>[12]Sheet1!E9</f>
        <v>Mosman Park</v>
      </c>
      <c r="O7" s="10">
        <f>COUNTIF($N$13:$P$520,N7)</f>
        <v>7</v>
      </c>
      <c r="P7" s="8">
        <f>COUNTIF($R$13:$R$520,N7)</f>
        <v>3</v>
      </c>
      <c r="Q7" s="8">
        <f>COUNTIF($S$13:$T$520,N7)</f>
        <v>0</v>
      </c>
      <c r="R7" s="8">
        <f>O7-P7-Q7</f>
        <v>4</v>
      </c>
      <c r="S7" s="8">
        <f>SUMIF($N$12:$N$411,N7,$O$12:$O$411)+SUMIF($P$12:$P$411,N7,$Q$12:$Q$411)</f>
        <v>25.5</v>
      </c>
      <c r="T7" s="8">
        <f>O7*7-S7</f>
        <v>23.5</v>
      </c>
      <c r="U7" s="8">
        <f>P7*2+Q7</f>
        <v>6</v>
      </c>
      <c r="V7" s="8">
        <f>U7+(S7/100)</f>
        <v>6.2549999999999999</v>
      </c>
      <c r="W7" s="8">
        <f>RANK(V7,$V$4:$V$11)</f>
        <v>6</v>
      </c>
      <c r="X7" s="8">
        <f>W7+0.04</f>
        <v>6.04</v>
      </c>
      <c r="Y7" s="11"/>
    </row>
    <row r="8" spans="1:25" ht="15">
      <c r="A8" s="6">
        <v>5</v>
      </c>
      <c r="B8" s="60" t="str">
        <f>VLOOKUP(A8,$M$4:$X$11,2,FALSE)</f>
        <v>Sun City (2)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1</v>
      </c>
      <c r="G8" s="7">
        <f>VLOOKUP(A8,$M$4:$X$11,6,FALSE)</f>
        <v>3</v>
      </c>
      <c r="H8" s="7">
        <f>VLOOKUP(A8,$M$4:$X$11,7,FALSE)</f>
        <v>25</v>
      </c>
      <c r="I8" s="7">
        <f>VLOOKUP(A8,$M$4:$X$11,8,FALSE)</f>
        <v>24</v>
      </c>
      <c r="J8" s="55">
        <f>VLOOKUP(A8,$M$4:$X$11,9,FALSE)</f>
        <v>7</v>
      </c>
      <c r="K8" s="56"/>
      <c r="L8" s="8"/>
      <c r="M8" s="8">
        <f>RANK(X8,$X$4:$X$11,1)</f>
        <v>3</v>
      </c>
      <c r="N8" s="9" t="str">
        <f>[12]Sheet1!C10</f>
        <v>Chequers</v>
      </c>
      <c r="O8" s="10">
        <f>COUNTIF($N$13:$P$520,N8)</f>
        <v>7</v>
      </c>
      <c r="P8" s="8">
        <f>COUNTIF($R$13:$R$520,N8)</f>
        <v>4</v>
      </c>
      <c r="Q8" s="8">
        <f>COUNTIF($S$13:$T$520,N8)</f>
        <v>0</v>
      </c>
      <c r="R8" s="8">
        <f>O8-P8-Q8</f>
        <v>3</v>
      </c>
      <c r="S8" s="8">
        <f>SUMIF($N$12:$N$411,N8,$O$12:$O$411)+SUMIF($P$12:$P$411,N8,$Q$12:$Q$411)</f>
        <v>28.5</v>
      </c>
      <c r="T8" s="8">
        <f>O8*7-S8</f>
        <v>20.5</v>
      </c>
      <c r="U8" s="8">
        <f>P8*2+Q8</f>
        <v>8</v>
      </c>
      <c r="V8" s="8">
        <f>U8+(S8/100)</f>
        <v>8.2850000000000001</v>
      </c>
      <c r="W8" s="8">
        <f>RANK(V8,$V$4:$V$11)</f>
        <v>3</v>
      </c>
      <c r="X8" s="8">
        <f>W8+0.05</f>
        <v>3.05</v>
      </c>
      <c r="Y8" s="11"/>
    </row>
    <row r="9" spans="1:25" ht="15">
      <c r="A9" s="6">
        <v>6</v>
      </c>
      <c r="B9" s="60" t="str">
        <f>VLOOKUP(A9,$M$4:$X$11,2,FALSE)</f>
        <v>Mosman Park</v>
      </c>
      <c r="C9" s="56"/>
      <c r="D9" s="7">
        <f>VLOOKUP(A9,$M$4:$X$11,3,FALSE)</f>
        <v>7</v>
      </c>
      <c r="E9" s="7">
        <f>VLOOKUP(A9,$M$4:$X$11,4,FALSE)</f>
        <v>3</v>
      </c>
      <c r="F9" s="7">
        <f>VLOOKUP(A9,$M$4:$X$11,5,FALSE)</f>
        <v>0</v>
      </c>
      <c r="G9" s="7">
        <f>VLOOKUP(A9,$M$4:$X$11,6,FALSE)</f>
        <v>4</v>
      </c>
      <c r="H9" s="7">
        <f>VLOOKUP(A9,$M$4:$X$11,7,FALSE)</f>
        <v>25.5</v>
      </c>
      <c r="I9" s="7">
        <f>VLOOKUP(A9,$M$4:$X$11,8,FALSE)</f>
        <v>23.5</v>
      </c>
      <c r="J9" s="55">
        <f>VLOOKUP(A9,$M$4:$X$11,9,FALSE)</f>
        <v>6</v>
      </c>
      <c r="K9" s="56"/>
      <c r="L9" s="8"/>
      <c r="M9" s="8">
        <f>RANK(X9,$X$4:$X$11,1)</f>
        <v>8</v>
      </c>
      <c r="N9" s="9" t="str">
        <f>[12]Sheet1!E10</f>
        <v>Joondalup</v>
      </c>
      <c r="O9" s="10">
        <f>COUNTIF($N$13:$P$520,N9)</f>
        <v>7</v>
      </c>
      <c r="P9" s="8">
        <f>COUNTIF($R$13:$R$520,N9)</f>
        <v>1</v>
      </c>
      <c r="Q9" s="8">
        <f>COUNTIF($S$13:$T$520,N9)</f>
        <v>1</v>
      </c>
      <c r="R9" s="8">
        <f>O9-P9-Q9</f>
        <v>5</v>
      </c>
      <c r="S9" s="8">
        <f>SUMIF($N$12:$N$411,N9,$O$12:$O$411)+SUMIF($P$12:$P$411,N9,$Q$12:$Q$411)</f>
        <v>18.5</v>
      </c>
      <c r="T9" s="8">
        <f>O9*7-S9</f>
        <v>30.5</v>
      </c>
      <c r="U9" s="8">
        <f>P9*2+Q9</f>
        <v>3</v>
      </c>
      <c r="V9" s="8">
        <f>U9+(S9/100)</f>
        <v>3.1850000000000001</v>
      </c>
      <c r="W9" s="8">
        <f>RANK(V9,$V$4:$V$11)</f>
        <v>8</v>
      </c>
      <c r="X9" s="8">
        <f>W9+0.06</f>
        <v>8.06</v>
      </c>
      <c r="Y9" s="11"/>
    </row>
    <row r="10" spans="1:25" ht="15">
      <c r="A10" s="6">
        <v>7</v>
      </c>
      <c r="B10" s="60" t="str">
        <f>VLOOKUP(A10,$M$4:$X$11,2,FALSE)</f>
        <v>Sun City (1)</v>
      </c>
      <c r="C10" s="56"/>
      <c r="D10" s="7">
        <f>VLOOKUP(A10,$M$4:$X$11,3,FALSE)</f>
        <v>7</v>
      </c>
      <c r="E10" s="7">
        <f>VLOOKUP(A10,$M$4:$X$11,4,FALSE)</f>
        <v>1</v>
      </c>
      <c r="F10" s="7">
        <f>VLOOKUP(A10,$M$4:$X$11,5,FALSE)</f>
        <v>3</v>
      </c>
      <c r="G10" s="7">
        <f>VLOOKUP(A10,$M$4:$X$11,6,FALSE)</f>
        <v>3</v>
      </c>
      <c r="H10" s="7">
        <f>VLOOKUP(A10,$M$4:$X$11,7,FALSE)</f>
        <v>19.5</v>
      </c>
      <c r="I10" s="7">
        <f>VLOOKUP(A10,$M$4:$X$11,8,FALSE)</f>
        <v>29.5</v>
      </c>
      <c r="J10" s="55">
        <f>VLOOKUP(A10,$M$4:$X$11,9,FALSE)</f>
        <v>5</v>
      </c>
      <c r="K10" s="56"/>
      <c r="L10" s="8"/>
      <c r="M10" s="8">
        <f>RANK(X10,$X$4:$X$11,1)</f>
        <v>4</v>
      </c>
      <c r="N10" s="9" t="str">
        <f>[12]Sheet1!C11</f>
        <v>Wanneroo</v>
      </c>
      <c r="O10" s="10">
        <f>COUNTIF($N$13:$P$520,N10)</f>
        <v>7</v>
      </c>
      <c r="P10" s="8">
        <f>COUNTIF($R$13:$R$520,N10)</f>
        <v>4</v>
      </c>
      <c r="Q10" s="8">
        <f>COUNTIF($S$13:$T$520,N10)</f>
        <v>0</v>
      </c>
      <c r="R10" s="8">
        <f>O10-P10-Q10</f>
        <v>3</v>
      </c>
      <c r="S10" s="8">
        <f>SUMIF($N$12:$N$411,N10,$O$12:$O$411)+SUMIF($P$12:$P$411,N10,$Q$12:$Q$411)</f>
        <v>25.5</v>
      </c>
      <c r="T10" s="8">
        <f>O10*7-S10</f>
        <v>23.5</v>
      </c>
      <c r="U10" s="8">
        <f>P10*2+Q10</f>
        <v>8</v>
      </c>
      <c r="V10" s="8">
        <f>U10+(S10/100)</f>
        <v>8.2550000000000008</v>
      </c>
      <c r="W10" s="8">
        <f>RANK(V10,$V$4:$V$11)</f>
        <v>4</v>
      </c>
      <c r="X10" s="8">
        <f>W10+0.07</f>
        <v>4.07</v>
      </c>
      <c r="Y10" s="11"/>
    </row>
    <row r="11" spans="1:25" ht="15">
      <c r="A11" s="6">
        <v>8</v>
      </c>
      <c r="B11" s="60" t="str">
        <f>VLOOKUP(A11,$M$4:$X$11,2,FALSE)</f>
        <v>Joondalup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1</v>
      </c>
      <c r="G11" s="7">
        <f>VLOOKUP(A11,$M$4:$X$11,6,FALSE)</f>
        <v>5</v>
      </c>
      <c r="H11" s="7">
        <f>VLOOKUP(A11,$M$4:$X$11,7,FALSE)</f>
        <v>18.5</v>
      </c>
      <c r="I11" s="7">
        <f>VLOOKUP(A11,$M$4:$X$11,8,FALSE)</f>
        <v>30.5</v>
      </c>
      <c r="J11" s="55">
        <f>VLOOKUP(A11,$M$4:$X$11,9,FALSE)</f>
        <v>3</v>
      </c>
      <c r="K11" s="56"/>
      <c r="L11" s="8"/>
      <c r="M11" s="8">
        <f>RANK(X11,$X$4:$X$11,1)</f>
        <v>2</v>
      </c>
      <c r="N11" s="9" t="str">
        <f>[12]Sheet1!E11</f>
        <v>Hartfield</v>
      </c>
      <c r="O11" s="10">
        <f>COUNTIF($N$13:$P$520,N11)</f>
        <v>7</v>
      </c>
      <c r="P11" s="8">
        <f>COUNTIF($R$13:$R$520,N11)</f>
        <v>4</v>
      </c>
      <c r="Q11" s="8">
        <f>COUNTIF($S$13:$T$520,N11)</f>
        <v>1</v>
      </c>
      <c r="R11" s="8">
        <f>O11-P11-Q11</f>
        <v>2</v>
      </c>
      <c r="S11" s="8">
        <f>SUMIF($N$12:$N$411,N11,$O$12:$O$411)+SUMIF($P$12:$P$411,N11,$Q$12:$Q$411)</f>
        <v>26</v>
      </c>
      <c r="T11" s="8">
        <f>O11*7-S11</f>
        <v>23</v>
      </c>
      <c r="U11" s="8">
        <f>P11*2+Q11</f>
        <v>9</v>
      </c>
      <c r="V11" s="8">
        <f>U11+(S11/100)</f>
        <v>9.26</v>
      </c>
      <c r="W11" s="8">
        <f>RANK(V11,$V$4:$V$11)</f>
        <v>2</v>
      </c>
      <c r="X11" s="8">
        <f>W11+0.08</f>
        <v>2.08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[12]Sheet1!A43</f>
        <v>ROUND SEVEN</v>
      </c>
      <c r="C14" s="56"/>
      <c r="D14" s="62" t="str">
        <f>[12]Sheet1!B43</f>
        <v>SUNDAY 20 JULY</v>
      </c>
      <c r="E14" s="58"/>
      <c r="F14" s="56"/>
      <c r="G14" s="99" t="str">
        <f>[12]Sheet1!C43</f>
        <v>Sun City CC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[12]Sheet1!C44</f>
        <v>Sun City (1)</v>
      </c>
      <c r="D15" s="58"/>
      <c r="E15" s="58"/>
      <c r="F15" s="56"/>
      <c r="G15" s="16" t="s">
        <v>18</v>
      </c>
      <c r="H15" s="65" t="str">
        <f>[12]Sheet1!E44</f>
        <v>Sun City (2)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2212</v>
      </c>
      <c r="D19" s="56"/>
      <c r="E19" s="21">
        <v>8</v>
      </c>
      <c r="F19" s="19" t="s">
        <v>23</v>
      </c>
      <c r="G19" s="98">
        <v>1</v>
      </c>
      <c r="H19" s="75" t="s">
        <v>2211</v>
      </c>
      <c r="I19" s="56"/>
      <c r="J19" s="21">
        <v>11</v>
      </c>
      <c r="K19" s="19" t="s">
        <v>23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2210</v>
      </c>
      <c r="D20" s="56"/>
      <c r="E20" s="21">
        <v>8</v>
      </c>
      <c r="F20" s="19"/>
      <c r="G20" s="97">
        <v>2</v>
      </c>
      <c r="H20" s="75" t="s">
        <v>2209</v>
      </c>
      <c r="I20" s="56"/>
      <c r="J20" s="21">
        <v>15</v>
      </c>
      <c r="K20" s="19" t="s">
        <v>111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2208</v>
      </c>
      <c r="D21" s="56"/>
      <c r="E21" s="21">
        <v>14</v>
      </c>
      <c r="F21" s="19"/>
      <c r="G21" s="97">
        <v>3</v>
      </c>
      <c r="H21" s="75" t="s">
        <v>2207</v>
      </c>
      <c r="I21" s="56"/>
      <c r="J21" s="21">
        <v>15</v>
      </c>
      <c r="K21" s="19" t="s">
        <v>34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2206</v>
      </c>
      <c r="D22" s="56"/>
      <c r="E22" s="21">
        <v>15</v>
      </c>
      <c r="F22" s="19" t="s">
        <v>26</v>
      </c>
      <c r="G22" s="97">
        <v>4</v>
      </c>
      <c r="H22" s="75" t="s">
        <v>2205</v>
      </c>
      <c r="I22" s="56"/>
      <c r="J22" s="21">
        <v>16</v>
      </c>
      <c r="K22" s="19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2204</v>
      </c>
      <c r="D23" s="56"/>
      <c r="E23" s="21">
        <v>16</v>
      </c>
      <c r="F23" s="19" t="s">
        <v>96</v>
      </c>
      <c r="G23" s="97">
        <v>5</v>
      </c>
      <c r="H23" s="75" t="s">
        <v>2203</v>
      </c>
      <c r="I23" s="56"/>
      <c r="J23" s="21">
        <v>19</v>
      </c>
      <c r="K23" s="19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2202</v>
      </c>
      <c r="D24" s="56"/>
      <c r="E24" s="21">
        <v>16</v>
      </c>
      <c r="F24" s="19"/>
      <c r="G24" s="97">
        <v>6</v>
      </c>
      <c r="H24" s="75" t="s">
        <v>2201</v>
      </c>
      <c r="I24" s="56"/>
      <c r="J24" s="21">
        <v>20</v>
      </c>
      <c r="K24" s="19" t="s">
        <v>34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2200</v>
      </c>
      <c r="D25" s="56"/>
      <c r="E25" s="21">
        <v>20</v>
      </c>
      <c r="F25" s="19" t="s">
        <v>92</v>
      </c>
      <c r="G25" s="97">
        <v>7</v>
      </c>
      <c r="H25" s="75" t="s">
        <v>2199</v>
      </c>
      <c r="I25" s="56"/>
      <c r="J25" s="21">
        <v>21</v>
      </c>
      <c r="K25" s="19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Sun City (1)</v>
      </c>
      <c r="C26" s="58"/>
      <c r="D26" s="58"/>
      <c r="E26" s="56"/>
      <c r="F26" s="21">
        <f>COUNTA(F19:F25)-0.5*COUNTIF(F19:F25,"Sq*")-COUNTIF(F19:F25,"TBA")</f>
        <v>3.5</v>
      </c>
      <c r="G26" s="84" t="str">
        <f>"TOTAL MATCHES WON BY : "&amp;H15</f>
        <v>TOTAL MATCHES WON BY : Sun City (2)</v>
      </c>
      <c r="H26" s="58"/>
      <c r="I26" s="58"/>
      <c r="J26" s="56"/>
      <c r="K26" s="21">
        <f>COUNTA(K19:K25)-0.5*COUNTIF(K19:K25,"Sq*")-COUNTIF(K19:K25,"TBA")</f>
        <v>3.5</v>
      </c>
      <c r="L26" s="22"/>
      <c r="M26" s="22"/>
      <c r="N26" s="22" t="str">
        <f>IF(F26+K26=0,"",C15)</f>
        <v>Sun City (1)</v>
      </c>
      <c r="O26" s="22">
        <f>F26</f>
        <v>3.5</v>
      </c>
      <c r="P26" s="22" t="str">
        <f>IF(F26+K26=0,"",H15)</f>
        <v>Sun City (2)</v>
      </c>
      <c r="Q26" s="22">
        <f>K26</f>
        <v>3.5</v>
      </c>
      <c r="R26" s="22" t="str">
        <f>G27</f>
        <v>HALVED</v>
      </c>
      <c r="S26" s="22" t="str">
        <f>IF(R26="HALVED",C15,"")</f>
        <v>Sun City (1)</v>
      </c>
      <c r="T26" s="22" t="str">
        <f>IF(R26="HALVED",H15,"")</f>
        <v>Sun City (2)</v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HALVED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[12]Sheet1!C45</f>
        <v>Hartfield</v>
      </c>
      <c r="D29" s="58"/>
      <c r="E29" s="58"/>
      <c r="F29" s="56"/>
      <c r="G29" s="16" t="s">
        <v>18</v>
      </c>
      <c r="H29" s="65" t="str">
        <f>[12]Sheet1!E45</f>
        <v>Joondalup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2198</v>
      </c>
      <c r="D33" s="56"/>
      <c r="E33" s="21">
        <v>11</v>
      </c>
      <c r="F33" s="19"/>
      <c r="G33" s="98">
        <v>1</v>
      </c>
      <c r="H33" s="75" t="s">
        <v>2197</v>
      </c>
      <c r="I33" s="56"/>
      <c r="J33" s="21">
        <v>9</v>
      </c>
      <c r="K33" s="19" t="s">
        <v>26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2130</v>
      </c>
      <c r="D34" s="56"/>
      <c r="E34" s="21">
        <v>12</v>
      </c>
      <c r="F34" s="19"/>
      <c r="G34" s="97">
        <v>2</v>
      </c>
      <c r="H34" s="75" t="s">
        <v>2117</v>
      </c>
      <c r="I34" s="56"/>
      <c r="J34" s="21">
        <v>9</v>
      </c>
      <c r="K34" s="19" t="s">
        <v>92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2132</v>
      </c>
      <c r="D35" s="56"/>
      <c r="E35" s="21">
        <v>12</v>
      </c>
      <c r="F35" s="19" t="s">
        <v>84</v>
      </c>
      <c r="G35" s="97">
        <v>3</v>
      </c>
      <c r="H35" s="75" t="s">
        <v>2196</v>
      </c>
      <c r="I35" s="56"/>
      <c r="J35" s="21">
        <v>10</v>
      </c>
      <c r="K35" s="19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2128</v>
      </c>
      <c r="D36" s="56"/>
      <c r="E36" s="21">
        <v>12</v>
      </c>
      <c r="F36" s="19"/>
      <c r="G36" s="97">
        <v>4</v>
      </c>
      <c r="H36" s="75" t="s">
        <v>2195</v>
      </c>
      <c r="I36" s="56"/>
      <c r="J36" s="21">
        <v>12</v>
      </c>
      <c r="K36" s="19" t="s">
        <v>84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2194</v>
      </c>
      <c r="D37" s="56"/>
      <c r="E37" s="21">
        <v>14</v>
      </c>
      <c r="F37" s="19" t="s">
        <v>99</v>
      </c>
      <c r="G37" s="97">
        <v>5</v>
      </c>
      <c r="H37" s="75" t="s">
        <v>2193</v>
      </c>
      <c r="I37" s="56"/>
      <c r="J37" s="21">
        <v>14</v>
      </c>
      <c r="K37" s="19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2192</v>
      </c>
      <c r="D38" s="56"/>
      <c r="E38" s="21">
        <v>14</v>
      </c>
      <c r="F38" s="19"/>
      <c r="G38" s="97">
        <v>6</v>
      </c>
      <c r="H38" s="75" t="s">
        <v>2191</v>
      </c>
      <c r="I38" s="56"/>
      <c r="J38" s="21">
        <v>14</v>
      </c>
      <c r="K38" s="19" t="s">
        <v>92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2122</v>
      </c>
      <c r="D39" s="56"/>
      <c r="E39" s="21">
        <v>15</v>
      </c>
      <c r="F39" s="19" t="s">
        <v>92</v>
      </c>
      <c r="G39" s="97">
        <v>7</v>
      </c>
      <c r="H39" s="75" t="s">
        <v>2190</v>
      </c>
      <c r="I39" s="56"/>
      <c r="J39" s="21">
        <v>19</v>
      </c>
      <c r="K39" s="19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Hartfield</v>
      </c>
      <c r="C40" s="58"/>
      <c r="D40" s="58"/>
      <c r="E40" s="56"/>
      <c r="F40" s="21">
        <f>COUNTA(F33:F39)-0.5*COUNTIF(F33:F39,"Sq*")-COUNTIF(F33:F39,"TBA")</f>
        <v>3</v>
      </c>
      <c r="G40" s="84" t="str">
        <f>"TOTAL MATCHES WON BY : "&amp;H29</f>
        <v>TOTAL MATCHES WON BY : Joondalup</v>
      </c>
      <c r="H40" s="58"/>
      <c r="I40" s="58"/>
      <c r="J40" s="56"/>
      <c r="K40" s="21">
        <f>COUNTA(K33:K39)-0.5*COUNTIF(K33:K39,"Sq*")-COUNTIF(K33:K39,"TBA")</f>
        <v>4</v>
      </c>
      <c r="L40" s="22"/>
      <c r="M40" s="22"/>
      <c r="N40" s="22" t="str">
        <f>IF(F40+K40=0,"",C29)</f>
        <v>Hartfield</v>
      </c>
      <c r="O40" s="22">
        <f>F40</f>
        <v>3</v>
      </c>
      <c r="P40" s="22" t="str">
        <f>IF(F40+K40=0,"",H29)</f>
        <v>Joondalup</v>
      </c>
      <c r="Q40" s="22">
        <f>K40</f>
        <v>4</v>
      </c>
      <c r="R40" s="22" t="str">
        <f>G41</f>
        <v>Joondalup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Joondalup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[12]Sheet1!C46</f>
        <v>Wanneroo</v>
      </c>
      <c r="D43" s="58"/>
      <c r="E43" s="58"/>
      <c r="F43" s="56"/>
      <c r="G43" s="16" t="s">
        <v>18</v>
      </c>
      <c r="H43" s="65" t="str">
        <f>[12]Sheet1!E46</f>
        <v>Mosman Park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2189</v>
      </c>
      <c r="D47" s="56"/>
      <c r="E47" s="21">
        <v>13</v>
      </c>
      <c r="F47" s="19" t="s">
        <v>99</v>
      </c>
      <c r="G47" s="98">
        <v>1</v>
      </c>
      <c r="H47" s="75" t="s">
        <v>2188</v>
      </c>
      <c r="I47" s="56"/>
      <c r="J47" s="21">
        <v>15</v>
      </c>
      <c r="K47" s="19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2163</v>
      </c>
      <c r="D48" s="56"/>
      <c r="E48" s="21">
        <v>14</v>
      </c>
      <c r="F48" s="19"/>
      <c r="G48" s="97">
        <v>2</v>
      </c>
      <c r="H48" s="75" t="s">
        <v>2187</v>
      </c>
      <c r="I48" s="56"/>
      <c r="J48" s="21">
        <v>16</v>
      </c>
      <c r="K48" s="19" t="s">
        <v>92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2186</v>
      </c>
      <c r="D49" s="56"/>
      <c r="E49" s="21">
        <v>14</v>
      </c>
      <c r="F49" s="19"/>
      <c r="G49" s="97">
        <v>3</v>
      </c>
      <c r="H49" s="75" t="s">
        <v>2185</v>
      </c>
      <c r="I49" s="56"/>
      <c r="J49" s="21">
        <v>17</v>
      </c>
      <c r="K49" s="19" t="s">
        <v>104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2159</v>
      </c>
      <c r="D50" s="56"/>
      <c r="E50" s="21">
        <v>16</v>
      </c>
      <c r="F50" s="19" t="s">
        <v>34</v>
      </c>
      <c r="G50" s="97">
        <v>4</v>
      </c>
      <c r="H50" s="75" t="s">
        <v>2184</v>
      </c>
      <c r="I50" s="56"/>
      <c r="J50" s="21">
        <v>19</v>
      </c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2183</v>
      </c>
      <c r="D51" s="56"/>
      <c r="E51" s="21">
        <v>16</v>
      </c>
      <c r="F51" s="19" t="s">
        <v>92</v>
      </c>
      <c r="G51" s="97">
        <v>5</v>
      </c>
      <c r="H51" s="75" t="s">
        <v>2182</v>
      </c>
      <c r="I51" s="56"/>
      <c r="J51" s="21">
        <v>21</v>
      </c>
      <c r="K51" s="19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2181</v>
      </c>
      <c r="D52" s="56"/>
      <c r="E52" s="21">
        <v>18</v>
      </c>
      <c r="F52" s="19" t="s">
        <v>37</v>
      </c>
      <c r="G52" s="97">
        <v>6</v>
      </c>
      <c r="H52" s="75" t="s">
        <v>2180</v>
      </c>
      <c r="I52" s="56"/>
      <c r="J52" s="21">
        <v>21</v>
      </c>
      <c r="K52" s="19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2153</v>
      </c>
      <c r="D53" s="56"/>
      <c r="E53" s="21">
        <v>18</v>
      </c>
      <c r="F53" s="19" t="s">
        <v>190</v>
      </c>
      <c r="G53" s="97">
        <v>7</v>
      </c>
      <c r="H53" s="75"/>
      <c r="I53" s="56"/>
      <c r="J53" s="21"/>
      <c r="K53" s="19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Wanneroo</v>
      </c>
      <c r="C54" s="58"/>
      <c r="D54" s="58"/>
      <c r="E54" s="56"/>
      <c r="F54" s="21">
        <f>COUNTA(F47:F53)-0.5*COUNTIF(F47:F53,"Sq*")-COUNTIF(F47:F53,"TBA")</f>
        <v>5</v>
      </c>
      <c r="G54" s="84" t="str">
        <f>"TOTAL MATCHES WON BY : "&amp;H43</f>
        <v>TOTAL MATCHES WON BY : Mosman Park</v>
      </c>
      <c r="H54" s="58"/>
      <c r="I54" s="58"/>
      <c r="J54" s="56"/>
      <c r="K54" s="21">
        <f>COUNTA(K47:K53)-0.5*COUNTIF(K47:K53,"Sq*")-COUNTIF(K47:K53,"TBA")</f>
        <v>2</v>
      </c>
      <c r="L54" s="22"/>
      <c r="M54" s="22"/>
      <c r="N54" s="22" t="str">
        <f>IF(F54+K54=0,"",C43)</f>
        <v>Wanneroo</v>
      </c>
      <c r="O54" s="22">
        <f>F54</f>
        <v>5</v>
      </c>
      <c r="P54" s="22" t="str">
        <f>IF(F54+K54=0,"",H43)</f>
        <v>Mosman Park</v>
      </c>
      <c r="Q54" s="22">
        <f>K54</f>
        <v>2</v>
      </c>
      <c r="R54" s="22" t="str">
        <f>G55</f>
        <v>Wanneroo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Wanneroo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[12]Sheet1!C47</f>
        <v>Chequers</v>
      </c>
      <c r="D57" s="58"/>
      <c r="E57" s="58"/>
      <c r="F57" s="56"/>
      <c r="G57" s="16" t="s">
        <v>18</v>
      </c>
      <c r="H57" s="65" t="str">
        <f>[12]Sheet1!E47</f>
        <v>The Vines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2179</v>
      </c>
      <c r="D61" s="56"/>
      <c r="E61" s="21">
        <v>10</v>
      </c>
      <c r="F61" s="19"/>
      <c r="G61" s="98">
        <v>1</v>
      </c>
      <c r="H61" s="75" t="s">
        <v>2178</v>
      </c>
      <c r="I61" s="56"/>
      <c r="J61" s="21">
        <v>10</v>
      </c>
      <c r="K61" s="19" t="s">
        <v>104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2149</v>
      </c>
      <c r="D62" s="56"/>
      <c r="E62" s="21">
        <v>10</v>
      </c>
      <c r="F62" s="19" t="s">
        <v>104</v>
      </c>
      <c r="G62" s="97">
        <v>2</v>
      </c>
      <c r="H62" s="75" t="s">
        <v>2177</v>
      </c>
      <c r="I62" s="56"/>
      <c r="J62" s="21">
        <v>12</v>
      </c>
      <c r="K62" s="19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2176</v>
      </c>
      <c r="D63" s="56"/>
      <c r="E63" s="21">
        <v>13</v>
      </c>
      <c r="F63" s="19" t="s">
        <v>37</v>
      </c>
      <c r="G63" s="97">
        <v>3</v>
      </c>
      <c r="H63" s="75" t="s">
        <v>2175</v>
      </c>
      <c r="I63" s="56"/>
      <c r="J63" s="21">
        <v>13</v>
      </c>
      <c r="K63" s="19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2174</v>
      </c>
      <c r="D64" s="56"/>
      <c r="E64" s="21">
        <v>15</v>
      </c>
      <c r="F64" s="19"/>
      <c r="G64" s="97">
        <v>4</v>
      </c>
      <c r="H64" s="75" t="s">
        <v>2160</v>
      </c>
      <c r="I64" s="56"/>
      <c r="J64" s="21">
        <v>15</v>
      </c>
      <c r="K64" s="19" t="s">
        <v>34</v>
      </c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2173</v>
      </c>
      <c r="D65" s="56"/>
      <c r="E65" s="21">
        <v>17</v>
      </c>
      <c r="F65" s="19"/>
      <c r="G65" s="97">
        <v>5</v>
      </c>
      <c r="H65" s="75" t="s">
        <v>2172</v>
      </c>
      <c r="I65" s="56"/>
      <c r="J65" s="21">
        <v>18</v>
      </c>
      <c r="K65" s="19" t="s">
        <v>99</v>
      </c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75" t="s">
        <v>2171</v>
      </c>
      <c r="D66" s="56"/>
      <c r="E66" s="21">
        <v>17</v>
      </c>
      <c r="F66" s="19"/>
      <c r="G66" s="97">
        <v>6</v>
      </c>
      <c r="H66" s="75" t="s">
        <v>2170</v>
      </c>
      <c r="I66" s="56"/>
      <c r="J66" s="21">
        <v>18</v>
      </c>
      <c r="K66" s="19" t="s">
        <v>92</v>
      </c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2169</v>
      </c>
      <c r="D67" s="56"/>
      <c r="E67" s="21">
        <v>17</v>
      </c>
      <c r="F67" s="19" t="s">
        <v>96</v>
      </c>
      <c r="G67" s="97">
        <v>7</v>
      </c>
      <c r="H67" s="75" t="s">
        <v>2168</v>
      </c>
      <c r="I67" s="56"/>
      <c r="J67" s="21">
        <v>21</v>
      </c>
      <c r="K67" s="19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Chequers</v>
      </c>
      <c r="C68" s="58"/>
      <c r="D68" s="58"/>
      <c r="E68" s="56"/>
      <c r="F68" s="21">
        <f>COUNTA(F61:F67)-0.5*COUNTIF(F61:F67,"Sq*")-COUNTIF(F61:F67,"TBA")</f>
        <v>3</v>
      </c>
      <c r="G68" s="84" t="str">
        <f>"TOTAL MATCHES WON BY : "&amp;H57</f>
        <v>TOTAL MATCHES WON BY : The Vines</v>
      </c>
      <c r="H68" s="58"/>
      <c r="I68" s="58"/>
      <c r="J68" s="56"/>
      <c r="K68" s="21">
        <f>COUNTA(K61:K67)-0.5*COUNTIF(K61:K67,"Sq*")-COUNTIF(K61:K67,"TBA")</f>
        <v>4</v>
      </c>
      <c r="L68" s="22"/>
      <c r="M68" s="22"/>
      <c r="N68" s="22" t="str">
        <f>IF(F68+K68=0,"",C57)</f>
        <v>Chequers</v>
      </c>
      <c r="O68" s="22">
        <f>F68</f>
        <v>3</v>
      </c>
      <c r="P68" s="22" t="str">
        <f>IF(F68+K68=0,"",H57)</f>
        <v>The Vines</v>
      </c>
      <c r="Q68" s="22">
        <f>K68</f>
        <v>4</v>
      </c>
      <c r="R68" s="22" t="str">
        <f>G69</f>
        <v>The Vines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The Vines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[12]Sheet1!A37</f>
        <v>ROUND SIX</v>
      </c>
      <c r="C71" s="56"/>
      <c r="D71" s="62" t="str">
        <f>[12]Sheet1!B37</f>
        <v>SUNDAY 13 JULY</v>
      </c>
      <c r="E71" s="58"/>
      <c r="F71" s="56"/>
      <c r="G71" s="99" t="str">
        <f>[12]Sheet1!C37</f>
        <v>Chequers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[12]Sheet1!C38</f>
        <v>The Vines</v>
      </c>
      <c r="D72" s="58"/>
      <c r="E72" s="58"/>
      <c r="F72" s="56"/>
      <c r="G72" s="16" t="s">
        <v>18</v>
      </c>
      <c r="H72" s="65" t="s">
        <v>2167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2166</v>
      </c>
      <c r="D76" s="56"/>
      <c r="E76" s="21">
        <v>11</v>
      </c>
      <c r="F76" s="19"/>
      <c r="G76" s="98">
        <v>1</v>
      </c>
      <c r="H76" s="75" t="s">
        <v>2165</v>
      </c>
      <c r="I76" s="56"/>
      <c r="J76" s="21">
        <v>13</v>
      </c>
      <c r="K76" s="19" t="s">
        <v>92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2164</v>
      </c>
      <c r="D77" s="56"/>
      <c r="E77" s="21">
        <v>12</v>
      </c>
      <c r="F77" s="19"/>
      <c r="G77" s="97">
        <v>2</v>
      </c>
      <c r="H77" s="75" t="s">
        <v>2163</v>
      </c>
      <c r="I77" s="56"/>
      <c r="J77" s="21">
        <v>14</v>
      </c>
      <c r="K77" s="19" t="s">
        <v>135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2162</v>
      </c>
      <c r="D78" s="56"/>
      <c r="E78" s="21">
        <v>13</v>
      </c>
      <c r="F78" s="19" t="s">
        <v>135</v>
      </c>
      <c r="G78" s="97">
        <v>3</v>
      </c>
      <c r="H78" s="75" t="s">
        <v>2161</v>
      </c>
      <c r="I78" s="56"/>
      <c r="J78" s="21">
        <v>14</v>
      </c>
      <c r="K78" s="19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2160</v>
      </c>
      <c r="D79" s="56"/>
      <c r="E79" s="21">
        <v>15</v>
      </c>
      <c r="F79" s="19"/>
      <c r="G79" s="97">
        <v>4</v>
      </c>
      <c r="H79" s="75" t="s">
        <v>2159</v>
      </c>
      <c r="I79" s="56"/>
      <c r="J79" s="21">
        <v>16</v>
      </c>
      <c r="K79" s="19" t="s">
        <v>34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2158</v>
      </c>
      <c r="D80" s="56"/>
      <c r="E80" s="21">
        <v>18</v>
      </c>
      <c r="F80" s="19" t="s">
        <v>96</v>
      </c>
      <c r="G80" s="97">
        <v>5</v>
      </c>
      <c r="H80" s="75" t="s">
        <v>2157</v>
      </c>
      <c r="I80" s="56"/>
      <c r="J80" s="21">
        <v>17</v>
      </c>
      <c r="K80" s="19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2156</v>
      </c>
      <c r="D81" s="56"/>
      <c r="E81" s="21">
        <v>18</v>
      </c>
      <c r="F81" s="19" t="s">
        <v>29</v>
      </c>
      <c r="G81" s="97">
        <v>6</v>
      </c>
      <c r="H81" s="75" t="s">
        <v>2155</v>
      </c>
      <c r="I81" s="56"/>
      <c r="J81" s="21">
        <v>18</v>
      </c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2154</v>
      </c>
      <c r="D82" s="56"/>
      <c r="E82" s="21">
        <v>21</v>
      </c>
      <c r="F82" s="19"/>
      <c r="G82" s="97">
        <v>7</v>
      </c>
      <c r="H82" s="75" t="s">
        <v>2153</v>
      </c>
      <c r="I82" s="56"/>
      <c r="J82" s="21">
        <v>18</v>
      </c>
      <c r="K82" s="19" t="s">
        <v>29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The Vines</v>
      </c>
      <c r="C83" s="58"/>
      <c r="D83" s="58"/>
      <c r="E83" s="56"/>
      <c r="F83" s="21">
        <f>COUNTA(F76:F82)-0.5*COUNTIF(F76:F82,"Sq*")-COUNTIF(F76:F82,"TBA")</f>
        <v>3</v>
      </c>
      <c r="G83" s="84" t="str">
        <f>"TOTAL MATCHES WON BY : "&amp;H72</f>
        <v>TOTAL MATCHES WON BY : Wanneroo</v>
      </c>
      <c r="H83" s="58"/>
      <c r="I83" s="58"/>
      <c r="J83" s="56"/>
      <c r="K83" s="21">
        <f>COUNTA(K76:K82)-0.5*COUNTIF(K76:K82,"Sq*")-COUNTIF(K76:K82,"TBA")</f>
        <v>4</v>
      </c>
      <c r="L83" s="22"/>
      <c r="M83" s="22"/>
      <c r="N83" s="22" t="str">
        <f>IF(F83+K83=0,"",C72)</f>
        <v>The Vines</v>
      </c>
      <c r="O83" s="22">
        <f>F83</f>
        <v>3</v>
      </c>
      <c r="P83" s="22" t="str">
        <f>IF(F83+K83=0,"",H72)</f>
        <v>Wanneroo</v>
      </c>
      <c r="Q83" s="22">
        <f>K83</f>
        <v>4</v>
      </c>
      <c r="R83" s="22" t="str">
        <f>G84</f>
        <v>Wanneroo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Wanneroo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">
        <v>2152</v>
      </c>
      <c r="D86" s="58"/>
      <c r="E86" s="58"/>
      <c r="F86" s="56"/>
      <c r="G86" s="16" t="s">
        <v>18</v>
      </c>
      <c r="H86" s="65" t="s">
        <v>2151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2150</v>
      </c>
      <c r="D90" s="56"/>
      <c r="E90" s="21">
        <v>10</v>
      </c>
      <c r="F90" s="19"/>
      <c r="G90" s="98">
        <v>1</v>
      </c>
      <c r="H90" s="75" t="s">
        <v>2149</v>
      </c>
      <c r="I90" s="56"/>
      <c r="J90" s="21">
        <v>10</v>
      </c>
      <c r="K90" s="19" t="s">
        <v>29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2148</v>
      </c>
      <c r="D91" s="56"/>
      <c r="E91" s="21">
        <v>16</v>
      </c>
      <c r="F91" s="19"/>
      <c r="G91" s="97">
        <v>2</v>
      </c>
      <c r="H91" s="75" t="s">
        <v>2147</v>
      </c>
      <c r="I91" s="56"/>
      <c r="J91" s="21">
        <v>13</v>
      </c>
      <c r="K91" s="19" t="s">
        <v>34</v>
      </c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2146</v>
      </c>
      <c r="D92" s="56"/>
      <c r="E92" s="21">
        <v>16</v>
      </c>
      <c r="F92" s="19" t="s">
        <v>104</v>
      </c>
      <c r="G92" s="97">
        <v>3</v>
      </c>
      <c r="H92" s="75" t="s">
        <v>2145</v>
      </c>
      <c r="I92" s="56"/>
      <c r="J92" s="21">
        <v>15</v>
      </c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2144</v>
      </c>
      <c r="D93" s="56"/>
      <c r="E93" s="21">
        <v>17</v>
      </c>
      <c r="F93" s="19" t="s">
        <v>34</v>
      </c>
      <c r="G93" s="97">
        <v>4</v>
      </c>
      <c r="H93" s="75" t="s">
        <v>2143</v>
      </c>
      <c r="I93" s="56"/>
      <c r="J93" s="21">
        <v>17</v>
      </c>
      <c r="K93" s="19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2142</v>
      </c>
      <c r="D94" s="56"/>
      <c r="E94" s="21">
        <v>17</v>
      </c>
      <c r="F94" s="19"/>
      <c r="G94" s="97">
        <v>5</v>
      </c>
      <c r="H94" s="75" t="s">
        <v>2141</v>
      </c>
      <c r="I94" s="56"/>
      <c r="J94" s="21">
        <v>17</v>
      </c>
      <c r="K94" s="19" t="s">
        <v>96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2140</v>
      </c>
      <c r="D95" s="56"/>
      <c r="E95" s="21">
        <v>19</v>
      </c>
      <c r="F95" s="19" t="s">
        <v>23</v>
      </c>
      <c r="G95" s="97">
        <v>6</v>
      </c>
      <c r="H95" s="75" t="s">
        <v>2139</v>
      </c>
      <c r="I95" s="56"/>
      <c r="J95" s="21">
        <v>17</v>
      </c>
      <c r="K95" s="19" t="s">
        <v>23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2138</v>
      </c>
      <c r="D96" s="56"/>
      <c r="E96" s="21">
        <v>22</v>
      </c>
      <c r="F96" s="19"/>
      <c r="G96" s="97">
        <v>7</v>
      </c>
      <c r="H96" s="75" t="s">
        <v>2137</v>
      </c>
      <c r="I96" s="56"/>
      <c r="J96" s="21">
        <v>17</v>
      </c>
      <c r="K96" s="19" t="s">
        <v>111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Mosman Park</v>
      </c>
      <c r="C97" s="58"/>
      <c r="D97" s="58"/>
      <c r="E97" s="56"/>
      <c r="F97" s="21">
        <f>COUNTA(F90:F96)-0.5*COUNTIF(F90:F96,"Sq*")-COUNTIF(F90:F96,"TBA")</f>
        <v>2.5</v>
      </c>
      <c r="G97" s="84" t="str">
        <f>"TOTAL MATCHES WON BY : "&amp;H86</f>
        <v>TOTAL MATCHES WON BY : Chequers</v>
      </c>
      <c r="H97" s="58"/>
      <c r="I97" s="58"/>
      <c r="J97" s="56"/>
      <c r="K97" s="21">
        <f>COUNTA(K90:K96)-0.5*COUNTIF(K90:K96,"Sq*")-COUNTIF(K90:K96,"TBA")</f>
        <v>4.5</v>
      </c>
      <c r="L97" s="22"/>
      <c r="M97" s="22"/>
      <c r="N97" s="22" t="str">
        <f>IF(F97+K97=0,"",C86)</f>
        <v>Mosman Park</v>
      </c>
      <c r="O97" s="22">
        <f>F97</f>
        <v>2.5</v>
      </c>
      <c r="P97" s="22" t="str">
        <f>IF(F97+K97=0,"",H86)</f>
        <v>Chequers</v>
      </c>
      <c r="Q97" s="22">
        <f>K97</f>
        <v>4.5</v>
      </c>
      <c r="R97" s="22" t="str">
        <f>G98</f>
        <v>Chequers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Chequers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">
        <v>2136</v>
      </c>
      <c r="D100" s="58"/>
      <c r="E100" s="58"/>
      <c r="F100" s="56"/>
      <c r="G100" s="16" t="s">
        <v>18</v>
      </c>
      <c r="H100" s="65" t="s">
        <v>2135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2134</v>
      </c>
      <c r="D104" s="56"/>
      <c r="E104" s="21">
        <v>12</v>
      </c>
      <c r="F104" s="19"/>
      <c r="G104" s="98">
        <v>1</v>
      </c>
      <c r="H104" s="75" t="s">
        <v>2133</v>
      </c>
      <c r="I104" s="56"/>
      <c r="J104" s="21">
        <v>11</v>
      </c>
      <c r="K104" s="19" t="s">
        <v>84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2132</v>
      </c>
      <c r="D105" s="56"/>
      <c r="E105" s="21">
        <v>12</v>
      </c>
      <c r="F105" s="19" t="s">
        <v>187</v>
      </c>
      <c r="G105" s="97">
        <v>2</v>
      </c>
      <c r="H105" s="75" t="s">
        <v>2131</v>
      </c>
      <c r="I105" s="56"/>
      <c r="J105" s="21">
        <v>15</v>
      </c>
      <c r="K105" s="19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2130</v>
      </c>
      <c r="D106" s="56"/>
      <c r="E106" s="21">
        <v>12</v>
      </c>
      <c r="F106" s="19"/>
      <c r="G106" s="97">
        <v>3</v>
      </c>
      <c r="H106" s="75" t="s">
        <v>2129</v>
      </c>
      <c r="I106" s="56"/>
      <c r="J106" s="21">
        <v>15</v>
      </c>
      <c r="K106" s="19" t="s">
        <v>37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2128</v>
      </c>
      <c r="D107" s="56"/>
      <c r="E107" s="21">
        <v>12</v>
      </c>
      <c r="F107" s="19" t="s">
        <v>34</v>
      </c>
      <c r="G107" s="97">
        <v>4</v>
      </c>
      <c r="H107" s="75" t="s">
        <v>2127</v>
      </c>
      <c r="I107" s="56"/>
      <c r="J107" s="21">
        <v>15</v>
      </c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2126</v>
      </c>
      <c r="D108" s="56"/>
      <c r="E108" s="21">
        <v>14</v>
      </c>
      <c r="F108" s="19"/>
      <c r="G108" s="97">
        <v>5</v>
      </c>
      <c r="H108" s="75" t="s">
        <v>2125</v>
      </c>
      <c r="I108" s="56"/>
      <c r="J108" s="21">
        <v>19</v>
      </c>
      <c r="K108" s="19" t="s">
        <v>104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2124</v>
      </c>
      <c r="D109" s="56"/>
      <c r="E109" s="21">
        <v>14</v>
      </c>
      <c r="F109" s="19"/>
      <c r="G109" s="97">
        <v>6</v>
      </c>
      <c r="H109" s="75" t="s">
        <v>2123</v>
      </c>
      <c r="I109" s="56"/>
      <c r="J109" s="21">
        <v>20</v>
      </c>
      <c r="K109" s="19" t="s">
        <v>34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2122</v>
      </c>
      <c r="D110" s="56"/>
      <c r="E110" s="21">
        <v>15</v>
      </c>
      <c r="F110" s="19" t="s">
        <v>23</v>
      </c>
      <c r="G110" s="97">
        <v>7</v>
      </c>
      <c r="H110" s="75" t="s">
        <v>2121</v>
      </c>
      <c r="I110" s="56"/>
      <c r="J110" s="21">
        <v>20</v>
      </c>
      <c r="K110" s="19" t="s">
        <v>23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Hartfield</v>
      </c>
      <c r="C111" s="58"/>
      <c r="D111" s="58"/>
      <c r="E111" s="56"/>
      <c r="F111" s="21">
        <f>COUNTA(F104:F110)-0.5*COUNTIF(F104:F110,"Sq*")-COUNTIF(F104:F110,"TBA")</f>
        <v>2.5</v>
      </c>
      <c r="G111" s="84" t="str">
        <f>"TOTAL MATCHES WON BY : "&amp;H100</f>
        <v>TOTAL MATCHES WON BY : Sun City (2)</v>
      </c>
      <c r="H111" s="58"/>
      <c r="I111" s="58"/>
      <c r="J111" s="56"/>
      <c r="K111" s="21">
        <f>COUNTA(K104:K110)-0.5*COUNTIF(K104:K110,"Sq*")-COUNTIF(K104:K110,"TBA")</f>
        <v>4.5</v>
      </c>
      <c r="L111" s="22"/>
      <c r="M111" s="22"/>
      <c r="N111" s="22" t="str">
        <f>IF(F111+K111=0,"",C100)</f>
        <v>Hartfield</v>
      </c>
      <c r="O111" s="22">
        <f>F111</f>
        <v>2.5</v>
      </c>
      <c r="P111" s="22" t="str">
        <f>IF(F111+K111=0,"",H100)</f>
        <v>Sun City (2)</v>
      </c>
      <c r="Q111" s="22">
        <f>K111</f>
        <v>4.5</v>
      </c>
      <c r="R111" s="22" t="str">
        <f>G112</f>
        <v>Sun City (2)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Sun City (2)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">
        <v>206</v>
      </c>
      <c r="D114" s="58"/>
      <c r="E114" s="58"/>
      <c r="F114" s="56"/>
      <c r="G114" s="16" t="s">
        <v>18</v>
      </c>
      <c r="H114" s="65" t="s">
        <v>2120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75" t="s">
        <v>2119</v>
      </c>
      <c r="D118" s="56"/>
      <c r="E118" s="21">
        <v>9</v>
      </c>
      <c r="F118" s="19" t="s">
        <v>29</v>
      </c>
      <c r="G118" s="98">
        <v>1</v>
      </c>
      <c r="H118" s="75" t="s">
        <v>2118</v>
      </c>
      <c r="I118" s="56"/>
      <c r="J118" s="21">
        <v>8</v>
      </c>
      <c r="K118" s="19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75" t="s">
        <v>2117</v>
      </c>
      <c r="D119" s="56"/>
      <c r="E119" s="21">
        <v>9</v>
      </c>
      <c r="F119" s="19" t="s">
        <v>26</v>
      </c>
      <c r="G119" s="97">
        <v>2</v>
      </c>
      <c r="H119" s="75" t="s">
        <v>2116</v>
      </c>
      <c r="I119" s="56"/>
      <c r="J119" s="21">
        <v>9</v>
      </c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75" t="s">
        <v>2115</v>
      </c>
      <c r="D120" s="56"/>
      <c r="E120" s="21">
        <v>12</v>
      </c>
      <c r="F120" s="19" t="s">
        <v>29</v>
      </c>
      <c r="G120" s="97">
        <v>3</v>
      </c>
      <c r="H120" s="75" t="s">
        <v>2114</v>
      </c>
      <c r="I120" s="56"/>
      <c r="J120" s="21">
        <v>12</v>
      </c>
      <c r="K120" s="19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2113</v>
      </c>
      <c r="D121" s="56"/>
      <c r="E121" s="21">
        <v>14</v>
      </c>
      <c r="F121" s="19"/>
      <c r="G121" s="97">
        <v>4</v>
      </c>
      <c r="H121" s="75" t="s">
        <v>2112</v>
      </c>
      <c r="I121" s="56"/>
      <c r="J121" s="21">
        <v>15</v>
      </c>
      <c r="K121" s="19" t="s">
        <v>26</v>
      </c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75" t="s">
        <v>2111</v>
      </c>
      <c r="D122" s="56"/>
      <c r="E122" s="21">
        <v>14</v>
      </c>
      <c r="F122" s="19" t="s">
        <v>23</v>
      </c>
      <c r="G122" s="97">
        <v>5</v>
      </c>
      <c r="H122" s="75" t="s">
        <v>2110</v>
      </c>
      <c r="I122" s="56"/>
      <c r="J122" s="21">
        <v>16</v>
      </c>
      <c r="K122" s="19" t="s">
        <v>23</v>
      </c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75" t="s">
        <v>2109</v>
      </c>
      <c r="D123" s="56"/>
      <c r="E123" s="21">
        <v>15</v>
      </c>
      <c r="F123" s="19"/>
      <c r="G123" s="97">
        <v>6</v>
      </c>
      <c r="H123" s="75" t="s">
        <v>2108</v>
      </c>
      <c r="I123" s="56"/>
      <c r="J123" s="21">
        <v>16</v>
      </c>
      <c r="K123" s="19" t="s">
        <v>34</v>
      </c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75" t="s">
        <v>2107</v>
      </c>
      <c r="D124" s="56"/>
      <c r="E124" s="21">
        <v>19</v>
      </c>
      <c r="F124" s="19"/>
      <c r="G124" s="97">
        <v>7</v>
      </c>
      <c r="H124" s="75" t="s">
        <v>2106</v>
      </c>
      <c r="I124" s="56"/>
      <c r="J124" s="21">
        <v>20</v>
      </c>
      <c r="K124" s="19" t="s">
        <v>135</v>
      </c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Joondalup</v>
      </c>
      <c r="C125" s="58"/>
      <c r="D125" s="58"/>
      <c r="E125" s="56"/>
      <c r="F125" s="21">
        <f>COUNTA(F118:F124)-0.5*COUNTIF(F118:F124,"Sq*")-COUNTIF(F118:F124,"TBA")</f>
        <v>3.5</v>
      </c>
      <c r="G125" s="84" t="str">
        <f>"TOTAL MATCHES WON BY : "&amp;H114</f>
        <v>TOTAL MATCHES WON BY : Sun City (1)</v>
      </c>
      <c r="H125" s="58"/>
      <c r="I125" s="58"/>
      <c r="J125" s="56"/>
      <c r="K125" s="21">
        <f>COUNTA(K118:K124)-0.5*COUNTIF(K118:K124,"Sq*")-COUNTIF(K118:K124,"TBA")</f>
        <v>3.5</v>
      </c>
      <c r="L125" s="22"/>
      <c r="M125" s="22"/>
      <c r="N125" s="22" t="str">
        <f>IF(F125+K125=0,"",C114)</f>
        <v>Joondalup</v>
      </c>
      <c r="O125" s="22">
        <f>F125</f>
        <v>3.5</v>
      </c>
      <c r="P125" s="22" t="str">
        <f>IF(F125+K125=0,"",H114)</f>
        <v>Sun City (1)</v>
      </c>
      <c r="Q125" s="22">
        <f>K125</f>
        <v>3.5</v>
      </c>
      <c r="R125" s="22" t="str">
        <f>G126</f>
        <v>HALVED</v>
      </c>
      <c r="S125" s="22" t="str">
        <f>IF(R125="HALVED",C114,"")</f>
        <v>Joondalup</v>
      </c>
      <c r="T125" s="22" t="str">
        <f>IF(R125="HALVED",H114,"")</f>
        <v>Sun City (1)</v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HALVED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30" customHeight="1">
      <c r="A128" s="13"/>
      <c r="B128" s="76" t="str">
        <f>[12]Sheet1!A31</f>
        <v>ROUND FIVE</v>
      </c>
      <c r="C128" s="56"/>
      <c r="D128" s="62" t="str">
        <f>[12]Sheet1!B31</f>
        <v>SUNDAY 6 JULY</v>
      </c>
      <c r="E128" s="58"/>
      <c r="F128" s="56"/>
      <c r="G128" s="99" t="str">
        <f>[12]Sheet1!C31</f>
        <v>The Vines G &amp;CC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[12]Sheet1!C32</f>
        <v>Wanneroo</v>
      </c>
      <c r="D129" s="58"/>
      <c r="E129" s="58"/>
      <c r="F129" s="56"/>
      <c r="G129" s="16" t="s">
        <v>18</v>
      </c>
      <c r="H129" s="65" t="str">
        <f>[12]Sheet1!E32</f>
        <v>Joondalup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75" t="s">
        <v>2105</v>
      </c>
      <c r="D133" s="56"/>
      <c r="E133" s="21">
        <v>15</v>
      </c>
      <c r="F133" s="19" t="s">
        <v>96</v>
      </c>
      <c r="G133" s="98">
        <v>1</v>
      </c>
      <c r="H133" s="75" t="s">
        <v>2035</v>
      </c>
      <c r="I133" s="56"/>
      <c r="J133" s="21">
        <v>10</v>
      </c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75" t="s">
        <v>2022</v>
      </c>
      <c r="D134" s="56"/>
      <c r="E134" s="21">
        <v>16</v>
      </c>
      <c r="F134" s="19" t="s">
        <v>92</v>
      </c>
      <c r="G134" s="97">
        <v>2</v>
      </c>
      <c r="H134" s="75" t="s">
        <v>2033</v>
      </c>
      <c r="I134" s="56"/>
      <c r="J134" s="21">
        <v>11</v>
      </c>
      <c r="K134" s="19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75" t="s">
        <v>2018</v>
      </c>
      <c r="D135" s="56"/>
      <c r="E135" s="21">
        <v>16</v>
      </c>
      <c r="F135" s="19"/>
      <c r="G135" s="97">
        <v>3</v>
      </c>
      <c r="H135" s="75" t="s">
        <v>2029</v>
      </c>
      <c r="I135" s="56"/>
      <c r="J135" s="21">
        <v>13</v>
      </c>
      <c r="K135" s="19" t="s">
        <v>92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75" t="s">
        <v>2016</v>
      </c>
      <c r="D136" s="56"/>
      <c r="E136" s="21">
        <v>17</v>
      </c>
      <c r="F136" s="19" t="s">
        <v>111</v>
      </c>
      <c r="G136" s="97">
        <v>4</v>
      </c>
      <c r="H136" s="75" t="s">
        <v>2031</v>
      </c>
      <c r="I136" s="56"/>
      <c r="J136" s="21">
        <v>14</v>
      </c>
      <c r="K136" s="19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75" t="s">
        <v>2012</v>
      </c>
      <c r="D137" s="56"/>
      <c r="E137" s="21">
        <v>18</v>
      </c>
      <c r="F137" s="19"/>
      <c r="G137" s="97">
        <v>5</v>
      </c>
      <c r="H137" s="75" t="s">
        <v>2071</v>
      </c>
      <c r="I137" s="56"/>
      <c r="J137" s="21">
        <v>16</v>
      </c>
      <c r="K137" s="19" t="s">
        <v>29</v>
      </c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75" t="s">
        <v>2072</v>
      </c>
      <c r="D138" s="56"/>
      <c r="E138" s="21">
        <v>18</v>
      </c>
      <c r="F138" s="19" t="s">
        <v>96</v>
      </c>
      <c r="G138" s="97">
        <v>6</v>
      </c>
      <c r="H138" s="75" t="s">
        <v>2070</v>
      </c>
      <c r="I138" s="56"/>
      <c r="J138" s="21">
        <v>17</v>
      </c>
      <c r="K138" s="19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75" t="s">
        <v>2010</v>
      </c>
      <c r="D139" s="56"/>
      <c r="E139" s="21">
        <v>20</v>
      </c>
      <c r="F139" s="19"/>
      <c r="G139" s="97">
        <v>7</v>
      </c>
      <c r="H139" s="75" t="s">
        <v>2068</v>
      </c>
      <c r="I139" s="56"/>
      <c r="J139" s="21">
        <v>22</v>
      </c>
      <c r="K139" s="19" t="s">
        <v>26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Wanneroo</v>
      </c>
      <c r="C140" s="58"/>
      <c r="D140" s="58"/>
      <c r="E140" s="56"/>
      <c r="F140" s="21">
        <f>COUNTA(F133:F139)-0.5*COUNTIF(F133:F139,"Sq*")-COUNTIF(F133:F139,"TBA")</f>
        <v>4</v>
      </c>
      <c r="G140" s="84" t="str">
        <f>"TOTAL MATCHES WON BY : "&amp;H129</f>
        <v>TOTAL MATCHES WON BY : Joondalup</v>
      </c>
      <c r="H140" s="58"/>
      <c r="I140" s="58"/>
      <c r="J140" s="56"/>
      <c r="K140" s="21">
        <f>COUNTA(K133:K139)-0.5*COUNTIF(K133:K139,"Sq*")-COUNTIF(K133:K139,"TBA")</f>
        <v>3</v>
      </c>
      <c r="L140" s="22"/>
      <c r="M140" s="22"/>
      <c r="N140" s="22" t="str">
        <f>IF(F140+K140=0,"",C129)</f>
        <v>Wanneroo</v>
      </c>
      <c r="O140" s="22">
        <f>F140</f>
        <v>4</v>
      </c>
      <c r="P140" s="22" t="str">
        <f>IF(F140+K140=0,"",H129)</f>
        <v>Joondalup</v>
      </c>
      <c r="Q140" s="22">
        <f>K140</f>
        <v>3</v>
      </c>
      <c r="R140" s="22" t="str">
        <f>G141</f>
        <v>Wanneroo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Wanneroo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[12]Sheet1!C33</f>
        <v>Sun City (1)</v>
      </c>
      <c r="D143" s="58"/>
      <c r="E143" s="58"/>
      <c r="F143" s="56"/>
      <c r="G143" s="16" t="s">
        <v>18</v>
      </c>
      <c r="H143" s="65" t="str">
        <f>[12]Sheet1!E33</f>
        <v>The Vines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75" t="s">
        <v>2048</v>
      </c>
      <c r="D147" s="56"/>
      <c r="E147" s="21">
        <v>10</v>
      </c>
      <c r="F147" s="19"/>
      <c r="G147" s="98">
        <v>1</v>
      </c>
      <c r="H147" s="75" t="s">
        <v>2057</v>
      </c>
      <c r="I147" s="56"/>
      <c r="J147" s="21">
        <v>13</v>
      </c>
      <c r="K147" s="19" t="s">
        <v>111</v>
      </c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75" t="s">
        <v>2077</v>
      </c>
      <c r="D148" s="56"/>
      <c r="E148" s="21">
        <v>11</v>
      </c>
      <c r="F148" s="19" t="s">
        <v>92</v>
      </c>
      <c r="G148" s="97">
        <v>2</v>
      </c>
      <c r="H148" s="75" t="s">
        <v>2059</v>
      </c>
      <c r="I148" s="56"/>
      <c r="J148" s="21">
        <v>15</v>
      </c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75" t="s">
        <v>2076</v>
      </c>
      <c r="D149" s="56"/>
      <c r="E149" s="21">
        <v>15</v>
      </c>
      <c r="F149" s="19" t="s">
        <v>23</v>
      </c>
      <c r="G149" s="97">
        <v>3</v>
      </c>
      <c r="H149" s="75" t="s">
        <v>2051</v>
      </c>
      <c r="I149" s="56"/>
      <c r="J149" s="21">
        <v>21</v>
      </c>
      <c r="K149" s="19" t="s">
        <v>23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75" t="s">
        <v>2104</v>
      </c>
      <c r="D150" s="56"/>
      <c r="E150" s="21">
        <v>17</v>
      </c>
      <c r="F150" s="19"/>
      <c r="G150" s="97">
        <v>4</v>
      </c>
      <c r="H150" s="75" t="s">
        <v>2049</v>
      </c>
      <c r="I150" s="56"/>
      <c r="J150" s="21">
        <v>21</v>
      </c>
      <c r="K150" s="19" t="s">
        <v>37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75" t="s">
        <v>2042</v>
      </c>
      <c r="D151" s="56"/>
      <c r="E151" s="21">
        <v>18</v>
      </c>
      <c r="F151" s="19" t="s">
        <v>29</v>
      </c>
      <c r="G151" s="97">
        <v>5</v>
      </c>
      <c r="H151" s="75" t="s">
        <v>2053</v>
      </c>
      <c r="I151" s="56"/>
      <c r="J151" s="21">
        <v>21</v>
      </c>
      <c r="K151" s="19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75" t="s">
        <v>2040</v>
      </c>
      <c r="D152" s="56"/>
      <c r="E152" s="21">
        <v>19</v>
      </c>
      <c r="F152" s="19" t="s">
        <v>37</v>
      </c>
      <c r="G152" s="97">
        <v>6</v>
      </c>
      <c r="H152" s="75" t="s">
        <v>2103</v>
      </c>
      <c r="I152" s="56"/>
      <c r="J152" s="21">
        <v>24</v>
      </c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75" t="s">
        <v>2038</v>
      </c>
      <c r="D153" s="56"/>
      <c r="E153" s="21">
        <v>22</v>
      </c>
      <c r="F153" s="19"/>
      <c r="G153" s="97">
        <v>7</v>
      </c>
      <c r="H153" s="75" t="s">
        <v>2063</v>
      </c>
      <c r="I153" s="56"/>
      <c r="J153" s="21">
        <v>24</v>
      </c>
      <c r="K153" s="19" t="s">
        <v>26</v>
      </c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Sun City (1)</v>
      </c>
      <c r="C154" s="58"/>
      <c r="D154" s="58"/>
      <c r="E154" s="56"/>
      <c r="F154" s="21">
        <f>COUNTA(F147:F153)-0.5*COUNTIF(F147:F153,"Sq*")-COUNTIF(F147:F153,"TBA")</f>
        <v>3.5</v>
      </c>
      <c r="G154" s="84" t="str">
        <f>"TOTAL MATCHES WON BY : "&amp;H143</f>
        <v>TOTAL MATCHES WON BY : The Vines</v>
      </c>
      <c r="H154" s="58"/>
      <c r="I154" s="58"/>
      <c r="J154" s="56"/>
      <c r="K154" s="21">
        <f>COUNTA(K147:K153)-0.5*COUNTIF(K147:K153,"Sq*")-COUNTIF(K147:K153,"TBA")</f>
        <v>3.5</v>
      </c>
      <c r="L154" s="22"/>
      <c r="M154" s="22"/>
      <c r="N154" s="22" t="str">
        <f>IF(F154+K154=0,"",C143)</f>
        <v>Sun City (1)</v>
      </c>
      <c r="O154" s="22">
        <f>F154</f>
        <v>3.5</v>
      </c>
      <c r="P154" s="22" t="str">
        <f>IF(F154+K154=0,"",H143)</f>
        <v>The Vines</v>
      </c>
      <c r="Q154" s="22">
        <f>K154</f>
        <v>3.5</v>
      </c>
      <c r="R154" s="22" t="str">
        <f>G155</f>
        <v>HALVED</v>
      </c>
      <c r="S154" s="22" t="str">
        <f>IF(R154="HALVED",C143,"")</f>
        <v>Sun City (1)</v>
      </c>
      <c r="T154" s="22" t="str">
        <f>IF(R154="HALVED",H143,"")</f>
        <v>The Vines</v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HALVED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[12]Sheet1!C34</f>
        <v>Mosman Park</v>
      </c>
      <c r="D157" s="58"/>
      <c r="E157" s="58"/>
      <c r="F157" s="56"/>
      <c r="G157" s="16" t="s">
        <v>18</v>
      </c>
      <c r="H157" s="65" t="str">
        <f>[12]Sheet1!E34</f>
        <v>Hartfield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2" customHeight="1">
      <c r="A161" s="14"/>
      <c r="B161" s="15">
        <v>1</v>
      </c>
      <c r="C161" s="75" t="s">
        <v>2080</v>
      </c>
      <c r="D161" s="56"/>
      <c r="E161" s="21">
        <v>12</v>
      </c>
      <c r="F161" s="19"/>
      <c r="G161" s="98">
        <v>1</v>
      </c>
      <c r="H161" s="75" t="s">
        <v>2086</v>
      </c>
      <c r="I161" s="56"/>
      <c r="J161" s="21">
        <v>13</v>
      </c>
      <c r="K161" s="19" t="s">
        <v>34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75" t="s">
        <v>2045</v>
      </c>
      <c r="D162" s="56"/>
      <c r="E162" s="21">
        <v>17</v>
      </c>
      <c r="F162" s="19"/>
      <c r="G162" s="97">
        <v>2</v>
      </c>
      <c r="H162" s="75" t="s">
        <v>2021</v>
      </c>
      <c r="I162" s="56"/>
      <c r="J162" s="21">
        <v>14</v>
      </c>
      <c r="K162" s="19" t="s">
        <v>96</v>
      </c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75" t="s">
        <v>2047</v>
      </c>
      <c r="D163" s="56"/>
      <c r="E163" s="21">
        <v>19</v>
      </c>
      <c r="F163" s="19" t="s">
        <v>96</v>
      </c>
      <c r="G163" s="97">
        <v>3</v>
      </c>
      <c r="H163" s="75" t="s">
        <v>2017</v>
      </c>
      <c r="I163" s="56"/>
      <c r="J163" s="21">
        <v>14</v>
      </c>
      <c r="K163" s="19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75" t="s">
        <v>2102</v>
      </c>
      <c r="D164" s="56"/>
      <c r="E164" s="21">
        <v>19</v>
      </c>
      <c r="F164" s="19" t="s">
        <v>29</v>
      </c>
      <c r="G164" s="97">
        <v>4</v>
      </c>
      <c r="H164" s="75" t="s">
        <v>2015</v>
      </c>
      <c r="I164" s="56"/>
      <c r="J164" s="21">
        <v>14</v>
      </c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75" t="s">
        <v>2041</v>
      </c>
      <c r="D165" s="56"/>
      <c r="E165" s="21">
        <v>20</v>
      </c>
      <c r="F165" s="19" t="s">
        <v>34</v>
      </c>
      <c r="G165" s="97">
        <v>5</v>
      </c>
      <c r="H165" s="75" t="s">
        <v>2019</v>
      </c>
      <c r="I165" s="56"/>
      <c r="J165" s="21">
        <v>14</v>
      </c>
      <c r="K165" s="19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75" t="s">
        <v>2039</v>
      </c>
      <c r="D166" s="56"/>
      <c r="E166" s="21">
        <v>21</v>
      </c>
      <c r="F166" s="19"/>
      <c r="G166" s="97">
        <v>6</v>
      </c>
      <c r="H166" s="75" t="s">
        <v>2013</v>
      </c>
      <c r="I166" s="56"/>
      <c r="J166" s="21">
        <v>17</v>
      </c>
      <c r="K166" s="19" t="s">
        <v>29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75" t="s">
        <v>2101</v>
      </c>
      <c r="D167" s="56"/>
      <c r="E167" s="21">
        <v>24</v>
      </c>
      <c r="F167" s="19"/>
      <c r="G167" s="97">
        <v>7</v>
      </c>
      <c r="H167" s="75" t="s">
        <v>2009</v>
      </c>
      <c r="I167" s="56"/>
      <c r="J167" s="21">
        <v>17</v>
      </c>
      <c r="K167" s="19" t="s">
        <v>34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Mosman Park</v>
      </c>
      <c r="C168" s="58"/>
      <c r="D168" s="58"/>
      <c r="E168" s="56"/>
      <c r="F168" s="21">
        <f>COUNTA(F161:F167)-0.5*COUNTIF(F161:F167,"Sq*")-COUNTIF(F161:F167,"TBA")</f>
        <v>3</v>
      </c>
      <c r="G168" s="84" t="str">
        <f>"TOTAL MATCHES WON BY : "&amp;H157</f>
        <v>TOTAL MATCHES WON BY : Hartfield</v>
      </c>
      <c r="H168" s="58"/>
      <c r="I168" s="58"/>
      <c r="J168" s="56"/>
      <c r="K168" s="21">
        <f>COUNTA(K161:K167)-0.5*COUNTIF(K161:K167,"Sq*")-COUNTIF(K161:K167,"TBA")</f>
        <v>4</v>
      </c>
      <c r="L168" s="22"/>
      <c r="M168" s="22"/>
      <c r="N168" s="22" t="str">
        <f>IF(F168+K168=0,"",C157)</f>
        <v>Mosman Park</v>
      </c>
      <c r="O168" s="22">
        <f>F168</f>
        <v>3</v>
      </c>
      <c r="P168" s="22" t="str">
        <f>IF(F168+K168=0,"",H157)</f>
        <v>Hartfield</v>
      </c>
      <c r="Q168" s="22">
        <f>K168</f>
        <v>4</v>
      </c>
      <c r="R168" s="22" t="str">
        <f>G169</f>
        <v>Hartfield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Hartfield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[12]Sheet1!C35</f>
        <v>Sun City (2)</v>
      </c>
      <c r="D171" s="58"/>
      <c r="E171" s="58"/>
      <c r="F171" s="56"/>
      <c r="G171" s="16" t="s">
        <v>18</v>
      </c>
      <c r="H171" s="65" t="str">
        <f>[12]Sheet1!E35</f>
        <v>Chequers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75" t="s">
        <v>2098</v>
      </c>
      <c r="D175" s="56"/>
      <c r="E175" s="21">
        <v>13</v>
      </c>
      <c r="F175" s="19"/>
      <c r="G175" s="98">
        <v>1</v>
      </c>
      <c r="H175" s="75" t="s">
        <v>2100</v>
      </c>
      <c r="I175" s="56"/>
      <c r="J175" s="21">
        <v>12</v>
      </c>
      <c r="K175" s="19" t="s">
        <v>111</v>
      </c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75" t="s">
        <v>2058</v>
      </c>
      <c r="D176" s="56"/>
      <c r="E176" s="21">
        <v>17</v>
      </c>
      <c r="F176" s="19"/>
      <c r="G176" s="97">
        <v>2</v>
      </c>
      <c r="H176" s="75" t="s">
        <v>2091</v>
      </c>
      <c r="I176" s="56"/>
      <c r="J176" s="21">
        <v>12</v>
      </c>
      <c r="K176" s="19" t="s">
        <v>84</v>
      </c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75" t="s">
        <v>2060</v>
      </c>
      <c r="D177" s="56"/>
      <c r="E177" s="21">
        <v>17</v>
      </c>
      <c r="F177" s="19"/>
      <c r="G177" s="97">
        <v>3</v>
      </c>
      <c r="H177" s="75" t="s">
        <v>2099</v>
      </c>
      <c r="I177" s="56"/>
      <c r="J177" s="21">
        <v>15</v>
      </c>
      <c r="K177" s="19" t="s">
        <v>99</v>
      </c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75" t="s">
        <v>2062</v>
      </c>
      <c r="D178" s="56"/>
      <c r="E178" s="21">
        <v>18</v>
      </c>
      <c r="F178" s="19" t="s">
        <v>23</v>
      </c>
      <c r="G178" s="97">
        <v>4</v>
      </c>
      <c r="H178" s="75" t="s">
        <v>2030</v>
      </c>
      <c r="I178" s="56"/>
      <c r="J178" s="21">
        <v>17</v>
      </c>
      <c r="K178" s="19" t="s">
        <v>23</v>
      </c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75" t="s">
        <v>2056</v>
      </c>
      <c r="D179" s="56"/>
      <c r="E179" s="21">
        <v>19</v>
      </c>
      <c r="F179" s="19" t="s">
        <v>26</v>
      </c>
      <c r="G179" s="97">
        <v>5</v>
      </c>
      <c r="H179" s="75" t="s">
        <v>2026</v>
      </c>
      <c r="I179" s="56"/>
      <c r="J179" s="21">
        <v>20</v>
      </c>
      <c r="K179" s="19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75" t="s">
        <v>2089</v>
      </c>
      <c r="D180" s="56"/>
      <c r="E180" s="21">
        <v>22</v>
      </c>
      <c r="F180" s="19" t="s">
        <v>37</v>
      </c>
      <c r="G180" s="97">
        <v>6</v>
      </c>
      <c r="H180" s="75" t="s">
        <v>2028</v>
      </c>
      <c r="I180" s="56"/>
      <c r="J180" s="21">
        <v>20</v>
      </c>
      <c r="K180" s="19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75" t="s">
        <v>2050</v>
      </c>
      <c r="D181" s="56"/>
      <c r="E181" s="21">
        <v>24</v>
      </c>
      <c r="F181" s="19"/>
      <c r="G181" s="97">
        <v>7</v>
      </c>
      <c r="H181" s="75" t="s">
        <v>2024</v>
      </c>
      <c r="I181" s="56"/>
      <c r="J181" s="21">
        <v>20</v>
      </c>
      <c r="K181" s="19" t="s">
        <v>92</v>
      </c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Sun City (2)</v>
      </c>
      <c r="C182" s="58"/>
      <c r="D182" s="58"/>
      <c r="E182" s="56"/>
      <c r="F182" s="21">
        <f>COUNTA(F175:F181)-0.5*COUNTIF(F175:F181,"Sq*")-COUNTIF(F175:F181,"TBA")</f>
        <v>2.5</v>
      </c>
      <c r="G182" s="84" t="str">
        <f>"TOTAL MATCHES WON BY : "&amp;H171</f>
        <v>TOTAL MATCHES WON BY : Chequers</v>
      </c>
      <c r="H182" s="58"/>
      <c r="I182" s="58"/>
      <c r="J182" s="56"/>
      <c r="K182" s="21">
        <f>COUNTA(K175:K181)-0.5*COUNTIF(K175:K181,"Sq*")-COUNTIF(K175:K181,"TBA")</f>
        <v>4.5</v>
      </c>
      <c r="L182" s="22"/>
      <c r="M182" s="22"/>
      <c r="N182" s="22" t="str">
        <f>IF(F182+K182=0,"",C171)</f>
        <v>Sun City (2)</v>
      </c>
      <c r="O182" s="22">
        <f>F182</f>
        <v>2.5</v>
      </c>
      <c r="P182" s="22" t="str">
        <f>IF(F182+K182=0,"",H171)</f>
        <v>Chequers</v>
      </c>
      <c r="Q182" s="22">
        <f>K182</f>
        <v>4.5</v>
      </c>
      <c r="R182" s="22" t="str">
        <f>G183</f>
        <v>Chequers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Chequers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96"/>
      <c r="C184" s="96"/>
      <c r="D184" s="96"/>
      <c r="E184" s="96"/>
      <c r="F184" s="95"/>
      <c r="G184" s="96"/>
      <c r="H184" s="96"/>
      <c r="I184" s="96"/>
      <c r="J184" s="96"/>
      <c r="K184" s="95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30" customHeight="1">
      <c r="A185" s="13"/>
      <c r="B185" s="76" t="str">
        <f>[12]Sheet1!A25</f>
        <v>ROUND FOUR</v>
      </c>
      <c r="C185" s="56"/>
      <c r="D185" s="62" t="str">
        <f>[12]Sheet1!B25</f>
        <v>SUNDAY 29 JUNE</v>
      </c>
      <c r="E185" s="58"/>
      <c r="F185" s="56"/>
      <c r="G185" s="99" t="str">
        <f>[12]Sheet1!C25</f>
        <v>Wanneroo GC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[12]Sheet1!C26</f>
        <v>Hartfield</v>
      </c>
      <c r="D186" s="58"/>
      <c r="E186" s="58"/>
      <c r="F186" s="56"/>
      <c r="G186" s="16" t="s">
        <v>18</v>
      </c>
      <c r="H186" s="65" t="str">
        <f>[12]Sheet1!E26</f>
        <v>Sun City (1)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2021</v>
      </c>
      <c r="D190" s="56"/>
      <c r="E190" s="21">
        <v>12</v>
      </c>
      <c r="F190" s="19" t="s">
        <v>34</v>
      </c>
      <c r="G190" s="98">
        <v>1</v>
      </c>
      <c r="H190" s="75" t="s">
        <v>2048</v>
      </c>
      <c r="I190" s="56"/>
      <c r="J190" s="21">
        <v>9</v>
      </c>
      <c r="K190" s="19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2086</v>
      </c>
      <c r="D191" s="56"/>
      <c r="E191" s="21">
        <v>12</v>
      </c>
      <c r="F191" s="19" t="s">
        <v>107</v>
      </c>
      <c r="G191" s="97">
        <v>2</v>
      </c>
      <c r="H191" s="75" t="s">
        <v>2076</v>
      </c>
      <c r="I191" s="56"/>
      <c r="J191" s="21">
        <v>14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2019</v>
      </c>
      <c r="D192" s="56"/>
      <c r="E192" s="21">
        <v>13</v>
      </c>
      <c r="F192" s="19"/>
      <c r="G192" s="97">
        <v>3</v>
      </c>
      <c r="H192" s="75" t="s">
        <v>2083</v>
      </c>
      <c r="I192" s="56"/>
      <c r="J192" s="21">
        <v>16</v>
      </c>
      <c r="K192" s="19" t="s">
        <v>34</v>
      </c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2015</v>
      </c>
      <c r="D193" s="56"/>
      <c r="E193" s="21">
        <v>13</v>
      </c>
      <c r="F193" s="19" t="s">
        <v>92</v>
      </c>
      <c r="G193" s="97">
        <v>4</v>
      </c>
      <c r="H193" s="75" t="s">
        <v>2044</v>
      </c>
      <c r="I193" s="56"/>
      <c r="J193" s="21">
        <v>16</v>
      </c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2017</v>
      </c>
      <c r="D194" s="56"/>
      <c r="E194" s="21">
        <v>14</v>
      </c>
      <c r="F194" s="19" t="s">
        <v>92</v>
      </c>
      <c r="G194" s="97">
        <v>5</v>
      </c>
      <c r="H194" s="75" t="s">
        <v>2082</v>
      </c>
      <c r="I194" s="56"/>
      <c r="J194" s="21">
        <v>17</v>
      </c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2085</v>
      </c>
      <c r="D195" s="56"/>
      <c r="E195" s="21">
        <v>16</v>
      </c>
      <c r="F195" s="19"/>
      <c r="G195" s="97">
        <v>6</v>
      </c>
      <c r="H195" s="75" t="s">
        <v>2081</v>
      </c>
      <c r="I195" s="56"/>
      <c r="J195" s="21">
        <v>17</v>
      </c>
      <c r="K195" s="19" t="s">
        <v>92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2013</v>
      </c>
      <c r="D196" s="56"/>
      <c r="E196" s="21">
        <v>16</v>
      </c>
      <c r="F196" s="19" t="s">
        <v>92</v>
      </c>
      <c r="G196" s="97">
        <v>7</v>
      </c>
      <c r="H196" s="75" t="s">
        <v>2038</v>
      </c>
      <c r="I196" s="56"/>
      <c r="J196" s="21">
        <v>21</v>
      </c>
      <c r="K196" s="19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Hartfield</v>
      </c>
      <c r="C197" s="58"/>
      <c r="D197" s="58"/>
      <c r="E197" s="56"/>
      <c r="F197" s="21">
        <f>COUNTA(F190:F196)-0.5*COUNTIF(F190:F196,"Sq*")-COUNTIF(F190:F196,"TBA")</f>
        <v>5</v>
      </c>
      <c r="G197" s="84" t="str">
        <f>"TOTAL MATCHES WON BY : "&amp;H186</f>
        <v>TOTAL MATCHES WON BY : Sun City (1)</v>
      </c>
      <c r="H197" s="58"/>
      <c r="I197" s="58"/>
      <c r="J197" s="56"/>
      <c r="K197" s="21">
        <f>COUNTA(K190:K196)-0.5*COUNTIF(K190:K196,"Sq*")-COUNTIF(K190:K196,"TBA")</f>
        <v>2</v>
      </c>
      <c r="L197" s="22"/>
      <c r="M197" s="22"/>
      <c r="N197" s="22" t="str">
        <f>IF(F197+K197=0,"",C186)</f>
        <v>Hartfield</v>
      </c>
      <c r="O197" s="22">
        <f>F197</f>
        <v>5</v>
      </c>
      <c r="P197" s="22" t="str">
        <f>IF(F197+K197=0,"",H186)</f>
        <v>Sun City (1)</v>
      </c>
      <c r="Q197" s="22">
        <f>K197</f>
        <v>2</v>
      </c>
      <c r="R197" s="22" t="str">
        <f>G198</f>
        <v>Hartfield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Hartfield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[12]Sheet1!C27</f>
        <v>Joondalup</v>
      </c>
      <c r="D200" s="58"/>
      <c r="E200" s="58"/>
      <c r="F200" s="56"/>
      <c r="G200" s="16" t="s">
        <v>18</v>
      </c>
      <c r="H200" s="65" t="str">
        <f>[12]Sheet1!E27</f>
        <v>Sun City (2)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2035</v>
      </c>
      <c r="D204" s="56"/>
      <c r="E204" s="21">
        <v>9</v>
      </c>
      <c r="F204" s="19"/>
      <c r="G204" s="98">
        <v>1</v>
      </c>
      <c r="H204" s="75" t="s">
        <v>2098</v>
      </c>
      <c r="I204" s="56"/>
      <c r="J204" s="21">
        <v>12</v>
      </c>
      <c r="K204" s="19" t="s">
        <v>26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2097</v>
      </c>
      <c r="D205" s="56"/>
      <c r="E205" s="21">
        <v>11</v>
      </c>
      <c r="F205" s="19" t="s">
        <v>34</v>
      </c>
      <c r="G205" s="97">
        <v>2</v>
      </c>
      <c r="H205" s="75" t="s">
        <v>2060</v>
      </c>
      <c r="I205" s="56"/>
      <c r="J205" s="21">
        <v>16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2031</v>
      </c>
      <c r="D206" s="56"/>
      <c r="E206" s="21">
        <v>13</v>
      </c>
      <c r="F206" s="19" t="s">
        <v>23</v>
      </c>
      <c r="G206" s="97">
        <v>3</v>
      </c>
      <c r="H206" s="75" t="s">
        <v>2096</v>
      </c>
      <c r="I206" s="56"/>
      <c r="J206" s="21">
        <v>16</v>
      </c>
      <c r="K206" s="19" t="s">
        <v>23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2071</v>
      </c>
      <c r="D207" s="56"/>
      <c r="E207" s="21">
        <v>15</v>
      </c>
      <c r="F207" s="19" t="s">
        <v>111</v>
      </c>
      <c r="G207" s="97">
        <v>4</v>
      </c>
      <c r="H207" s="75" t="s">
        <v>2062</v>
      </c>
      <c r="I207" s="56"/>
      <c r="J207" s="21">
        <v>17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2095</v>
      </c>
      <c r="D208" s="56"/>
      <c r="E208" s="21">
        <v>16</v>
      </c>
      <c r="F208" s="19"/>
      <c r="G208" s="97">
        <v>5</v>
      </c>
      <c r="H208" s="75" t="s">
        <v>2056</v>
      </c>
      <c r="I208" s="56"/>
      <c r="J208" s="21">
        <v>18</v>
      </c>
      <c r="K208" s="19" t="s">
        <v>96</v>
      </c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2070</v>
      </c>
      <c r="D209" s="56"/>
      <c r="E209" s="21">
        <v>16</v>
      </c>
      <c r="F209" s="19"/>
      <c r="G209" s="97">
        <v>6</v>
      </c>
      <c r="H209" s="75" t="s">
        <v>2089</v>
      </c>
      <c r="I209" s="56"/>
      <c r="J209" s="21">
        <v>21</v>
      </c>
      <c r="K209" s="19" t="s">
        <v>34</v>
      </c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2068</v>
      </c>
      <c r="D210" s="56"/>
      <c r="E210" s="21">
        <v>21</v>
      </c>
      <c r="F210" s="19"/>
      <c r="G210" s="97">
        <v>7</v>
      </c>
      <c r="H210" s="75" t="s">
        <v>2050</v>
      </c>
      <c r="I210" s="56"/>
      <c r="J210" s="21">
        <v>23</v>
      </c>
      <c r="K210" s="19" t="s">
        <v>96</v>
      </c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Joondalup</v>
      </c>
      <c r="C211" s="58"/>
      <c r="D211" s="58"/>
      <c r="E211" s="56"/>
      <c r="F211" s="21">
        <f>COUNTA(F204:F210)-0.5*COUNTIF(F204:F210,"Sq*")-COUNTIF(F204:F210,"TBA")</f>
        <v>2.5</v>
      </c>
      <c r="G211" s="84" t="str">
        <f>"TOTAL MATCHES WON BY : "&amp;H200</f>
        <v>TOTAL MATCHES WON BY : Sun City (2)</v>
      </c>
      <c r="H211" s="58"/>
      <c r="I211" s="58"/>
      <c r="J211" s="56"/>
      <c r="K211" s="21">
        <f>COUNTA(K204:K210)-0.5*COUNTIF(K204:K210,"Sq*")-COUNTIF(K204:K210,"TBA")</f>
        <v>4.5</v>
      </c>
      <c r="L211" s="22"/>
      <c r="M211" s="22"/>
      <c r="N211" s="22" t="str">
        <f>IF(F211+K211=0,"",C200)</f>
        <v>Joondalup</v>
      </c>
      <c r="O211" s="22">
        <f>F211</f>
        <v>2.5</v>
      </c>
      <c r="P211" s="22" t="str">
        <f>IF(F211+K211=0,"",H200)</f>
        <v>Sun City (2)</v>
      </c>
      <c r="Q211" s="22">
        <f>K211</f>
        <v>4.5</v>
      </c>
      <c r="R211" s="22" t="str">
        <f>G212</f>
        <v>Sun City (2)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Sun City (2)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[12]Sheet1!C28</f>
        <v>Mosman Park</v>
      </c>
      <c r="D214" s="58"/>
      <c r="E214" s="58"/>
      <c r="F214" s="56"/>
      <c r="G214" s="16" t="s">
        <v>18</v>
      </c>
      <c r="H214" s="65" t="str">
        <f>[12]Sheet1!E28</f>
        <v>The Vines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2080</v>
      </c>
      <c r="D218" s="56"/>
      <c r="E218" s="21">
        <v>11</v>
      </c>
      <c r="F218" s="21" t="s">
        <v>99</v>
      </c>
      <c r="G218" s="98">
        <v>1</v>
      </c>
      <c r="H218" s="75" t="s">
        <v>2094</v>
      </c>
      <c r="I218" s="56"/>
      <c r="J218" s="21">
        <v>12</v>
      </c>
      <c r="K218" s="19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2045</v>
      </c>
      <c r="D219" s="56"/>
      <c r="E219" s="21">
        <v>16</v>
      </c>
      <c r="F219" s="21"/>
      <c r="G219" s="97">
        <v>2</v>
      </c>
      <c r="H219" s="75" t="s">
        <v>2057</v>
      </c>
      <c r="I219" s="56"/>
      <c r="J219" s="21">
        <v>13</v>
      </c>
      <c r="K219" s="19" t="s">
        <v>34</v>
      </c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2047</v>
      </c>
      <c r="D220" s="56"/>
      <c r="E220" s="21">
        <v>18</v>
      </c>
      <c r="F220" s="21" t="s">
        <v>26</v>
      </c>
      <c r="G220" s="97">
        <v>3</v>
      </c>
      <c r="H220" s="75" t="s">
        <v>2055</v>
      </c>
      <c r="I220" s="56"/>
      <c r="J220" s="21">
        <v>19</v>
      </c>
      <c r="K220" s="19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2043</v>
      </c>
      <c r="D221" s="56"/>
      <c r="E221" s="21">
        <v>18</v>
      </c>
      <c r="F221" s="21"/>
      <c r="G221" s="97">
        <v>4</v>
      </c>
      <c r="H221" s="75" t="s">
        <v>2051</v>
      </c>
      <c r="I221" s="56"/>
      <c r="J221" s="21">
        <v>20</v>
      </c>
      <c r="K221" s="19" t="s">
        <v>104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2079</v>
      </c>
      <c r="D222" s="56"/>
      <c r="E222" s="21">
        <v>18</v>
      </c>
      <c r="F222" s="21"/>
      <c r="G222" s="97">
        <v>5</v>
      </c>
      <c r="H222" s="75" t="s">
        <v>2053</v>
      </c>
      <c r="I222" s="56"/>
      <c r="J222" s="21">
        <v>20</v>
      </c>
      <c r="K222" s="19" t="s">
        <v>26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2093</v>
      </c>
      <c r="D223" s="56"/>
      <c r="E223" s="21">
        <v>19</v>
      </c>
      <c r="F223" s="21"/>
      <c r="G223" s="97">
        <v>6</v>
      </c>
      <c r="H223" s="75" t="s">
        <v>2064</v>
      </c>
      <c r="I223" s="56"/>
      <c r="J223" s="21">
        <v>23</v>
      </c>
      <c r="K223" s="19" t="s">
        <v>92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2037</v>
      </c>
      <c r="D224" s="56"/>
      <c r="E224" s="21">
        <v>23</v>
      </c>
      <c r="F224" s="21" t="s">
        <v>2092</v>
      </c>
      <c r="G224" s="97">
        <v>7</v>
      </c>
      <c r="H224" s="75" t="s">
        <v>2063</v>
      </c>
      <c r="I224" s="56"/>
      <c r="J224" s="21">
        <v>23</v>
      </c>
      <c r="K224" s="19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Mosman Park</v>
      </c>
      <c r="C225" s="58"/>
      <c r="D225" s="58"/>
      <c r="E225" s="56"/>
      <c r="F225" s="21">
        <f>COUNTA(F218:F224)-0.5*COUNTIF(F218:F224,"Sq*")-COUNTIF(F218:F224,"TBA")</f>
        <v>3</v>
      </c>
      <c r="G225" s="84" t="str">
        <f>"TOTAL MATCHES WON BY : "&amp;H214</f>
        <v>TOTAL MATCHES WON BY : The Vines</v>
      </c>
      <c r="H225" s="58"/>
      <c r="I225" s="58"/>
      <c r="J225" s="56"/>
      <c r="K225" s="21">
        <f>COUNTA(K218:K224)-0.5*COUNTIF(K218:K224,"Sq*")-COUNTIF(K218:K224,"TBA")</f>
        <v>4</v>
      </c>
      <c r="L225" s="22"/>
      <c r="M225" s="22"/>
      <c r="N225" s="22" t="str">
        <f>IF(F225+K225=0,"",C214)</f>
        <v>Mosman Park</v>
      </c>
      <c r="O225" s="22">
        <f>F225</f>
        <v>3</v>
      </c>
      <c r="P225" s="22" t="str">
        <f>IF(F225+K225=0,"",H214)</f>
        <v>The Vines</v>
      </c>
      <c r="Q225" s="22">
        <f>K225</f>
        <v>4</v>
      </c>
      <c r="R225" s="22" t="str">
        <f>G226</f>
        <v>The Vines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The Vines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[12]Sheet1!C29</f>
        <v>Wanneroo</v>
      </c>
      <c r="D228" s="58"/>
      <c r="E228" s="58"/>
      <c r="F228" s="56"/>
      <c r="G228" s="16" t="s">
        <v>18</v>
      </c>
      <c r="H228" s="65" t="str">
        <f>[12]Sheet1!E29</f>
        <v>Chequers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2020</v>
      </c>
      <c r="D232" s="56"/>
      <c r="E232" s="21">
        <v>14</v>
      </c>
      <c r="F232" s="19" t="s">
        <v>29</v>
      </c>
      <c r="G232" s="98">
        <v>1</v>
      </c>
      <c r="H232" s="75" t="s">
        <v>2088</v>
      </c>
      <c r="I232" s="56"/>
      <c r="J232" s="21">
        <v>10</v>
      </c>
      <c r="K232" s="19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2022</v>
      </c>
      <c r="D233" s="56"/>
      <c r="E233" s="21">
        <v>15</v>
      </c>
      <c r="F233" s="19" t="s">
        <v>104</v>
      </c>
      <c r="G233" s="97">
        <v>2</v>
      </c>
      <c r="H233" s="75" t="s">
        <v>2091</v>
      </c>
      <c r="I233" s="56"/>
      <c r="J233" s="21">
        <v>11</v>
      </c>
      <c r="K233" s="19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2018</v>
      </c>
      <c r="D234" s="56"/>
      <c r="E234" s="21">
        <v>15</v>
      </c>
      <c r="F234" s="19" t="s">
        <v>135</v>
      </c>
      <c r="G234" s="97">
        <v>3</v>
      </c>
      <c r="H234" s="75" t="s">
        <v>2032</v>
      </c>
      <c r="I234" s="56"/>
      <c r="J234" s="21">
        <v>16</v>
      </c>
      <c r="K234" s="19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2016</v>
      </c>
      <c r="D235" s="56"/>
      <c r="E235" s="21">
        <v>15</v>
      </c>
      <c r="F235" s="19"/>
      <c r="G235" s="97">
        <v>4</v>
      </c>
      <c r="H235" s="75" t="s">
        <v>2030</v>
      </c>
      <c r="I235" s="56"/>
      <c r="J235" s="21">
        <v>16</v>
      </c>
      <c r="K235" s="19" t="s">
        <v>26</v>
      </c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2012</v>
      </c>
      <c r="D236" s="56"/>
      <c r="E236" s="21">
        <v>17</v>
      </c>
      <c r="F236" s="19" t="s">
        <v>26</v>
      </c>
      <c r="G236" s="97">
        <v>5</v>
      </c>
      <c r="H236" s="75" t="s">
        <v>2028</v>
      </c>
      <c r="I236" s="56"/>
      <c r="J236" s="21">
        <v>19</v>
      </c>
      <c r="K236" s="19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2072</v>
      </c>
      <c r="D237" s="56"/>
      <c r="E237" s="21">
        <v>17</v>
      </c>
      <c r="F237" s="19" t="s">
        <v>34</v>
      </c>
      <c r="G237" s="97">
        <v>6</v>
      </c>
      <c r="H237" s="75" t="s">
        <v>2026</v>
      </c>
      <c r="I237" s="56"/>
      <c r="J237" s="21">
        <v>19</v>
      </c>
      <c r="K237" s="19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2069</v>
      </c>
      <c r="D238" s="56"/>
      <c r="E238" s="21">
        <v>19</v>
      </c>
      <c r="F238" s="19"/>
      <c r="G238" s="97">
        <v>7</v>
      </c>
      <c r="H238" s="75" t="s">
        <v>2024</v>
      </c>
      <c r="I238" s="56"/>
      <c r="J238" s="21">
        <v>19</v>
      </c>
      <c r="K238" s="19" t="s">
        <v>99</v>
      </c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Wanneroo</v>
      </c>
      <c r="C239" s="58"/>
      <c r="D239" s="58"/>
      <c r="E239" s="56"/>
      <c r="F239" s="21">
        <f>COUNTA(F232:F238)-0.5*COUNTIF(F232:F238,"Sq*")-COUNTIF(F232:F238,"TBA")</f>
        <v>5</v>
      </c>
      <c r="G239" s="84" t="str">
        <f>"TOTAL MATCHES WON BY : "&amp;H228</f>
        <v>TOTAL MATCHES WON BY : Chequers</v>
      </c>
      <c r="H239" s="58"/>
      <c r="I239" s="58"/>
      <c r="J239" s="56"/>
      <c r="K239" s="21">
        <f>COUNTA(K232:K238)-0.5*COUNTIF(K232:K238,"Sq*")-COUNTIF(K232:K238,"TBA")</f>
        <v>2</v>
      </c>
      <c r="L239" s="22"/>
      <c r="M239" s="22"/>
      <c r="N239" s="22" t="str">
        <f>IF(F239+K239=0,"",C228)</f>
        <v>Wanneroo</v>
      </c>
      <c r="O239" s="22">
        <f>F239</f>
        <v>5</v>
      </c>
      <c r="P239" s="22" t="str">
        <f>IF(F239+K239=0,"",H228)</f>
        <v>Chequers</v>
      </c>
      <c r="Q239" s="22">
        <f>K239</f>
        <v>2</v>
      </c>
      <c r="R239" s="22" t="str">
        <f>G240</f>
        <v>Wanneroo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Wanneroo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96"/>
      <c r="C241" s="96"/>
      <c r="D241" s="96"/>
      <c r="E241" s="96"/>
      <c r="F241" s="95"/>
      <c r="G241" s="96"/>
      <c r="H241" s="96"/>
      <c r="I241" s="96"/>
      <c r="J241" s="96"/>
      <c r="K241" s="95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</row>
    <row r="242" spans="1:25" ht="30" customHeight="1">
      <c r="A242" s="13"/>
      <c r="B242" s="76" t="str">
        <f>[12]Sheet1!A19</f>
        <v>ROUND THREE</v>
      </c>
      <c r="C242" s="56"/>
      <c r="D242" s="62" t="str">
        <f>[12]Sheet1!B19</f>
        <v>SUNDAY 22 JUNE</v>
      </c>
      <c r="E242" s="58"/>
      <c r="F242" s="56"/>
      <c r="G242" s="99" t="str">
        <f>[12]Sheet1!C19</f>
        <v>Joondalup CC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[12]Sheet1!C20</f>
        <v>The Vines</v>
      </c>
      <c r="D243" s="58"/>
      <c r="E243" s="58"/>
      <c r="F243" s="56"/>
      <c r="G243" s="16" t="s">
        <v>18</v>
      </c>
      <c r="H243" s="65" t="str">
        <f>[12]Sheet1!E20</f>
        <v>Joondalup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2059</v>
      </c>
      <c r="D247" s="56"/>
      <c r="E247" s="21">
        <v>16</v>
      </c>
      <c r="F247" s="19" t="s">
        <v>107</v>
      </c>
      <c r="G247" s="98">
        <v>1</v>
      </c>
      <c r="H247" s="75" t="s">
        <v>2035</v>
      </c>
      <c r="I247" s="56"/>
      <c r="J247" s="21">
        <v>11</v>
      </c>
      <c r="K247" s="19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2057</v>
      </c>
      <c r="D248" s="56"/>
      <c r="E248" s="21">
        <v>18</v>
      </c>
      <c r="F248" s="19" t="s">
        <v>92</v>
      </c>
      <c r="G248" s="97">
        <v>2</v>
      </c>
      <c r="H248" s="75" t="s">
        <v>2033</v>
      </c>
      <c r="I248" s="56"/>
      <c r="J248" s="21">
        <v>12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2055</v>
      </c>
      <c r="D249" s="56"/>
      <c r="E249" s="21">
        <v>23</v>
      </c>
      <c r="F249" s="19"/>
      <c r="G249" s="97">
        <v>3</v>
      </c>
      <c r="H249" s="75" t="s">
        <v>2029</v>
      </c>
      <c r="I249" s="56"/>
      <c r="J249" s="21">
        <v>14</v>
      </c>
      <c r="K249" s="19" t="s">
        <v>26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2051</v>
      </c>
      <c r="D250" s="56"/>
      <c r="E250" s="21">
        <v>23</v>
      </c>
      <c r="F250" s="19" t="s">
        <v>23</v>
      </c>
      <c r="G250" s="97">
        <v>4</v>
      </c>
      <c r="H250" s="75" t="s">
        <v>2031</v>
      </c>
      <c r="I250" s="56"/>
      <c r="J250" s="21">
        <v>15</v>
      </c>
      <c r="K250" s="19" t="s">
        <v>23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2053</v>
      </c>
      <c r="D251" s="56"/>
      <c r="E251" s="21">
        <v>23</v>
      </c>
      <c r="F251" s="19"/>
      <c r="G251" s="97">
        <v>5</v>
      </c>
      <c r="H251" s="75" t="s">
        <v>2071</v>
      </c>
      <c r="I251" s="56"/>
      <c r="J251" s="21">
        <v>18</v>
      </c>
      <c r="K251" s="19" t="s">
        <v>92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2064</v>
      </c>
      <c r="D252" s="56"/>
      <c r="E252" s="21">
        <v>27</v>
      </c>
      <c r="F252" s="19" t="s">
        <v>111</v>
      </c>
      <c r="G252" s="97">
        <v>6</v>
      </c>
      <c r="H252" s="75" t="s">
        <v>2070</v>
      </c>
      <c r="I252" s="56"/>
      <c r="J252" s="21">
        <v>19</v>
      </c>
      <c r="K252" s="19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2063</v>
      </c>
      <c r="D253" s="56"/>
      <c r="E253" s="21">
        <v>27</v>
      </c>
      <c r="F253" s="19" t="s">
        <v>96</v>
      </c>
      <c r="G253" s="97">
        <v>7</v>
      </c>
      <c r="H253" s="75" t="s">
        <v>2068</v>
      </c>
      <c r="I253" s="56"/>
      <c r="J253" s="21">
        <v>25</v>
      </c>
      <c r="K253" s="19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The Vines</v>
      </c>
      <c r="C254" s="58"/>
      <c r="D254" s="58"/>
      <c r="E254" s="56"/>
      <c r="F254" s="21">
        <f>COUNTA(F247:F253)-0.5*COUNTIF(F247:F253,"Sq*")-COUNTIF(F247:F253,"TBA")</f>
        <v>4.5</v>
      </c>
      <c r="G254" s="84" t="str">
        <f>"TOTAL MATCHES WON BY : "&amp;H243</f>
        <v>TOTAL MATCHES WON BY : Joondalup</v>
      </c>
      <c r="H254" s="58"/>
      <c r="I254" s="58"/>
      <c r="J254" s="56"/>
      <c r="K254" s="21">
        <f>COUNTA(K247:K253)-0.5*COUNTIF(K247:K253,"Sq*")-COUNTIF(K247:K253,"TBA")</f>
        <v>2.5</v>
      </c>
      <c r="L254" s="22"/>
      <c r="M254" s="22"/>
      <c r="N254" s="22" t="str">
        <f>IF(F254+K254=0,"",C243)</f>
        <v>The Vines</v>
      </c>
      <c r="O254" s="22">
        <f>F254</f>
        <v>4.5</v>
      </c>
      <c r="P254" s="22" t="str">
        <f>IF(F254+K254=0,"",H243)</f>
        <v>Joondalup</v>
      </c>
      <c r="Q254" s="22">
        <f>K254</f>
        <v>2.5</v>
      </c>
      <c r="R254" s="22" t="str">
        <f>G255</f>
        <v>The Vines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The Vines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[12]Sheet1!C21</f>
        <v>Sun City (2)</v>
      </c>
      <c r="D257" s="58"/>
      <c r="E257" s="58"/>
      <c r="F257" s="56"/>
      <c r="G257" s="16" t="s">
        <v>18</v>
      </c>
      <c r="H257" s="65" t="str">
        <f>[12]Sheet1!E21</f>
        <v>Mosman Park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2060</v>
      </c>
      <c r="D261" s="56"/>
      <c r="E261" s="21">
        <v>19</v>
      </c>
      <c r="F261" s="19"/>
      <c r="G261" s="98">
        <v>1</v>
      </c>
      <c r="H261" s="75" t="s">
        <v>2080</v>
      </c>
      <c r="I261" s="56"/>
      <c r="J261" s="21">
        <v>14</v>
      </c>
      <c r="K261" s="19" t="s">
        <v>175</v>
      </c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2058</v>
      </c>
      <c r="D262" s="56"/>
      <c r="E262" s="21">
        <v>19</v>
      </c>
      <c r="F262" s="19"/>
      <c r="G262" s="97">
        <v>2</v>
      </c>
      <c r="H262" s="75" t="s">
        <v>2045</v>
      </c>
      <c r="I262" s="56"/>
      <c r="J262" s="21">
        <v>19</v>
      </c>
      <c r="K262" s="19" t="s">
        <v>175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2062</v>
      </c>
      <c r="D263" s="56"/>
      <c r="E263" s="21">
        <v>20</v>
      </c>
      <c r="F263" s="19"/>
      <c r="G263" s="97">
        <v>3</v>
      </c>
      <c r="H263" s="75" t="s">
        <v>2047</v>
      </c>
      <c r="I263" s="56"/>
      <c r="J263" s="21">
        <v>20</v>
      </c>
      <c r="K263" s="19" t="s">
        <v>92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2056</v>
      </c>
      <c r="D264" s="56"/>
      <c r="E264" s="21">
        <v>21</v>
      </c>
      <c r="F264" s="19" t="s">
        <v>23</v>
      </c>
      <c r="G264" s="97">
        <v>4</v>
      </c>
      <c r="H264" s="75" t="s">
        <v>2090</v>
      </c>
      <c r="I264" s="56"/>
      <c r="J264" s="21">
        <v>21</v>
      </c>
      <c r="K264" s="19" t="s">
        <v>23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2054</v>
      </c>
      <c r="D265" s="56"/>
      <c r="E265" s="21">
        <v>24</v>
      </c>
      <c r="F265" s="19" t="s">
        <v>29</v>
      </c>
      <c r="G265" s="97">
        <v>5</v>
      </c>
      <c r="H265" s="75" t="s">
        <v>2078</v>
      </c>
      <c r="I265" s="56"/>
      <c r="J265" s="21">
        <v>22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2089</v>
      </c>
      <c r="D266" s="56"/>
      <c r="E266" s="21">
        <v>25</v>
      </c>
      <c r="F266" s="19"/>
      <c r="G266" s="97">
        <v>6</v>
      </c>
      <c r="H266" s="75" t="s">
        <v>2039</v>
      </c>
      <c r="I266" s="56"/>
      <c r="J266" s="21">
        <v>23</v>
      </c>
      <c r="K266" s="19" t="s">
        <v>92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2050</v>
      </c>
      <c r="D267" s="56"/>
      <c r="E267" s="21">
        <v>26</v>
      </c>
      <c r="F267" s="19" t="s">
        <v>34</v>
      </c>
      <c r="G267" s="97">
        <v>7</v>
      </c>
      <c r="H267" s="75" t="s">
        <v>2037</v>
      </c>
      <c r="I267" s="56"/>
      <c r="J267" s="21">
        <v>27</v>
      </c>
      <c r="K267" s="19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Sun City (2)</v>
      </c>
      <c r="C268" s="58"/>
      <c r="D268" s="58"/>
      <c r="E268" s="56"/>
      <c r="F268" s="21">
        <f>COUNTA(F261:F267)-0.5*COUNTIF(F261:F267,"Sq*")-COUNTIF(F261:F267,"TBA")</f>
        <v>2.5</v>
      </c>
      <c r="G268" s="84" t="str">
        <f>"TOTAL MATCHES WON BY : "&amp;H257</f>
        <v>TOTAL MATCHES WON BY : Mosman Park</v>
      </c>
      <c r="H268" s="58"/>
      <c r="I268" s="58"/>
      <c r="J268" s="56"/>
      <c r="K268" s="21">
        <f>COUNTA(K261:K267)-0.5*COUNTIF(K261:K267,"Sq*")-COUNTIF(K261:K267,"TBA")</f>
        <v>4.5</v>
      </c>
      <c r="L268" s="22"/>
      <c r="M268" s="22"/>
      <c r="N268" s="22" t="str">
        <f>IF(F268+K268=0,"",C257)</f>
        <v>Sun City (2)</v>
      </c>
      <c r="O268" s="22">
        <f>F268</f>
        <v>2.5</v>
      </c>
      <c r="P268" s="22" t="str">
        <f>IF(F268+K268=0,"",H257)</f>
        <v>Mosman Park</v>
      </c>
      <c r="Q268" s="22">
        <f>K268</f>
        <v>4.5</v>
      </c>
      <c r="R268" s="22" t="str">
        <f>G269</f>
        <v>Mosman Park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Mosman Park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[12]Sheet1!C22</f>
        <v>Chequers</v>
      </c>
      <c r="D271" s="58"/>
      <c r="E271" s="58"/>
      <c r="F271" s="56"/>
      <c r="G271" s="16" t="s">
        <v>18</v>
      </c>
      <c r="H271" s="65" t="str">
        <f>[12]Sheet1!E22</f>
        <v>Hartfield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2088</v>
      </c>
      <c r="D275" s="56"/>
      <c r="E275" s="21">
        <v>12</v>
      </c>
      <c r="F275" s="19"/>
      <c r="G275" s="98">
        <v>1</v>
      </c>
      <c r="H275" s="75" t="s">
        <v>2021</v>
      </c>
      <c r="I275" s="56"/>
      <c r="J275" s="21">
        <v>15</v>
      </c>
      <c r="K275" s="19" t="s">
        <v>37</v>
      </c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2087</v>
      </c>
      <c r="D276" s="56"/>
      <c r="E276" s="21">
        <v>14</v>
      </c>
      <c r="F276" s="19" t="s">
        <v>111</v>
      </c>
      <c r="G276" s="97">
        <v>2</v>
      </c>
      <c r="H276" s="75" t="s">
        <v>2086</v>
      </c>
      <c r="I276" s="56"/>
      <c r="J276" s="21">
        <v>15</v>
      </c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2034</v>
      </c>
      <c r="D277" s="56"/>
      <c r="E277" s="21">
        <v>17</v>
      </c>
      <c r="F277" s="19"/>
      <c r="G277" s="97">
        <v>3</v>
      </c>
      <c r="H277" s="75" t="s">
        <v>2017</v>
      </c>
      <c r="I277" s="56"/>
      <c r="J277" s="21">
        <v>16</v>
      </c>
      <c r="K277" s="19" t="s">
        <v>26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2030</v>
      </c>
      <c r="D278" s="56"/>
      <c r="E278" s="21">
        <v>19</v>
      </c>
      <c r="F278" s="19" t="s">
        <v>170</v>
      </c>
      <c r="G278" s="97">
        <v>4</v>
      </c>
      <c r="H278" s="75" t="s">
        <v>2015</v>
      </c>
      <c r="I278" s="56"/>
      <c r="J278" s="21">
        <v>16</v>
      </c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2026</v>
      </c>
      <c r="D279" s="56"/>
      <c r="E279" s="21">
        <v>22</v>
      </c>
      <c r="F279" s="19"/>
      <c r="G279" s="97">
        <v>5</v>
      </c>
      <c r="H279" s="75" t="s">
        <v>2013</v>
      </c>
      <c r="I279" s="56"/>
      <c r="J279" s="21">
        <v>18</v>
      </c>
      <c r="K279" s="19" t="s">
        <v>111</v>
      </c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2028</v>
      </c>
      <c r="D280" s="56"/>
      <c r="E280" s="21">
        <v>22</v>
      </c>
      <c r="F280" s="19"/>
      <c r="G280" s="97">
        <v>6</v>
      </c>
      <c r="H280" s="75" t="s">
        <v>2085</v>
      </c>
      <c r="I280" s="56"/>
      <c r="J280" s="21">
        <v>19</v>
      </c>
      <c r="K280" s="19" t="s">
        <v>26</v>
      </c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2024</v>
      </c>
      <c r="D281" s="56"/>
      <c r="E281" s="21">
        <v>22</v>
      </c>
      <c r="F281" s="19" t="s">
        <v>29</v>
      </c>
      <c r="G281" s="97">
        <v>7</v>
      </c>
      <c r="H281" s="75" t="s">
        <v>2009</v>
      </c>
      <c r="I281" s="56"/>
      <c r="J281" s="21">
        <v>19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Chequers</v>
      </c>
      <c r="C282" s="58"/>
      <c r="D282" s="58"/>
      <c r="E282" s="56"/>
      <c r="F282" s="21">
        <f>COUNTA(F275:F281)-0.5*COUNTIF(F275:F281,"Sq*")-COUNTIF(F275:F281,"TBA")</f>
        <v>3</v>
      </c>
      <c r="G282" s="84" t="str">
        <f>"TOTAL MATCHES WON BY : "&amp;H271</f>
        <v>TOTAL MATCHES WON BY : Hartfield</v>
      </c>
      <c r="H282" s="58"/>
      <c r="I282" s="58"/>
      <c r="J282" s="56"/>
      <c r="K282" s="21">
        <f>COUNTA(K275:K281)-0.5*COUNTIF(K275:K281,"Sq*")-COUNTIF(K275:K281,"TBA")</f>
        <v>4</v>
      </c>
      <c r="L282" s="22"/>
      <c r="M282" s="22"/>
      <c r="N282" s="22" t="str">
        <f>IF(F282+K282=0,"",C271)</f>
        <v>Chequers</v>
      </c>
      <c r="O282" s="22">
        <f>F282</f>
        <v>3</v>
      </c>
      <c r="P282" s="22" t="str">
        <f>IF(F282+K282=0,"",H271)</f>
        <v>Hartfield</v>
      </c>
      <c r="Q282" s="22">
        <f>K282</f>
        <v>4</v>
      </c>
      <c r="R282" s="22" t="str">
        <f>G283</f>
        <v>Hartfield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Hartfield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[12]Sheet1!C23</f>
        <v>Sun City (1)</v>
      </c>
      <c r="D285" s="58"/>
      <c r="E285" s="58"/>
      <c r="F285" s="56"/>
      <c r="G285" s="16" t="s">
        <v>18</v>
      </c>
      <c r="H285" s="65" t="str">
        <f>[12]Sheet1!E23</f>
        <v>Wanneroo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2077</v>
      </c>
      <c r="D289" s="56"/>
      <c r="E289" s="21">
        <v>12</v>
      </c>
      <c r="F289" s="19" t="s">
        <v>135</v>
      </c>
      <c r="G289" s="98">
        <v>1</v>
      </c>
      <c r="H289" s="75" t="s">
        <v>2020</v>
      </c>
      <c r="I289" s="56"/>
      <c r="J289" s="21">
        <v>17</v>
      </c>
      <c r="K289" s="19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2048</v>
      </c>
      <c r="D290" s="56"/>
      <c r="E290" s="21">
        <v>12</v>
      </c>
      <c r="F290" s="19"/>
      <c r="G290" s="97">
        <v>2</v>
      </c>
      <c r="H290" s="75" t="s">
        <v>2022</v>
      </c>
      <c r="I290" s="56"/>
      <c r="J290" s="21">
        <v>17</v>
      </c>
      <c r="K290" s="19" t="s">
        <v>26</v>
      </c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2084</v>
      </c>
      <c r="D291" s="56"/>
      <c r="E291" s="21">
        <v>17</v>
      </c>
      <c r="F291" s="19"/>
      <c r="G291" s="97">
        <v>3</v>
      </c>
      <c r="H291" s="75" t="s">
        <v>2018</v>
      </c>
      <c r="I291" s="56"/>
      <c r="J291" s="21">
        <v>18</v>
      </c>
      <c r="K291" s="19" t="s">
        <v>34</v>
      </c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2083</v>
      </c>
      <c r="D292" s="56"/>
      <c r="E292" s="21">
        <v>19</v>
      </c>
      <c r="F292" s="19"/>
      <c r="G292" s="97">
        <v>4</v>
      </c>
      <c r="H292" s="75" t="s">
        <v>2016</v>
      </c>
      <c r="I292" s="56"/>
      <c r="J292" s="21">
        <v>19</v>
      </c>
      <c r="K292" s="19" t="s">
        <v>34</v>
      </c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2044</v>
      </c>
      <c r="D293" s="56"/>
      <c r="E293" s="21">
        <v>19</v>
      </c>
      <c r="F293" s="19" t="s">
        <v>26</v>
      </c>
      <c r="G293" s="97">
        <v>5</v>
      </c>
      <c r="H293" s="75" t="s">
        <v>2012</v>
      </c>
      <c r="I293" s="56"/>
      <c r="J293" s="21">
        <v>20</v>
      </c>
      <c r="K293" s="19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2082</v>
      </c>
      <c r="D294" s="56"/>
      <c r="E294" s="21">
        <v>20</v>
      </c>
      <c r="F294" s="19" t="s">
        <v>37</v>
      </c>
      <c r="G294" s="97">
        <v>6</v>
      </c>
      <c r="H294" s="75" t="s">
        <v>2014</v>
      </c>
      <c r="I294" s="56"/>
      <c r="J294" s="21">
        <v>20</v>
      </c>
      <c r="K294" s="19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5">
      <c r="A295" s="14"/>
      <c r="B295" s="15">
        <v>7</v>
      </c>
      <c r="C295" s="75" t="s">
        <v>2081</v>
      </c>
      <c r="D295" s="56"/>
      <c r="E295" s="21">
        <v>20</v>
      </c>
      <c r="F295" s="19" t="s">
        <v>96</v>
      </c>
      <c r="G295" s="97">
        <v>7</v>
      </c>
      <c r="H295" s="75" t="s">
        <v>2010</v>
      </c>
      <c r="I295" s="56"/>
      <c r="J295" s="21">
        <v>23</v>
      </c>
      <c r="K295" s="19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Sun City (1)</v>
      </c>
      <c r="C296" s="58"/>
      <c r="D296" s="58"/>
      <c r="E296" s="56"/>
      <c r="F296" s="21">
        <f>COUNTA(F289:F295)-0.5*COUNTIF(F289:F295,"Sq*")-COUNTIF(F289:F295,"TBA")</f>
        <v>4</v>
      </c>
      <c r="G296" s="84" t="str">
        <f>"TOTAL MATCHES WON BY : "&amp;H285</f>
        <v>TOTAL MATCHES WON BY : Wanneroo</v>
      </c>
      <c r="H296" s="58"/>
      <c r="I296" s="58"/>
      <c r="J296" s="56"/>
      <c r="K296" s="21">
        <f>COUNTA(K289:K295)-0.5*COUNTIF(K289:K295,"Sq*")-COUNTIF(K289:K295,"TBA")</f>
        <v>3</v>
      </c>
      <c r="L296" s="22"/>
      <c r="M296" s="22"/>
      <c r="N296" s="22" t="str">
        <f>IF(F296+K296=0,"",C285)</f>
        <v>Sun City (1)</v>
      </c>
      <c r="O296" s="22">
        <f>F296</f>
        <v>4</v>
      </c>
      <c r="P296" s="22" t="str">
        <f>IF(F296+K296=0,"",H285)</f>
        <v>Wanneroo</v>
      </c>
      <c r="Q296" s="22">
        <f>K296</f>
        <v>3</v>
      </c>
      <c r="R296" s="22" t="str">
        <f>G297</f>
        <v>Sun City (1)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Sun City (1)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[12]Sheet1!A13</f>
        <v>ROUND TWO</v>
      </c>
      <c r="C299" s="56"/>
      <c r="D299" s="62" t="str">
        <f>[12]Sheet1!B13</f>
        <v>SUNDAY 15 JUNE</v>
      </c>
      <c r="E299" s="58"/>
      <c r="F299" s="56"/>
      <c r="G299" s="99" t="str">
        <f>[12]Sheet1!C13</f>
        <v>Mosman Park GC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[12]Sheet1!C14</f>
        <v>Joondalup</v>
      </c>
      <c r="D300" s="58"/>
      <c r="E300" s="58"/>
      <c r="F300" s="56"/>
      <c r="G300" s="16" t="s">
        <v>18</v>
      </c>
      <c r="H300" s="65" t="str">
        <f>[12]Sheet1!E14</f>
        <v>Mosman Park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2035</v>
      </c>
      <c r="D304" s="56"/>
      <c r="E304" s="21">
        <v>8</v>
      </c>
      <c r="F304" s="19"/>
      <c r="G304" s="98">
        <v>1</v>
      </c>
      <c r="H304" s="75" t="s">
        <v>2080</v>
      </c>
      <c r="I304" s="56"/>
      <c r="J304" s="21">
        <v>10</v>
      </c>
      <c r="K304" s="19" t="s">
        <v>26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2033</v>
      </c>
      <c r="D305" s="56"/>
      <c r="E305" s="21">
        <v>9</v>
      </c>
      <c r="F305" s="19" t="s">
        <v>23</v>
      </c>
      <c r="G305" s="97">
        <v>2</v>
      </c>
      <c r="H305" s="75" t="s">
        <v>2045</v>
      </c>
      <c r="I305" s="56"/>
      <c r="J305" s="21">
        <v>15</v>
      </c>
      <c r="K305" s="19" t="s">
        <v>23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2031</v>
      </c>
      <c r="D306" s="56"/>
      <c r="E306" s="21">
        <v>11</v>
      </c>
      <c r="F306" s="19" t="s">
        <v>23</v>
      </c>
      <c r="G306" s="97">
        <v>3</v>
      </c>
      <c r="H306" s="75" t="s">
        <v>2047</v>
      </c>
      <c r="I306" s="56"/>
      <c r="J306" s="21">
        <v>15</v>
      </c>
      <c r="K306" s="19" t="s">
        <v>23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2029</v>
      </c>
      <c r="D307" s="56"/>
      <c r="E307" s="21">
        <v>11</v>
      </c>
      <c r="F307" s="19"/>
      <c r="G307" s="97">
        <v>4</v>
      </c>
      <c r="H307" s="75" t="s">
        <v>2079</v>
      </c>
      <c r="I307" s="56"/>
      <c r="J307" s="21">
        <v>16</v>
      </c>
      <c r="K307" s="19" t="s">
        <v>107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2071</v>
      </c>
      <c r="D308" s="56"/>
      <c r="E308" s="21">
        <v>13</v>
      </c>
      <c r="F308" s="19" t="s">
        <v>92</v>
      </c>
      <c r="G308" s="97">
        <v>5</v>
      </c>
      <c r="H308" s="75" t="s">
        <v>2078</v>
      </c>
      <c r="I308" s="56"/>
      <c r="J308" s="21">
        <v>17</v>
      </c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2070</v>
      </c>
      <c r="D309" s="56"/>
      <c r="E309" s="21">
        <v>15</v>
      </c>
      <c r="F309" s="19" t="s">
        <v>29</v>
      </c>
      <c r="G309" s="97">
        <v>6</v>
      </c>
      <c r="H309" s="75" t="s">
        <v>2039</v>
      </c>
      <c r="I309" s="56"/>
      <c r="J309" s="21">
        <v>18</v>
      </c>
      <c r="K309" s="19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2025</v>
      </c>
      <c r="D310" s="56"/>
      <c r="E310" s="21">
        <v>15</v>
      </c>
      <c r="F310" s="19"/>
      <c r="G310" s="97">
        <v>7</v>
      </c>
      <c r="H310" s="75" t="s">
        <v>2037</v>
      </c>
      <c r="I310" s="56"/>
      <c r="J310" s="21">
        <v>21</v>
      </c>
      <c r="K310" s="19" t="s">
        <v>135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Joondalup</v>
      </c>
      <c r="C311" s="58"/>
      <c r="D311" s="58"/>
      <c r="E311" s="56"/>
      <c r="F311" s="21">
        <f>COUNTA(F304:F310)-0.5*COUNTIF(F304:F310,"Sq*")-COUNTIF(F304:F310,"TBA")</f>
        <v>3</v>
      </c>
      <c r="G311" s="84" t="str">
        <f>"TOTAL MATCHES WON BY : "&amp;H300</f>
        <v>TOTAL MATCHES WON BY : Mosman Park</v>
      </c>
      <c r="H311" s="58"/>
      <c r="I311" s="58"/>
      <c r="J311" s="56"/>
      <c r="K311" s="21">
        <f>COUNTA(K304:K310)-0.5*COUNTIF(K304:K310,"Sq*")-COUNTIF(K304:K310,"TBA")</f>
        <v>4</v>
      </c>
      <c r="L311" s="22"/>
      <c r="M311" s="22"/>
      <c r="N311" s="22" t="str">
        <f>IF(F311+K311=0,"",C300)</f>
        <v>Joondalup</v>
      </c>
      <c r="O311" s="22">
        <f>F311</f>
        <v>3</v>
      </c>
      <c r="P311" s="22" t="str">
        <f>IF(F311+K311=0,"",H300)</f>
        <v>Mosman Park</v>
      </c>
      <c r="Q311" s="22">
        <f>K311</f>
        <v>4</v>
      </c>
      <c r="R311" s="22" t="str">
        <f>G312</f>
        <v>Mosman Park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Mosman Park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[12]Sheet1!C15</f>
        <v>Chequers</v>
      </c>
      <c r="D314" s="58"/>
      <c r="E314" s="58"/>
      <c r="F314" s="56"/>
      <c r="G314" s="16" t="s">
        <v>18</v>
      </c>
      <c r="H314" s="65" t="str">
        <f>[12]Sheet1!E15</f>
        <v>Sun City (1)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2036</v>
      </c>
      <c r="D318" s="56"/>
      <c r="E318" s="21">
        <v>10</v>
      </c>
      <c r="F318" s="19"/>
      <c r="G318" s="98">
        <v>1</v>
      </c>
      <c r="H318" s="75" t="s">
        <v>2077</v>
      </c>
      <c r="I318" s="56"/>
      <c r="J318" s="21">
        <v>8</v>
      </c>
      <c r="K318" s="19" t="s">
        <v>92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2034</v>
      </c>
      <c r="D319" s="56"/>
      <c r="E319" s="21">
        <v>13</v>
      </c>
      <c r="F319" s="19" t="s">
        <v>34</v>
      </c>
      <c r="G319" s="97">
        <v>2</v>
      </c>
      <c r="H319" s="75" t="s">
        <v>2048</v>
      </c>
      <c r="I319" s="56"/>
      <c r="J319" s="21">
        <v>9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2032</v>
      </c>
      <c r="D320" s="56"/>
      <c r="E320" s="21">
        <v>14</v>
      </c>
      <c r="F320" s="19"/>
      <c r="G320" s="97">
        <v>3</v>
      </c>
      <c r="H320" s="75" t="s">
        <v>2076</v>
      </c>
      <c r="I320" s="56"/>
      <c r="J320" s="21">
        <v>13</v>
      </c>
      <c r="K320" s="19" t="s">
        <v>29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2026</v>
      </c>
      <c r="D321" s="56"/>
      <c r="E321" s="21">
        <v>17</v>
      </c>
      <c r="F321" s="19" t="s">
        <v>26</v>
      </c>
      <c r="G321" s="97">
        <v>4</v>
      </c>
      <c r="H321" s="75" t="s">
        <v>2075</v>
      </c>
      <c r="I321" s="56"/>
      <c r="J321" s="21">
        <v>14</v>
      </c>
      <c r="K321" s="19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2028</v>
      </c>
      <c r="D322" s="56"/>
      <c r="E322" s="21">
        <v>17</v>
      </c>
      <c r="F322" s="19" t="s">
        <v>34</v>
      </c>
      <c r="G322" s="97">
        <v>5</v>
      </c>
      <c r="H322" s="75" t="s">
        <v>2042</v>
      </c>
      <c r="I322" s="56"/>
      <c r="J322" s="21">
        <v>15</v>
      </c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2074</v>
      </c>
      <c r="D323" s="56"/>
      <c r="E323" s="21">
        <v>17</v>
      </c>
      <c r="F323" s="19" t="s">
        <v>23</v>
      </c>
      <c r="G323" s="97">
        <v>6</v>
      </c>
      <c r="H323" s="75" t="s">
        <v>2073</v>
      </c>
      <c r="I323" s="56"/>
      <c r="J323" s="21">
        <v>15</v>
      </c>
      <c r="K323" s="19" t="s">
        <v>23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2024</v>
      </c>
      <c r="D324" s="56"/>
      <c r="E324" s="21">
        <v>17</v>
      </c>
      <c r="F324" s="19" t="s">
        <v>34</v>
      </c>
      <c r="G324" s="97">
        <v>7</v>
      </c>
      <c r="H324" s="75" t="s">
        <v>2038</v>
      </c>
      <c r="I324" s="56"/>
      <c r="J324" s="21">
        <v>20</v>
      </c>
      <c r="K324" s="19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Chequers</v>
      </c>
      <c r="C325" s="58"/>
      <c r="D325" s="58"/>
      <c r="E325" s="56"/>
      <c r="F325" s="21">
        <f>COUNTA(F318:F324)-0.5*COUNTIF(F318:F324,"Sq*")-COUNTIF(F318:F324,"TBA")</f>
        <v>4.5</v>
      </c>
      <c r="G325" s="84" t="str">
        <f>"TOTAL MATCHES WON BY : "&amp;H314</f>
        <v>TOTAL MATCHES WON BY : Sun City (1)</v>
      </c>
      <c r="H325" s="58"/>
      <c r="I325" s="58"/>
      <c r="J325" s="56"/>
      <c r="K325" s="21">
        <f>COUNTA(K318:K324)-0.5*COUNTIF(K318:K324,"Sq*")-COUNTIF(K318:K324,"TBA")</f>
        <v>2.5</v>
      </c>
      <c r="L325" s="22"/>
      <c r="M325" s="22"/>
      <c r="N325" s="22" t="str">
        <f>IF(F325+K325=0,"",C314)</f>
        <v>Chequers</v>
      </c>
      <c r="O325" s="22">
        <f>F325</f>
        <v>4.5</v>
      </c>
      <c r="P325" s="22" t="str">
        <f>IF(F325+K325=0,"",H314)</f>
        <v>Sun City (1)</v>
      </c>
      <c r="Q325" s="22">
        <f>K325</f>
        <v>2.5</v>
      </c>
      <c r="R325" s="22" t="str">
        <f>G326</f>
        <v>Chequers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Chequers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[12]Sheet1!C16</f>
        <v>Sun City (2)</v>
      </c>
      <c r="D328" s="58"/>
      <c r="E328" s="58"/>
      <c r="F328" s="56"/>
      <c r="G328" s="16" t="s">
        <v>18</v>
      </c>
      <c r="H328" s="65" t="str">
        <f>[12]Sheet1!E16</f>
        <v>Wanneroo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2035</v>
      </c>
      <c r="D332" s="56"/>
      <c r="E332" s="21">
        <v>11</v>
      </c>
      <c r="F332" s="19" t="s">
        <v>92</v>
      </c>
      <c r="G332" s="98">
        <v>1</v>
      </c>
      <c r="H332" s="75" t="s">
        <v>2020</v>
      </c>
      <c r="I332" s="56"/>
      <c r="J332" s="21">
        <v>13</v>
      </c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2033</v>
      </c>
      <c r="D333" s="56"/>
      <c r="E333" s="21">
        <v>12</v>
      </c>
      <c r="F333" s="19" t="s">
        <v>23</v>
      </c>
      <c r="G333" s="97">
        <v>2</v>
      </c>
      <c r="H333" s="75" t="s">
        <v>2018</v>
      </c>
      <c r="I333" s="56"/>
      <c r="J333" s="21">
        <v>13</v>
      </c>
      <c r="K333" s="19" t="s">
        <v>23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2029</v>
      </c>
      <c r="D334" s="56"/>
      <c r="E334" s="21">
        <v>14</v>
      </c>
      <c r="F334" s="19" t="s">
        <v>26</v>
      </c>
      <c r="G334" s="97">
        <v>3</v>
      </c>
      <c r="H334" s="75" t="s">
        <v>2016</v>
      </c>
      <c r="I334" s="56"/>
      <c r="J334" s="21">
        <v>14</v>
      </c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2031</v>
      </c>
      <c r="D335" s="56"/>
      <c r="E335" s="21">
        <v>15</v>
      </c>
      <c r="F335" s="19" t="s">
        <v>26</v>
      </c>
      <c r="G335" s="97">
        <v>4</v>
      </c>
      <c r="H335" s="75" t="s">
        <v>2072</v>
      </c>
      <c r="I335" s="56"/>
      <c r="J335" s="21">
        <v>15</v>
      </c>
      <c r="K335" s="19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2071</v>
      </c>
      <c r="D336" s="56"/>
      <c r="E336" s="21">
        <v>18</v>
      </c>
      <c r="F336" s="19" t="s">
        <v>92</v>
      </c>
      <c r="G336" s="97">
        <v>5</v>
      </c>
      <c r="H336" s="75" t="s">
        <v>2014</v>
      </c>
      <c r="I336" s="56"/>
      <c r="J336" s="21">
        <v>15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2070</v>
      </c>
      <c r="D337" s="56"/>
      <c r="E337" s="21">
        <v>19</v>
      </c>
      <c r="F337" s="19" t="s">
        <v>26</v>
      </c>
      <c r="G337" s="97">
        <v>6</v>
      </c>
      <c r="H337" s="75" t="s">
        <v>2069</v>
      </c>
      <c r="I337" s="56"/>
      <c r="J337" s="21">
        <v>18</v>
      </c>
      <c r="K337" s="19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2068</v>
      </c>
      <c r="D338" s="56"/>
      <c r="E338" s="21">
        <v>25</v>
      </c>
      <c r="F338" s="19"/>
      <c r="G338" s="97">
        <v>7</v>
      </c>
      <c r="H338" s="75" t="s">
        <v>2067</v>
      </c>
      <c r="I338" s="56"/>
      <c r="J338" s="21">
        <v>18</v>
      </c>
      <c r="K338" s="19" t="s">
        <v>34</v>
      </c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Sun City (2)</v>
      </c>
      <c r="C339" s="58"/>
      <c r="D339" s="58"/>
      <c r="E339" s="56"/>
      <c r="F339" s="21">
        <f>COUNTA(F332:F338)-0.5*COUNTIF(F332:F338,"Sq*")-COUNTIF(F332:F338,"TBA")</f>
        <v>5.5</v>
      </c>
      <c r="G339" s="84" t="str">
        <f>"TOTAL MATCHES WON BY : "&amp;H328</f>
        <v>TOTAL MATCHES WON BY : Wanneroo</v>
      </c>
      <c r="H339" s="58"/>
      <c r="I339" s="58"/>
      <c r="J339" s="56"/>
      <c r="K339" s="21">
        <f>COUNTA(K332:K338)-0.5*COUNTIF(K332:K338,"Sq*")-COUNTIF(K332:K338,"TBA")</f>
        <v>1.5</v>
      </c>
      <c r="L339" s="22"/>
      <c r="M339" s="22"/>
      <c r="N339" s="22" t="str">
        <f>IF(F339+K339=0,"",C328)</f>
        <v>Sun City (2)</v>
      </c>
      <c r="O339" s="22">
        <f>F339</f>
        <v>5.5</v>
      </c>
      <c r="P339" s="22" t="str">
        <f>IF(F339+K339=0,"",H328)</f>
        <v>Wanneroo</v>
      </c>
      <c r="Q339" s="22">
        <f>K339</f>
        <v>1.5</v>
      </c>
      <c r="R339" s="22" t="str">
        <f>G340</f>
        <v>Sun City (2)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Sun City (2)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[12]Sheet1!C17</f>
        <v>The Vines</v>
      </c>
      <c r="D342" s="58"/>
      <c r="E342" s="58"/>
      <c r="F342" s="56"/>
      <c r="G342" s="16" t="s">
        <v>18</v>
      </c>
      <c r="H342" s="65" t="str">
        <f>[12]Sheet1!E17</f>
        <v>Hartfield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2061</v>
      </c>
      <c r="D346" s="56"/>
      <c r="E346" s="21">
        <v>11</v>
      </c>
      <c r="F346" s="19" t="s">
        <v>26</v>
      </c>
      <c r="G346" s="98">
        <v>1</v>
      </c>
      <c r="H346" s="75" t="s">
        <v>2021</v>
      </c>
      <c r="I346" s="56"/>
      <c r="J346" s="21">
        <v>11</v>
      </c>
      <c r="K346" s="19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2059</v>
      </c>
      <c r="D347" s="56"/>
      <c r="E347" s="21">
        <v>11</v>
      </c>
      <c r="F347" s="19" t="s">
        <v>187</v>
      </c>
      <c r="G347" s="97">
        <v>2</v>
      </c>
      <c r="H347" s="75" t="s">
        <v>2066</v>
      </c>
      <c r="I347" s="56"/>
      <c r="J347" s="21">
        <v>11</v>
      </c>
      <c r="K347" s="19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2057</v>
      </c>
      <c r="D348" s="56"/>
      <c r="E348" s="21">
        <v>13</v>
      </c>
      <c r="F348" s="19" t="s">
        <v>23</v>
      </c>
      <c r="G348" s="97">
        <v>3</v>
      </c>
      <c r="H348" s="75" t="s">
        <v>2017</v>
      </c>
      <c r="I348" s="56"/>
      <c r="J348" s="21">
        <v>11</v>
      </c>
      <c r="K348" s="19" t="s">
        <v>23</v>
      </c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2055</v>
      </c>
      <c r="D349" s="56"/>
      <c r="E349" s="21">
        <v>18</v>
      </c>
      <c r="F349" s="19" t="s">
        <v>23</v>
      </c>
      <c r="G349" s="97">
        <v>4</v>
      </c>
      <c r="H349" s="75" t="s">
        <v>2019</v>
      </c>
      <c r="I349" s="56"/>
      <c r="J349" s="21">
        <v>11</v>
      </c>
      <c r="K349" s="19" t="s">
        <v>23</v>
      </c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2065</v>
      </c>
      <c r="D350" s="56"/>
      <c r="E350" s="21">
        <v>18</v>
      </c>
      <c r="F350" s="19" t="s">
        <v>23</v>
      </c>
      <c r="G350" s="97">
        <v>5</v>
      </c>
      <c r="H350" s="75" t="s">
        <v>2013</v>
      </c>
      <c r="I350" s="56"/>
      <c r="J350" s="21">
        <v>14</v>
      </c>
      <c r="K350" s="19" t="s">
        <v>23</v>
      </c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2064</v>
      </c>
      <c r="D351" s="56"/>
      <c r="E351" s="21">
        <v>21</v>
      </c>
      <c r="F351" s="19"/>
      <c r="G351" s="97">
        <v>6</v>
      </c>
      <c r="H351" s="75" t="s">
        <v>2011</v>
      </c>
      <c r="I351" s="56"/>
      <c r="J351" s="21">
        <v>14</v>
      </c>
      <c r="K351" s="19" t="s">
        <v>29</v>
      </c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2063</v>
      </c>
      <c r="D352" s="56"/>
      <c r="E352" s="21">
        <v>21</v>
      </c>
      <c r="F352" s="19"/>
      <c r="G352" s="97">
        <v>7</v>
      </c>
      <c r="H352" s="75" t="s">
        <v>2009</v>
      </c>
      <c r="I352" s="56"/>
      <c r="J352" s="21">
        <v>14</v>
      </c>
      <c r="K352" s="19" t="s">
        <v>104</v>
      </c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The Vines</v>
      </c>
      <c r="C353" s="58"/>
      <c r="D353" s="58"/>
      <c r="E353" s="56"/>
      <c r="F353" s="21">
        <f>COUNTA(F346:F352)-0.5*COUNTIF(F346:F352,"Sq*")-COUNTIF(F346:F352,"TBA")</f>
        <v>3.5</v>
      </c>
      <c r="G353" s="84" t="str">
        <f>"TOTAL MATCHES WON BY : "&amp;H342</f>
        <v>TOTAL MATCHES WON BY : Hartfield</v>
      </c>
      <c r="H353" s="58"/>
      <c r="I353" s="58"/>
      <c r="J353" s="56"/>
      <c r="K353" s="21">
        <f>COUNTA(K346:K352)-0.5*COUNTIF(K346:K352,"Sq*")-COUNTIF(K346:K352,"TBA")</f>
        <v>3.5</v>
      </c>
      <c r="L353" s="22"/>
      <c r="M353" s="22"/>
      <c r="N353" s="22" t="str">
        <f>IF(F353+K353=0,"",C342)</f>
        <v>The Vines</v>
      </c>
      <c r="O353" s="22">
        <f>F353</f>
        <v>3.5</v>
      </c>
      <c r="P353" s="22" t="str">
        <f>IF(F353+K353=0,"",H342)</f>
        <v>Hartfield</v>
      </c>
      <c r="Q353" s="22">
        <f>K353</f>
        <v>3.5</v>
      </c>
      <c r="R353" s="22" t="str">
        <f>G354</f>
        <v>HALVED</v>
      </c>
      <c r="S353" s="22" t="str">
        <f>IF(R353="HALVED",C342,"")</f>
        <v>The Vines</v>
      </c>
      <c r="T353" s="22" t="str">
        <f>IF(R353="HALVED",H342,"")</f>
        <v>Hartfield</v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HALVED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30" customHeight="1">
      <c r="A356" s="13"/>
      <c r="B356" s="76" t="str">
        <f>[12]Sheet1!A7</f>
        <v>ROUND ONE</v>
      </c>
      <c r="C356" s="56"/>
      <c r="D356" s="62" t="str">
        <f>[12]Sheet1!B7</f>
        <v>SUNDAY 8 JUNE</v>
      </c>
      <c r="E356" s="58"/>
      <c r="F356" s="56"/>
      <c r="G356" s="99" t="str">
        <f>[12]Sheet1!C7</f>
        <v>Hartfield CC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[12]Sheet1!C8</f>
        <v>Sun City (2)</v>
      </c>
      <c r="D357" s="58"/>
      <c r="E357" s="58"/>
      <c r="F357" s="56"/>
      <c r="G357" s="16" t="s">
        <v>18</v>
      </c>
      <c r="H357" s="65" t="str">
        <f>[12]Sheet1!E8</f>
        <v>The Vines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8"/>
      <c r="E358" s="77" t="s">
        <v>469</v>
      </c>
      <c r="F358" s="77" t="s">
        <v>21</v>
      </c>
      <c r="G358" s="81" t="s">
        <v>19</v>
      </c>
      <c r="H358" s="66" t="s">
        <v>20</v>
      </c>
      <c r="I358" s="68"/>
      <c r="J358" s="81" t="s">
        <v>469</v>
      </c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1"/>
      <c r="E359" s="78"/>
      <c r="F359" s="78"/>
      <c r="G359" s="78"/>
      <c r="H359" s="69"/>
      <c r="I359" s="71"/>
      <c r="J359" s="78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4"/>
      <c r="E360" s="79"/>
      <c r="F360" s="79"/>
      <c r="G360" s="79"/>
      <c r="H360" s="72"/>
      <c r="I360" s="74"/>
      <c r="J360" s="79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2062</v>
      </c>
      <c r="D361" s="56"/>
      <c r="E361" s="21">
        <v>17</v>
      </c>
      <c r="F361" s="19"/>
      <c r="G361" s="98">
        <v>1</v>
      </c>
      <c r="H361" s="75" t="s">
        <v>2061</v>
      </c>
      <c r="I361" s="56"/>
      <c r="J361" s="21">
        <v>14</v>
      </c>
      <c r="K361" s="19" t="s">
        <v>34</v>
      </c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2060</v>
      </c>
      <c r="D362" s="56"/>
      <c r="E362" s="21">
        <v>18</v>
      </c>
      <c r="F362" s="19" t="s">
        <v>23</v>
      </c>
      <c r="G362" s="97">
        <v>2</v>
      </c>
      <c r="H362" s="75" t="s">
        <v>2059</v>
      </c>
      <c r="I362" s="56"/>
      <c r="J362" s="21">
        <v>15</v>
      </c>
      <c r="K362" s="19" t="s">
        <v>23</v>
      </c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2058</v>
      </c>
      <c r="D363" s="56"/>
      <c r="E363" s="21">
        <v>18</v>
      </c>
      <c r="F363" s="19"/>
      <c r="G363" s="97">
        <v>3</v>
      </c>
      <c r="H363" s="75" t="s">
        <v>2057</v>
      </c>
      <c r="I363" s="56"/>
      <c r="J363" s="21">
        <v>17</v>
      </c>
      <c r="K363" s="19" t="s">
        <v>29</v>
      </c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2056</v>
      </c>
      <c r="D364" s="56"/>
      <c r="E364" s="21">
        <v>20</v>
      </c>
      <c r="F364" s="19" t="s">
        <v>23</v>
      </c>
      <c r="G364" s="97">
        <v>4</v>
      </c>
      <c r="H364" s="75" t="s">
        <v>2055</v>
      </c>
      <c r="I364" s="56"/>
      <c r="J364" s="21">
        <v>21</v>
      </c>
      <c r="K364" s="19" t="s">
        <v>23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2054</v>
      </c>
      <c r="D365" s="56"/>
      <c r="E365" s="21">
        <v>23</v>
      </c>
      <c r="F365" s="19" t="s">
        <v>29</v>
      </c>
      <c r="G365" s="97">
        <v>5</v>
      </c>
      <c r="H365" s="75" t="s">
        <v>2053</v>
      </c>
      <c r="I365" s="56"/>
      <c r="J365" s="21">
        <v>21</v>
      </c>
      <c r="K365" s="19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2052</v>
      </c>
      <c r="D366" s="56"/>
      <c r="E366" s="21">
        <v>23</v>
      </c>
      <c r="F366" s="19"/>
      <c r="G366" s="97">
        <v>6</v>
      </c>
      <c r="H366" s="75" t="s">
        <v>2051</v>
      </c>
      <c r="I366" s="56"/>
      <c r="J366" s="21">
        <v>22</v>
      </c>
      <c r="K366" s="19" t="s">
        <v>34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 t="s">
        <v>2050</v>
      </c>
      <c r="D367" s="56"/>
      <c r="E367" s="21">
        <v>24</v>
      </c>
      <c r="F367" s="19"/>
      <c r="G367" s="97">
        <v>7</v>
      </c>
      <c r="H367" s="75" t="s">
        <v>2049</v>
      </c>
      <c r="I367" s="56"/>
      <c r="J367" s="21">
        <v>22</v>
      </c>
      <c r="K367" s="19" t="s">
        <v>37</v>
      </c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Sun City (2)</v>
      </c>
      <c r="C368" s="58"/>
      <c r="D368" s="58"/>
      <c r="E368" s="56"/>
      <c r="F368" s="21">
        <f>COUNTA(F361:F367)-0.5*COUNTIF(F361:F367,"Sq*")-COUNTIF(F361:F367,"TBA")</f>
        <v>2</v>
      </c>
      <c r="G368" s="84" t="str">
        <f>"TOTAL MATCHES WON BY : "&amp;H357</f>
        <v>TOTAL MATCHES WON BY : The Vines</v>
      </c>
      <c r="H368" s="58"/>
      <c r="I368" s="58"/>
      <c r="J368" s="56"/>
      <c r="K368" s="21">
        <f>COUNTA(K361:K367)-0.5*COUNTIF(K361:K367,"Sq*")-COUNTIF(K361:K367,"TBA")</f>
        <v>5</v>
      </c>
      <c r="L368" s="22"/>
      <c r="M368" s="22"/>
      <c r="N368" s="22" t="str">
        <f>IF(F368+K368=0,"",C357)</f>
        <v>Sun City (2)</v>
      </c>
      <c r="O368" s="22">
        <f>F368</f>
        <v>2</v>
      </c>
      <c r="P368" s="22" t="str">
        <f>IF(F368+K368=0,"",H357)</f>
        <v>The Vines</v>
      </c>
      <c r="Q368" s="22">
        <f>K368</f>
        <v>5</v>
      </c>
      <c r="R368" s="22" t="str">
        <f>G369</f>
        <v>The Vines</v>
      </c>
      <c r="S368" s="22" t="str">
        <f>IF(R368="HALVED",C357,"")</f>
        <v/>
      </c>
      <c r="T368" s="22" t="str">
        <f>IF(R368="HALVED",H357,"")</f>
        <v/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The Vines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[12]Sheet1!C9</f>
        <v>Sun City (1)</v>
      </c>
      <c r="D371" s="58"/>
      <c r="E371" s="58"/>
      <c r="F371" s="56"/>
      <c r="G371" s="16" t="s">
        <v>18</v>
      </c>
      <c r="H371" s="65" t="str">
        <f>[12]Sheet1!E9</f>
        <v>Mosman Park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8"/>
      <c r="E372" s="77" t="s">
        <v>469</v>
      </c>
      <c r="F372" s="77" t="s">
        <v>21</v>
      </c>
      <c r="G372" s="81" t="s">
        <v>19</v>
      </c>
      <c r="H372" s="66" t="s">
        <v>20</v>
      </c>
      <c r="I372" s="68"/>
      <c r="J372" s="81" t="s">
        <v>469</v>
      </c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1"/>
      <c r="E373" s="78"/>
      <c r="F373" s="78"/>
      <c r="G373" s="78"/>
      <c r="H373" s="69"/>
      <c r="I373" s="71"/>
      <c r="J373" s="78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4"/>
      <c r="E374" s="79"/>
      <c r="F374" s="79"/>
      <c r="G374" s="79"/>
      <c r="H374" s="72"/>
      <c r="I374" s="74"/>
      <c r="J374" s="79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2048</v>
      </c>
      <c r="D375" s="56"/>
      <c r="E375" s="21">
        <v>12</v>
      </c>
      <c r="F375" s="19"/>
      <c r="G375" s="98">
        <v>1</v>
      </c>
      <c r="H375" s="75" t="s">
        <v>2047</v>
      </c>
      <c r="I375" s="56"/>
      <c r="J375" s="21">
        <v>19</v>
      </c>
      <c r="K375" s="19" t="s">
        <v>92</v>
      </c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2046</v>
      </c>
      <c r="D376" s="56"/>
      <c r="E376" s="21">
        <v>16</v>
      </c>
      <c r="F376" s="19"/>
      <c r="G376" s="97">
        <v>2</v>
      </c>
      <c r="H376" s="75" t="s">
        <v>2045</v>
      </c>
      <c r="I376" s="56"/>
      <c r="J376" s="21">
        <v>19</v>
      </c>
      <c r="K376" s="19" t="s">
        <v>34</v>
      </c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2044</v>
      </c>
      <c r="D377" s="56"/>
      <c r="E377" s="21">
        <v>17</v>
      </c>
      <c r="F377" s="19"/>
      <c r="G377" s="97">
        <v>3</v>
      </c>
      <c r="H377" s="75" t="s">
        <v>2043</v>
      </c>
      <c r="I377" s="56"/>
      <c r="J377" s="21">
        <v>20</v>
      </c>
      <c r="K377" s="19" t="s">
        <v>34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2042</v>
      </c>
      <c r="D378" s="56"/>
      <c r="E378" s="21">
        <v>18</v>
      </c>
      <c r="F378" s="19"/>
      <c r="G378" s="97">
        <v>4</v>
      </c>
      <c r="H378" s="75" t="s">
        <v>2041</v>
      </c>
      <c r="I378" s="56"/>
      <c r="J378" s="21">
        <v>20</v>
      </c>
      <c r="K378" s="19" t="s">
        <v>99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2040</v>
      </c>
      <c r="D379" s="56"/>
      <c r="E379" s="21">
        <v>19</v>
      </c>
      <c r="F379" s="19"/>
      <c r="G379" s="97">
        <v>5</v>
      </c>
      <c r="H379" s="75" t="s">
        <v>2039</v>
      </c>
      <c r="I379" s="56"/>
      <c r="J379" s="21">
        <v>21</v>
      </c>
      <c r="K379" s="19" t="s">
        <v>26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2038</v>
      </c>
      <c r="D380" s="56"/>
      <c r="E380" s="21">
        <v>24</v>
      </c>
      <c r="F380" s="19"/>
      <c r="G380" s="97">
        <v>6</v>
      </c>
      <c r="H380" s="75" t="s">
        <v>2037</v>
      </c>
      <c r="I380" s="56"/>
      <c r="J380" s="21">
        <v>25</v>
      </c>
      <c r="K380" s="19" t="s">
        <v>96</v>
      </c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/>
      <c r="D381" s="56"/>
      <c r="E381" s="21"/>
      <c r="F381" s="19" t="s">
        <v>23</v>
      </c>
      <c r="G381" s="97">
        <v>7</v>
      </c>
      <c r="H381" s="75"/>
      <c r="I381" s="56"/>
      <c r="J381" s="21"/>
      <c r="K381" s="19" t="s">
        <v>23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Sun City (1)</v>
      </c>
      <c r="C382" s="58"/>
      <c r="D382" s="58"/>
      <c r="E382" s="56"/>
      <c r="F382" s="21">
        <f>COUNTA(F375:F381)-0.5*COUNTIF(F375:F381,"Sq*")-COUNTIF(F375:F381,"TBA")</f>
        <v>0.5</v>
      </c>
      <c r="G382" s="84" t="str">
        <f>"TOTAL MATCHES WON BY : "&amp;H371</f>
        <v>TOTAL MATCHES WON BY : Mosman Park</v>
      </c>
      <c r="H382" s="58"/>
      <c r="I382" s="58"/>
      <c r="J382" s="56"/>
      <c r="K382" s="21">
        <f>COUNTA(K375:K381)-0.5*COUNTIF(K375:K381,"Sq*")-COUNTIF(K375:K381,"TBA")</f>
        <v>6.5</v>
      </c>
      <c r="L382" s="22"/>
      <c r="M382" s="22"/>
      <c r="N382" s="22" t="str">
        <f>IF(F382+K382=0,"",C371)</f>
        <v>Sun City (1)</v>
      </c>
      <c r="O382" s="22">
        <f>F382</f>
        <v>0.5</v>
      </c>
      <c r="P382" s="22" t="str">
        <f>IF(F382+K382=0,"",H371)</f>
        <v>Mosman Park</v>
      </c>
      <c r="Q382" s="22">
        <f>K382</f>
        <v>6.5</v>
      </c>
      <c r="R382" s="22" t="str">
        <f>G383</f>
        <v>Mosman Park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Mosman Park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[12]Sheet1!C10</f>
        <v>Chequers</v>
      </c>
      <c r="D385" s="58"/>
      <c r="E385" s="58"/>
      <c r="F385" s="56"/>
      <c r="G385" s="16" t="s">
        <v>18</v>
      </c>
      <c r="H385" s="65" t="str">
        <f>[12]Sheet1!E10</f>
        <v>Joondalup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8"/>
      <c r="E386" s="77" t="s">
        <v>469</v>
      </c>
      <c r="F386" s="77" t="s">
        <v>21</v>
      </c>
      <c r="G386" s="81" t="s">
        <v>19</v>
      </c>
      <c r="H386" s="66" t="s">
        <v>20</v>
      </c>
      <c r="I386" s="68"/>
      <c r="J386" s="81" t="s">
        <v>469</v>
      </c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1"/>
      <c r="E387" s="78"/>
      <c r="F387" s="78"/>
      <c r="G387" s="78"/>
      <c r="H387" s="69"/>
      <c r="I387" s="71"/>
      <c r="J387" s="78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4"/>
      <c r="E388" s="79"/>
      <c r="F388" s="79"/>
      <c r="G388" s="79"/>
      <c r="H388" s="72"/>
      <c r="I388" s="74"/>
      <c r="J388" s="79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2036</v>
      </c>
      <c r="D389" s="56"/>
      <c r="E389" s="21">
        <v>13</v>
      </c>
      <c r="F389" s="19" t="s">
        <v>104</v>
      </c>
      <c r="G389" s="98">
        <v>1</v>
      </c>
      <c r="H389" s="75" t="s">
        <v>2035</v>
      </c>
      <c r="I389" s="56"/>
      <c r="J389" s="21">
        <v>10</v>
      </c>
      <c r="K389" s="19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2034</v>
      </c>
      <c r="D390" s="56"/>
      <c r="E390" s="21">
        <v>16</v>
      </c>
      <c r="F390" s="19" t="s">
        <v>111</v>
      </c>
      <c r="G390" s="97">
        <v>2</v>
      </c>
      <c r="H390" s="75" t="s">
        <v>2033</v>
      </c>
      <c r="I390" s="56"/>
      <c r="J390" s="21">
        <v>11</v>
      </c>
      <c r="K390" s="19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2032</v>
      </c>
      <c r="D391" s="56"/>
      <c r="E391" s="21">
        <v>17</v>
      </c>
      <c r="F391" s="19" t="s">
        <v>84</v>
      </c>
      <c r="G391" s="97">
        <v>3</v>
      </c>
      <c r="H391" s="75" t="s">
        <v>2031</v>
      </c>
      <c r="I391" s="56"/>
      <c r="J391" s="21">
        <v>13</v>
      </c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2030</v>
      </c>
      <c r="D392" s="56"/>
      <c r="E392" s="21">
        <v>18</v>
      </c>
      <c r="F392" s="19" t="s">
        <v>26</v>
      </c>
      <c r="G392" s="97">
        <v>4</v>
      </c>
      <c r="H392" s="75" t="s">
        <v>2029</v>
      </c>
      <c r="I392" s="56"/>
      <c r="J392" s="21">
        <v>14</v>
      </c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2028</v>
      </c>
      <c r="D393" s="56"/>
      <c r="E393" s="21">
        <v>20</v>
      </c>
      <c r="F393" s="19" t="s">
        <v>111</v>
      </c>
      <c r="G393" s="97">
        <v>5</v>
      </c>
      <c r="H393" s="75" t="s">
        <v>2027</v>
      </c>
      <c r="I393" s="56"/>
      <c r="J393" s="21">
        <v>17</v>
      </c>
      <c r="K393" s="19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2026</v>
      </c>
      <c r="D394" s="56"/>
      <c r="E394" s="21">
        <v>20</v>
      </c>
      <c r="F394" s="19" t="s">
        <v>84</v>
      </c>
      <c r="G394" s="97">
        <v>6</v>
      </c>
      <c r="H394" s="75" t="s">
        <v>2025</v>
      </c>
      <c r="I394" s="56"/>
      <c r="J394" s="21">
        <v>18</v>
      </c>
      <c r="K394" s="19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2024</v>
      </c>
      <c r="D395" s="56"/>
      <c r="E395" s="21">
        <v>21</v>
      </c>
      <c r="F395" s="19" t="s">
        <v>99</v>
      </c>
      <c r="G395" s="97">
        <v>7</v>
      </c>
      <c r="H395" s="75" t="s">
        <v>2023</v>
      </c>
      <c r="I395" s="56"/>
      <c r="J395" s="21">
        <v>18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Chequers</v>
      </c>
      <c r="C396" s="58"/>
      <c r="D396" s="58"/>
      <c r="E396" s="56"/>
      <c r="F396" s="21">
        <f>COUNTA(F389:F395)-0.5*COUNTIF(F389:F395,"Sq*")-COUNTIF(F389:F395,"TBA")</f>
        <v>7</v>
      </c>
      <c r="G396" s="84" t="str">
        <f>"TOTAL MATCHES WON BY : "&amp;H385</f>
        <v>TOTAL MATCHES WON BY : Joondalup</v>
      </c>
      <c r="H396" s="58"/>
      <c r="I396" s="58"/>
      <c r="J396" s="56"/>
      <c r="K396" s="21">
        <f>COUNTA(K389:K395)-0.5*COUNTIF(K389:K395,"Sq*")-COUNTIF(K389:K395,"TBA")</f>
        <v>0</v>
      </c>
      <c r="L396" s="22"/>
      <c r="M396" s="22"/>
      <c r="N396" s="22" t="str">
        <f>IF(F396+K396=0,"",C385)</f>
        <v>Chequers</v>
      </c>
      <c r="O396" s="22">
        <f>F396</f>
        <v>7</v>
      </c>
      <c r="P396" s="22" t="str">
        <f>IF(F396+K396=0,"",H385)</f>
        <v>Joondalup</v>
      </c>
      <c r="Q396" s="22">
        <f>K396</f>
        <v>0</v>
      </c>
      <c r="R396" s="22" t="str">
        <f>G397</f>
        <v>Chequers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Chequers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[12]Sheet1!C11</f>
        <v>Wanneroo</v>
      </c>
      <c r="D399" s="58"/>
      <c r="E399" s="58"/>
      <c r="F399" s="56"/>
      <c r="G399" s="16" t="s">
        <v>18</v>
      </c>
      <c r="H399" s="65" t="str">
        <f>[12]Sheet1!E11</f>
        <v>Hartfield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8"/>
      <c r="E400" s="77" t="s">
        <v>469</v>
      </c>
      <c r="F400" s="77" t="s">
        <v>21</v>
      </c>
      <c r="G400" s="81" t="s">
        <v>19</v>
      </c>
      <c r="H400" s="66" t="s">
        <v>20</v>
      </c>
      <c r="I400" s="68"/>
      <c r="J400" s="81" t="s">
        <v>469</v>
      </c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1"/>
      <c r="E401" s="78"/>
      <c r="F401" s="78"/>
      <c r="G401" s="78"/>
      <c r="H401" s="69"/>
      <c r="I401" s="71"/>
      <c r="J401" s="78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4"/>
      <c r="E402" s="79"/>
      <c r="F402" s="79"/>
      <c r="G402" s="79"/>
      <c r="H402" s="72"/>
      <c r="I402" s="74"/>
      <c r="J402" s="79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75" t="s">
        <v>2022</v>
      </c>
      <c r="D403" s="56"/>
      <c r="E403" s="21">
        <v>16</v>
      </c>
      <c r="F403" s="19"/>
      <c r="G403" s="98">
        <v>1</v>
      </c>
      <c r="H403" s="75" t="s">
        <v>2021</v>
      </c>
      <c r="I403" s="56"/>
      <c r="J403" s="21">
        <v>14</v>
      </c>
      <c r="K403" s="19" t="s">
        <v>84</v>
      </c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5">
      <c r="A404" s="23"/>
      <c r="B404" s="15">
        <v>2</v>
      </c>
      <c r="C404" s="75" t="s">
        <v>2020</v>
      </c>
      <c r="D404" s="56"/>
      <c r="E404" s="21">
        <v>16</v>
      </c>
      <c r="F404" s="19" t="s">
        <v>104</v>
      </c>
      <c r="G404" s="97">
        <v>2</v>
      </c>
      <c r="H404" s="75" t="s">
        <v>2019</v>
      </c>
      <c r="I404" s="56"/>
      <c r="J404" s="21">
        <v>15</v>
      </c>
      <c r="K404" s="19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75" t="s">
        <v>2018</v>
      </c>
      <c r="D405" s="56"/>
      <c r="E405" s="21">
        <v>17</v>
      </c>
      <c r="F405" s="19"/>
      <c r="G405" s="97">
        <v>3</v>
      </c>
      <c r="H405" s="75" t="s">
        <v>2017</v>
      </c>
      <c r="I405" s="56"/>
      <c r="J405" s="21">
        <v>15</v>
      </c>
      <c r="K405" s="19" t="s">
        <v>37</v>
      </c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75" t="s">
        <v>2016</v>
      </c>
      <c r="D406" s="56"/>
      <c r="E406" s="21">
        <v>17</v>
      </c>
      <c r="F406" s="19" t="s">
        <v>26</v>
      </c>
      <c r="G406" s="97">
        <v>4</v>
      </c>
      <c r="H406" s="75" t="s">
        <v>2015</v>
      </c>
      <c r="I406" s="56"/>
      <c r="J406" s="21">
        <v>15</v>
      </c>
      <c r="K406" s="19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75" t="s">
        <v>2014</v>
      </c>
      <c r="D407" s="56"/>
      <c r="E407" s="21">
        <v>19</v>
      </c>
      <c r="F407" s="19"/>
      <c r="G407" s="97">
        <v>5</v>
      </c>
      <c r="H407" s="75" t="s">
        <v>2013</v>
      </c>
      <c r="I407" s="56"/>
      <c r="J407" s="21">
        <v>16</v>
      </c>
      <c r="K407" s="19" t="s">
        <v>29</v>
      </c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2012</v>
      </c>
      <c r="D408" s="56"/>
      <c r="E408" s="21">
        <v>19</v>
      </c>
      <c r="F408" s="19"/>
      <c r="G408" s="97">
        <v>6</v>
      </c>
      <c r="H408" s="75" t="s">
        <v>2011</v>
      </c>
      <c r="I408" s="56"/>
      <c r="J408" s="21">
        <v>17</v>
      </c>
      <c r="K408" s="19" t="s">
        <v>170</v>
      </c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5">
      <c r="A409" s="23"/>
      <c r="B409" s="15">
        <v>7</v>
      </c>
      <c r="C409" s="75" t="s">
        <v>2010</v>
      </c>
      <c r="D409" s="56"/>
      <c r="E409" s="21">
        <v>21</v>
      </c>
      <c r="F409" s="19" t="s">
        <v>26</v>
      </c>
      <c r="G409" s="97">
        <v>7</v>
      </c>
      <c r="H409" s="75" t="s">
        <v>2009</v>
      </c>
      <c r="I409" s="56"/>
      <c r="J409" s="21">
        <v>18</v>
      </c>
      <c r="K409" s="19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Wanneroo</v>
      </c>
      <c r="C410" s="58"/>
      <c r="D410" s="58"/>
      <c r="E410" s="56"/>
      <c r="F410" s="21">
        <f>COUNTA(F403:F409)-0.5*COUNTIF(F403:F409,"Sq*")-COUNTIF(F403:F409,"TBA")</f>
        <v>3</v>
      </c>
      <c r="G410" s="84" t="str">
        <f>"TOTAL MATCHES WON BY : "&amp;H399</f>
        <v>TOTAL MATCHES WON BY : Hartfield</v>
      </c>
      <c r="H410" s="58"/>
      <c r="I410" s="58"/>
      <c r="J410" s="56"/>
      <c r="K410" s="21">
        <f>COUNTA(K403:K409)-0.5*COUNTIF(K403:K409,"Sq*")-COUNTIF(K403:K409,"TBA")</f>
        <v>4</v>
      </c>
      <c r="L410" s="22"/>
      <c r="M410" s="22"/>
      <c r="N410" s="22" t="str">
        <f>IF(F410+K410=0,"",C399)</f>
        <v>Wanneroo</v>
      </c>
      <c r="O410" s="22">
        <f>F410</f>
        <v>3</v>
      </c>
      <c r="P410" s="22" t="str">
        <f>IF(F410+K410=0,"",H399)</f>
        <v>Hartfield</v>
      </c>
      <c r="Q410" s="22">
        <f>K410</f>
        <v>4</v>
      </c>
      <c r="R410" s="22" t="str">
        <f>G411</f>
        <v>Hartfield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Hartfield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 hidden="1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 hidden="1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 hidden="1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 hidden="1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 hidden="1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 hidden="1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 hidden="1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 hidden="1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 hidden="1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 hidden="1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 hidden="1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 hidden="1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 hidden="1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 hidden="1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 hidden="1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 hidden="1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 hidden="1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 hidden="1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 hidden="1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 hidden="1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 hidden="1">
      <c r="A433" s="23"/>
      <c r="B433" s="23"/>
      <c r="C433" s="34" t="s">
        <v>23</v>
      </c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4" t="s">
        <v>92</v>
      </c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4" t="s">
        <v>104</v>
      </c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26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34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90" t="s">
        <v>37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29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99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4" t="s">
        <v>111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96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84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135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107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175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170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186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187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188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189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190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191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192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193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90"/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23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23"/>
      <c r="D458" s="23"/>
      <c r="E458" s="23"/>
      <c r="F458" s="34" t="s">
        <v>23</v>
      </c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23"/>
      <c r="D459" s="23"/>
      <c r="E459" s="23"/>
      <c r="F459" s="34" t="s">
        <v>92</v>
      </c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 hidden="1">
      <c r="A460" s="23"/>
      <c r="B460" s="23"/>
      <c r="C460" s="23"/>
      <c r="D460" s="23"/>
      <c r="E460" s="23"/>
      <c r="F460" s="34" t="s">
        <v>104</v>
      </c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 hidden="1">
      <c r="A461" s="23"/>
      <c r="B461" s="23"/>
      <c r="C461" s="23"/>
      <c r="D461" s="23"/>
      <c r="E461" s="23"/>
      <c r="F461" s="34" t="s">
        <v>26</v>
      </c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 hidden="1">
      <c r="A462" s="23"/>
      <c r="B462" s="23"/>
      <c r="C462" s="23"/>
      <c r="D462" s="23"/>
      <c r="E462" s="23"/>
      <c r="F462" s="34" t="s">
        <v>34</v>
      </c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 hidden="1">
      <c r="A463" s="23"/>
      <c r="B463" s="23"/>
      <c r="C463" s="23"/>
      <c r="D463" s="23"/>
      <c r="E463" s="23"/>
      <c r="F463" s="90" t="s">
        <v>37</v>
      </c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 hidden="1">
      <c r="A464" s="23"/>
      <c r="B464" s="23"/>
      <c r="C464" s="23"/>
      <c r="D464" s="23"/>
      <c r="E464" s="23"/>
      <c r="F464" s="34" t="s">
        <v>29</v>
      </c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 hidden="1">
      <c r="A465" s="23"/>
      <c r="B465" s="23"/>
      <c r="C465" s="23"/>
      <c r="D465" s="23"/>
      <c r="E465" s="23"/>
      <c r="F465" s="34" t="s">
        <v>99</v>
      </c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 hidden="1">
      <c r="A466" s="23"/>
      <c r="B466" s="23"/>
      <c r="C466" s="23"/>
      <c r="D466" s="23"/>
      <c r="E466" s="23"/>
      <c r="F466" s="34" t="s">
        <v>111</v>
      </c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 hidden="1">
      <c r="A467" s="23"/>
      <c r="B467" s="23"/>
      <c r="C467" s="23"/>
      <c r="D467" s="23"/>
      <c r="E467" s="23"/>
      <c r="F467" s="34" t="s">
        <v>96</v>
      </c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 hidden="1">
      <c r="A468" s="23"/>
      <c r="B468" s="23"/>
      <c r="C468" s="23"/>
      <c r="D468" s="23"/>
      <c r="E468" s="23"/>
      <c r="F468" s="34" t="s">
        <v>84</v>
      </c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 hidden="1">
      <c r="A469" s="23"/>
      <c r="B469" s="23"/>
      <c r="C469" s="23"/>
      <c r="D469" s="23"/>
      <c r="E469" s="23"/>
      <c r="F469" s="34" t="s">
        <v>135</v>
      </c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 hidden="1">
      <c r="A470" s="23"/>
      <c r="B470" s="23"/>
      <c r="C470" s="23"/>
      <c r="D470" s="23"/>
      <c r="E470" s="23"/>
      <c r="F470" s="34" t="s">
        <v>107</v>
      </c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 hidden="1">
      <c r="A471" s="23"/>
      <c r="B471" s="23"/>
      <c r="C471" s="23"/>
      <c r="D471" s="23"/>
      <c r="E471" s="23"/>
      <c r="F471" s="34" t="s">
        <v>175</v>
      </c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 hidden="1">
      <c r="A472" s="23"/>
      <c r="B472" s="23"/>
      <c r="C472" s="23"/>
      <c r="D472" s="23"/>
      <c r="E472" s="23"/>
      <c r="F472" s="34" t="s">
        <v>170</v>
      </c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 hidden="1">
      <c r="A473" s="23"/>
      <c r="B473" s="23"/>
      <c r="C473" s="23"/>
      <c r="D473" s="23"/>
      <c r="E473" s="23"/>
      <c r="F473" s="34" t="s">
        <v>186</v>
      </c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 hidden="1">
      <c r="A474" s="23"/>
      <c r="B474" s="23"/>
      <c r="C474" s="23"/>
      <c r="D474" s="23"/>
      <c r="E474" s="23"/>
      <c r="F474" s="34" t="s">
        <v>187</v>
      </c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 hidden="1">
      <c r="A475" s="23"/>
      <c r="B475" s="23"/>
      <c r="C475" s="23"/>
      <c r="D475" s="23"/>
      <c r="E475" s="23"/>
      <c r="F475" s="34" t="s">
        <v>188</v>
      </c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 hidden="1">
      <c r="A476" s="23"/>
      <c r="B476" s="23"/>
      <c r="C476" s="23"/>
      <c r="D476" s="23"/>
      <c r="E476" s="23"/>
      <c r="F476" s="34" t="s">
        <v>189</v>
      </c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 hidden="1">
      <c r="A477" s="23"/>
      <c r="B477" s="23"/>
      <c r="C477" s="23"/>
      <c r="D477" s="23"/>
      <c r="E477" s="23"/>
      <c r="F477" s="34" t="s">
        <v>190</v>
      </c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 hidden="1">
      <c r="A478" s="23"/>
      <c r="B478" s="23"/>
      <c r="C478" s="23"/>
      <c r="D478" s="23"/>
      <c r="E478" s="23"/>
      <c r="F478" s="34" t="s">
        <v>191</v>
      </c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 hidden="1">
      <c r="A479" s="23"/>
      <c r="B479" s="23"/>
      <c r="C479" s="23"/>
      <c r="D479" s="23"/>
      <c r="E479" s="23"/>
      <c r="F479" s="34" t="s">
        <v>192</v>
      </c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 hidden="1">
      <c r="A480" s="23"/>
      <c r="B480" s="23"/>
      <c r="C480" s="23"/>
      <c r="D480" s="23"/>
      <c r="E480" s="23"/>
      <c r="F480" s="34" t="s">
        <v>193</v>
      </c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 hidden="1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</sheetData>
  <mergeCells count="826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6:D236"/>
    <mergeCell ref="C237:D237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F229:F231"/>
    <mergeCell ref="G229:G231"/>
    <mergeCell ref="H229:I231"/>
    <mergeCell ref="C229:D231"/>
    <mergeCell ref="C232:D232"/>
    <mergeCell ref="C233:D233"/>
    <mergeCell ref="H232:I232"/>
    <mergeCell ref="H233:I233"/>
    <mergeCell ref="H249:I249"/>
    <mergeCell ref="C249:D249"/>
    <mergeCell ref="C250:D250"/>
    <mergeCell ref="C251:D251"/>
    <mergeCell ref="H234:I234"/>
    <mergeCell ref="H235:I235"/>
    <mergeCell ref="H236:I236"/>
    <mergeCell ref="H237:I237"/>
    <mergeCell ref="H238:I238"/>
    <mergeCell ref="C234:D234"/>
    <mergeCell ref="H244:I246"/>
    <mergeCell ref="J244:J246"/>
    <mergeCell ref="C247:D247"/>
    <mergeCell ref="H247:I247"/>
    <mergeCell ref="C248:D248"/>
    <mergeCell ref="H248:I248"/>
    <mergeCell ref="H257:K257"/>
    <mergeCell ref="B258:B260"/>
    <mergeCell ref="K258:K260"/>
    <mergeCell ref="C258:D260"/>
    <mergeCell ref="E258:E260"/>
    <mergeCell ref="H250:I250"/>
    <mergeCell ref="H251:I251"/>
    <mergeCell ref="H252:I252"/>
    <mergeCell ref="C253:D253"/>
    <mergeCell ref="H253:I253"/>
    <mergeCell ref="F258:F260"/>
    <mergeCell ref="G258:G260"/>
    <mergeCell ref="B254:E254"/>
    <mergeCell ref="G254:J254"/>
    <mergeCell ref="B255:F255"/>
    <mergeCell ref="G255:K255"/>
    <mergeCell ref="C257:F257"/>
    <mergeCell ref="C263:D263"/>
    <mergeCell ref="C264:D264"/>
    <mergeCell ref="C265:D265"/>
    <mergeCell ref="H266:I266"/>
    <mergeCell ref="H267:I267"/>
    <mergeCell ref="G268:J268"/>
    <mergeCell ref="C179:D179"/>
    <mergeCell ref="C180:D180"/>
    <mergeCell ref="C181:D181"/>
    <mergeCell ref="B182:E182"/>
    <mergeCell ref="C261:D261"/>
    <mergeCell ref="C262:D262"/>
    <mergeCell ref="C252:D252"/>
    <mergeCell ref="B229:B231"/>
    <mergeCell ref="E229:E231"/>
    <mergeCell ref="C235:D235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9:K269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2:D362"/>
    <mergeCell ref="H362:I362"/>
    <mergeCell ref="H363:I363"/>
    <mergeCell ref="C363:D363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58:I360"/>
    <mergeCell ref="J358:J360"/>
    <mergeCell ref="C361:D361"/>
    <mergeCell ref="H361:I361"/>
    <mergeCell ref="C306:D306"/>
    <mergeCell ref="C307:D307"/>
    <mergeCell ref="C308:D308"/>
    <mergeCell ref="C309:D309"/>
    <mergeCell ref="B372:B374"/>
    <mergeCell ref="K372:K374"/>
    <mergeCell ref="C372:D374"/>
    <mergeCell ref="E372:E374"/>
    <mergeCell ref="H364:I364"/>
    <mergeCell ref="H365:I365"/>
    <mergeCell ref="B368:E368"/>
    <mergeCell ref="G368:J368"/>
    <mergeCell ref="B369:F369"/>
    <mergeCell ref="G369:K369"/>
    <mergeCell ref="C371:F371"/>
    <mergeCell ref="H371:K371"/>
    <mergeCell ref="G382:J382"/>
    <mergeCell ref="G383:K383"/>
    <mergeCell ref="C364:D364"/>
    <mergeCell ref="C365:D365"/>
    <mergeCell ref="C366:D366"/>
    <mergeCell ref="H366:I366"/>
    <mergeCell ref="C367:D367"/>
    <mergeCell ref="H367:I367"/>
    <mergeCell ref="F372:F374"/>
    <mergeCell ref="G372:G374"/>
    <mergeCell ref="C380:D380"/>
    <mergeCell ref="C381:D381"/>
    <mergeCell ref="B382:E382"/>
    <mergeCell ref="B383:F383"/>
    <mergeCell ref="C385:F385"/>
    <mergeCell ref="C375:D375"/>
    <mergeCell ref="C376:D376"/>
    <mergeCell ref="C377:D377"/>
    <mergeCell ref="C378:D378"/>
    <mergeCell ref="C379:D379"/>
    <mergeCell ref="H385:K385"/>
    <mergeCell ref="H372:I374"/>
    <mergeCell ref="J372:J374"/>
    <mergeCell ref="H375:I375"/>
    <mergeCell ref="H376:I376"/>
    <mergeCell ref="H377:I377"/>
    <mergeCell ref="H378:I378"/>
    <mergeCell ref="H379:I379"/>
    <mergeCell ref="H380:I380"/>
    <mergeCell ref="H381:I381"/>
    <mergeCell ref="H394:I394"/>
    <mergeCell ref="H395:I395"/>
    <mergeCell ref="G396:J396"/>
    <mergeCell ref="E386:E388"/>
    <mergeCell ref="F386:F388"/>
    <mergeCell ref="G386:G388"/>
    <mergeCell ref="H386:I388"/>
    <mergeCell ref="J386:J388"/>
    <mergeCell ref="J400:J402"/>
    <mergeCell ref="K400:K402"/>
    <mergeCell ref="C389:D389"/>
    <mergeCell ref="C390:D390"/>
    <mergeCell ref="C391:D391"/>
    <mergeCell ref="C392:D392"/>
    <mergeCell ref="C393:D393"/>
    <mergeCell ref="C394:D394"/>
    <mergeCell ref="C395:D395"/>
    <mergeCell ref="H390:I390"/>
    <mergeCell ref="K386:K388"/>
    <mergeCell ref="H389:I389"/>
    <mergeCell ref="B396:E396"/>
    <mergeCell ref="B397:F397"/>
    <mergeCell ref="G397:K397"/>
    <mergeCell ref="C399:F399"/>
    <mergeCell ref="H399:K399"/>
    <mergeCell ref="B386:B388"/>
    <mergeCell ref="C386:D388"/>
    <mergeCell ref="H391:I391"/>
    <mergeCell ref="C403:D403"/>
    <mergeCell ref="C404:D404"/>
    <mergeCell ref="C405:D405"/>
    <mergeCell ref="C406:D406"/>
    <mergeCell ref="C407:D407"/>
    <mergeCell ref="C408:D408"/>
    <mergeCell ref="H407:I407"/>
    <mergeCell ref="H408:I408"/>
    <mergeCell ref="H409:I409"/>
    <mergeCell ref="B400:B402"/>
    <mergeCell ref="E400:E402"/>
    <mergeCell ref="F400:F402"/>
    <mergeCell ref="G400:G402"/>
    <mergeCell ref="H400:I402"/>
    <mergeCell ref="C409:D409"/>
    <mergeCell ref="C400:D402"/>
    <mergeCell ref="H295:I295"/>
    <mergeCell ref="H307:I307"/>
    <mergeCell ref="H308:I308"/>
    <mergeCell ref="H301:I303"/>
    <mergeCell ref="H405:I405"/>
    <mergeCell ref="H406:I406"/>
    <mergeCell ref="H403:I403"/>
    <mergeCell ref="H404:I404"/>
    <mergeCell ref="H392:I392"/>
    <mergeCell ref="H393:I393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0:E410"/>
    <mergeCell ref="G410:J410"/>
    <mergeCell ref="B411:F411"/>
    <mergeCell ref="G411:K411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58:K360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6:C356"/>
    <mergeCell ref="G356:K356"/>
    <mergeCell ref="H357:K357"/>
    <mergeCell ref="D356:F356"/>
    <mergeCell ref="C357:F357"/>
    <mergeCell ref="B358:B360"/>
    <mergeCell ref="C358:D360"/>
    <mergeCell ref="E358:E360"/>
    <mergeCell ref="F358:F360"/>
    <mergeCell ref="G358:G360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2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1000000}">
      <formula1>$F$458:$F$480</formula1>
    </dataValidation>
    <dataValidation type="list" allowBlank="1" showErrorMessage="1" sqref="F458" xr:uid="{00000000-0002-0000-0000-000000000000}">
      <formula1>"Option 1,Option 2"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000"/>
  <sheetViews>
    <sheetView workbookViewId="0"/>
  </sheetViews>
  <sheetFormatPr defaultColWidth="12.5703125" defaultRowHeight="12.75" customHeight="1"/>
  <cols>
    <col min="1" max="1" width="20.5703125" customWidth="1"/>
    <col min="2" max="2" width="18.5703125" customWidth="1"/>
    <col min="3" max="3" width="21.42578125" customWidth="1"/>
    <col min="5" max="5" width="17.85546875" customWidth="1"/>
  </cols>
  <sheetData>
    <row r="1" spans="1:5" ht="12.75" customHeight="1">
      <c r="A1" s="39" t="s">
        <v>194</v>
      </c>
      <c r="B1" s="40"/>
      <c r="C1" s="39"/>
      <c r="D1" s="39"/>
      <c r="E1" s="39"/>
    </row>
    <row r="2" spans="1:5" ht="12.75" customHeight="1">
      <c r="A2" s="41" t="s">
        <v>195</v>
      </c>
      <c r="B2" s="40"/>
      <c r="C2" s="41"/>
      <c r="D2" s="41"/>
      <c r="E2" s="41"/>
    </row>
    <row r="3" spans="1:5">
      <c r="A3" s="39"/>
      <c r="B3" s="42"/>
      <c r="C3" s="43"/>
      <c r="D3" s="44"/>
      <c r="E3" s="43"/>
    </row>
    <row r="4" spans="1:5">
      <c r="A4" s="39"/>
      <c r="B4" s="42"/>
      <c r="C4" s="43"/>
      <c r="D4" s="44"/>
      <c r="E4" s="43"/>
    </row>
    <row r="5" spans="1:5">
      <c r="A5" s="39"/>
      <c r="B5" s="42"/>
      <c r="C5" s="43"/>
      <c r="D5" s="44"/>
      <c r="E5" s="43"/>
    </row>
    <row r="6" spans="1:5" ht="12.75" customHeight="1">
      <c r="A6" s="45" t="s">
        <v>196</v>
      </c>
      <c r="B6" s="46" t="s">
        <v>197</v>
      </c>
      <c r="C6" s="88" t="s">
        <v>198</v>
      </c>
      <c r="D6" s="70"/>
      <c r="E6" s="70"/>
    </row>
    <row r="7" spans="1:5" ht="12.75" customHeight="1">
      <c r="A7" s="47">
        <v>0.47916666666666669</v>
      </c>
      <c r="B7" s="48" t="s">
        <v>199</v>
      </c>
      <c r="C7" s="49" t="s">
        <v>200</v>
      </c>
      <c r="D7" s="50" t="s">
        <v>201</v>
      </c>
      <c r="E7" s="49" t="s">
        <v>202</v>
      </c>
    </row>
    <row r="8" spans="1:5" ht="12.75" customHeight="1">
      <c r="A8" s="47">
        <v>0.47916666666666669</v>
      </c>
      <c r="B8" s="48" t="s">
        <v>203</v>
      </c>
      <c r="C8" s="49" t="s">
        <v>204</v>
      </c>
      <c r="D8" s="50" t="s">
        <v>201</v>
      </c>
      <c r="E8" s="49" t="s">
        <v>205</v>
      </c>
    </row>
    <row r="9" spans="1:5" ht="12.75" customHeight="1">
      <c r="A9" s="47">
        <v>0.51388888888888884</v>
      </c>
      <c r="B9" s="48" t="s">
        <v>199</v>
      </c>
      <c r="C9" s="49" t="s">
        <v>206</v>
      </c>
      <c r="D9" s="50" t="s">
        <v>201</v>
      </c>
      <c r="E9" s="49" t="s">
        <v>207</v>
      </c>
    </row>
    <row r="10" spans="1:5" ht="12.75" customHeight="1">
      <c r="A10" s="47">
        <v>0.51388888888888884</v>
      </c>
      <c r="B10" s="48" t="s">
        <v>203</v>
      </c>
      <c r="C10" s="49" t="s">
        <v>208</v>
      </c>
      <c r="D10" s="50" t="s">
        <v>201</v>
      </c>
      <c r="E10" s="49" t="s">
        <v>209</v>
      </c>
    </row>
    <row r="11" spans="1:5">
      <c r="A11" s="39"/>
      <c r="B11" s="42"/>
      <c r="C11" s="43"/>
      <c r="D11" s="44"/>
      <c r="E11" s="43"/>
    </row>
    <row r="12" spans="1:5" ht="12.75" customHeight="1">
      <c r="A12" s="45" t="s">
        <v>210</v>
      </c>
      <c r="B12" s="46" t="s">
        <v>211</v>
      </c>
      <c r="C12" s="88" t="s">
        <v>212</v>
      </c>
      <c r="D12" s="70"/>
      <c r="E12" s="70"/>
    </row>
    <row r="13" spans="1:5" ht="12.75" customHeight="1">
      <c r="A13" s="47">
        <v>0.47916666666666669</v>
      </c>
      <c r="B13" s="48" t="s">
        <v>213</v>
      </c>
      <c r="C13" s="51" t="s">
        <v>200</v>
      </c>
      <c r="D13" s="50" t="s">
        <v>201</v>
      </c>
      <c r="E13" s="51" t="s">
        <v>208</v>
      </c>
    </row>
    <row r="14" spans="1:5" ht="12.75" customHeight="1">
      <c r="A14" s="47">
        <v>0.47916666666666669</v>
      </c>
      <c r="B14" s="48" t="s">
        <v>214</v>
      </c>
      <c r="C14" s="51" t="s">
        <v>204</v>
      </c>
      <c r="D14" s="50" t="s">
        <v>201</v>
      </c>
      <c r="E14" s="51" t="s">
        <v>207</v>
      </c>
    </row>
    <row r="15" spans="1:5" ht="12.75" customHeight="1">
      <c r="A15" s="47">
        <v>0.51388888888888884</v>
      </c>
      <c r="B15" s="48" t="s">
        <v>213</v>
      </c>
      <c r="C15" s="51" t="s">
        <v>205</v>
      </c>
      <c r="D15" s="50" t="s">
        <v>201</v>
      </c>
      <c r="E15" s="51" t="s">
        <v>206</v>
      </c>
    </row>
    <row r="16" spans="1:5" ht="12.75" customHeight="1">
      <c r="A16" s="47">
        <v>0.51388888888888884</v>
      </c>
      <c r="B16" s="48" t="s">
        <v>214</v>
      </c>
      <c r="C16" s="51" t="s">
        <v>209</v>
      </c>
      <c r="D16" s="50" t="s">
        <v>201</v>
      </c>
      <c r="E16" s="51" t="s">
        <v>202</v>
      </c>
    </row>
    <row r="17" spans="1:5">
      <c r="A17" s="39"/>
      <c r="B17" s="42"/>
      <c r="C17" s="43"/>
      <c r="D17" s="44"/>
      <c r="E17" s="43"/>
    </row>
    <row r="18" spans="1:5" ht="12.75" customHeight="1">
      <c r="A18" s="45" t="s">
        <v>215</v>
      </c>
      <c r="B18" s="46" t="s">
        <v>216</v>
      </c>
      <c r="C18" s="88" t="s">
        <v>217</v>
      </c>
      <c r="D18" s="70"/>
      <c r="E18" s="70"/>
    </row>
    <row r="19" spans="1:5" ht="12.75" customHeight="1">
      <c r="A19" s="47">
        <v>0.47916666666666669</v>
      </c>
      <c r="B19" s="48" t="s">
        <v>213</v>
      </c>
      <c r="C19" s="51" t="s">
        <v>200</v>
      </c>
      <c r="D19" s="50" t="s">
        <v>201</v>
      </c>
      <c r="E19" s="51" t="s">
        <v>205</v>
      </c>
    </row>
    <row r="20" spans="1:5" ht="12.75" customHeight="1">
      <c r="A20" s="47">
        <v>0.47916666666666669</v>
      </c>
      <c r="B20" s="48" t="s">
        <v>214</v>
      </c>
      <c r="C20" s="51" t="s">
        <v>204</v>
      </c>
      <c r="D20" s="50" t="s">
        <v>201</v>
      </c>
      <c r="E20" s="51" t="s">
        <v>202</v>
      </c>
    </row>
    <row r="21" spans="1:5" ht="12.75" customHeight="1">
      <c r="A21" s="47">
        <v>0.51388888888888884</v>
      </c>
      <c r="B21" s="48" t="s">
        <v>213</v>
      </c>
      <c r="C21" s="51" t="s">
        <v>207</v>
      </c>
      <c r="D21" s="50" t="s">
        <v>201</v>
      </c>
      <c r="E21" s="51" t="s">
        <v>209</v>
      </c>
    </row>
    <row r="22" spans="1:5" ht="12.75" customHeight="1">
      <c r="A22" s="47">
        <v>0.51388888888888884</v>
      </c>
      <c r="B22" s="48" t="s">
        <v>214</v>
      </c>
      <c r="C22" s="51" t="s">
        <v>206</v>
      </c>
      <c r="D22" s="50" t="s">
        <v>201</v>
      </c>
      <c r="E22" s="51" t="s">
        <v>208</v>
      </c>
    </row>
    <row r="23" spans="1:5">
      <c r="A23" s="39"/>
      <c r="B23" s="42"/>
      <c r="C23" s="43"/>
      <c r="D23" s="44"/>
      <c r="E23" s="43"/>
    </row>
    <row r="24" spans="1:5" ht="12.75" customHeight="1">
      <c r="A24" s="45" t="s">
        <v>218</v>
      </c>
      <c r="B24" s="46" t="s">
        <v>219</v>
      </c>
      <c r="C24" s="88" t="s">
        <v>220</v>
      </c>
      <c r="D24" s="70"/>
      <c r="E24" s="70"/>
    </row>
    <row r="25" spans="1:5" ht="12.75" customHeight="1">
      <c r="A25" s="47">
        <v>0.47916666666666669</v>
      </c>
      <c r="B25" s="48" t="s">
        <v>213</v>
      </c>
      <c r="C25" s="51" t="s">
        <v>200</v>
      </c>
      <c r="D25" s="50" t="s">
        <v>201</v>
      </c>
      <c r="E25" s="51" t="s">
        <v>206</v>
      </c>
    </row>
    <row r="26" spans="1:5" ht="12.75" customHeight="1">
      <c r="A26" s="47">
        <v>0.47916666666666669</v>
      </c>
      <c r="B26" s="48" t="s">
        <v>214</v>
      </c>
      <c r="C26" s="51" t="s">
        <v>208</v>
      </c>
      <c r="D26" s="50" t="s">
        <v>201</v>
      </c>
      <c r="E26" s="51" t="s">
        <v>205</v>
      </c>
    </row>
    <row r="27" spans="1:5" ht="12.75" customHeight="1">
      <c r="A27" s="47">
        <v>0.51388888888888884</v>
      </c>
      <c r="B27" s="48" t="s">
        <v>213</v>
      </c>
      <c r="C27" s="51" t="s">
        <v>204</v>
      </c>
      <c r="D27" s="50" t="s">
        <v>201</v>
      </c>
      <c r="E27" s="51" t="s">
        <v>209</v>
      </c>
    </row>
    <row r="28" spans="1:5" ht="12.75" customHeight="1">
      <c r="A28" s="47">
        <v>0.51388888888888884</v>
      </c>
      <c r="B28" s="48" t="s">
        <v>214</v>
      </c>
      <c r="C28" s="51" t="s">
        <v>202</v>
      </c>
      <c r="D28" s="50" t="s">
        <v>201</v>
      </c>
      <c r="E28" s="51" t="s">
        <v>207</v>
      </c>
    </row>
    <row r="29" spans="1:5">
      <c r="A29" s="39"/>
      <c r="B29" s="42"/>
      <c r="C29" s="43"/>
      <c r="D29" s="44"/>
      <c r="E29" s="43"/>
    </row>
    <row r="30" spans="1:5" ht="12.75" customHeight="1">
      <c r="A30" s="45" t="s">
        <v>221</v>
      </c>
      <c r="B30" s="46" t="s">
        <v>222</v>
      </c>
      <c r="C30" s="88" t="s">
        <v>223</v>
      </c>
      <c r="D30" s="70"/>
      <c r="E30" s="70"/>
    </row>
    <row r="31" spans="1:5" ht="17.25">
      <c r="A31" s="47">
        <v>0.47916666666666669</v>
      </c>
      <c r="B31" s="48" t="s">
        <v>213</v>
      </c>
      <c r="C31" s="51" t="s">
        <v>200</v>
      </c>
      <c r="D31" s="50" t="s">
        <v>201</v>
      </c>
      <c r="E31" s="51" t="s">
        <v>207</v>
      </c>
    </row>
    <row r="32" spans="1:5" ht="17.25">
      <c r="A32" s="47">
        <v>0.47916666666666669</v>
      </c>
      <c r="B32" s="48" t="s">
        <v>214</v>
      </c>
      <c r="C32" s="51" t="s">
        <v>206</v>
      </c>
      <c r="D32" s="50" t="s">
        <v>201</v>
      </c>
      <c r="E32" s="51" t="s">
        <v>202</v>
      </c>
    </row>
    <row r="33" spans="1:5" ht="17.25">
      <c r="A33" s="47">
        <v>0.51388888888888884</v>
      </c>
      <c r="B33" s="48" t="s">
        <v>213</v>
      </c>
      <c r="C33" s="51" t="s">
        <v>209</v>
      </c>
      <c r="D33" s="50" t="s">
        <v>201</v>
      </c>
      <c r="E33" s="51" t="s">
        <v>205</v>
      </c>
    </row>
    <row r="34" spans="1:5" ht="17.25">
      <c r="A34" s="47">
        <v>0.51388888888888884</v>
      </c>
      <c r="B34" s="48" t="s">
        <v>214</v>
      </c>
      <c r="C34" s="51" t="s">
        <v>204</v>
      </c>
      <c r="D34" s="50" t="s">
        <v>201</v>
      </c>
      <c r="E34" s="51" t="s">
        <v>208</v>
      </c>
    </row>
    <row r="35" spans="1:5" ht="15">
      <c r="A35" s="39"/>
      <c r="B35" s="42"/>
      <c r="C35" s="43"/>
      <c r="D35" s="44"/>
      <c r="E35" s="43"/>
    </row>
    <row r="36" spans="1:5" ht="19.5">
      <c r="A36" s="45" t="s">
        <v>224</v>
      </c>
      <c r="B36" s="46" t="s">
        <v>225</v>
      </c>
      <c r="C36" s="89" t="s">
        <v>226</v>
      </c>
      <c r="D36" s="70"/>
      <c r="E36" s="70"/>
    </row>
    <row r="37" spans="1:5" ht="17.25">
      <c r="A37" s="47">
        <v>0.47916666666666669</v>
      </c>
      <c r="B37" s="48" t="s">
        <v>213</v>
      </c>
      <c r="C37" s="51" t="s">
        <v>200</v>
      </c>
      <c r="D37" s="50" t="s">
        <v>201</v>
      </c>
      <c r="E37" s="51" t="s">
        <v>204</v>
      </c>
    </row>
    <row r="38" spans="1:5" ht="17.25">
      <c r="A38" s="47">
        <v>0.47916666666666669</v>
      </c>
      <c r="B38" s="48" t="s">
        <v>214</v>
      </c>
      <c r="C38" s="51" t="s">
        <v>206</v>
      </c>
      <c r="D38" s="50" t="s">
        <v>201</v>
      </c>
      <c r="E38" s="51" t="s">
        <v>209</v>
      </c>
    </row>
    <row r="39" spans="1:5" ht="17.25">
      <c r="A39" s="47">
        <v>0.51388888888888884</v>
      </c>
      <c r="B39" s="48" t="s">
        <v>213</v>
      </c>
      <c r="C39" s="51" t="s">
        <v>205</v>
      </c>
      <c r="D39" s="50" t="s">
        <v>201</v>
      </c>
      <c r="E39" s="51" t="s">
        <v>202</v>
      </c>
    </row>
    <row r="40" spans="1:5" ht="17.25">
      <c r="A40" s="47">
        <v>0.51388888888888884</v>
      </c>
      <c r="B40" s="48" t="s">
        <v>214</v>
      </c>
      <c r="C40" s="51" t="s">
        <v>207</v>
      </c>
      <c r="D40" s="50" t="s">
        <v>201</v>
      </c>
      <c r="E40" s="51" t="s">
        <v>208</v>
      </c>
    </row>
    <row r="41" spans="1:5" ht="15">
      <c r="A41" s="39"/>
      <c r="B41" s="42"/>
      <c r="C41" s="43"/>
      <c r="D41" s="44"/>
      <c r="E41" s="43"/>
    </row>
    <row r="42" spans="1:5" ht="19.5">
      <c r="A42" s="45" t="s">
        <v>227</v>
      </c>
      <c r="B42" s="46" t="s">
        <v>228</v>
      </c>
      <c r="C42" s="89" t="s">
        <v>229</v>
      </c>
      <c r="D42" s="70"/>
      <c r="E42" s="70"/>
    </row>
    <row r="43" spans="1:5" ht="17.25">
      <c r="A43" s="47">
        <v>0.47916666666666669</v>
      </c>
      <c r="B43" s="48" t="s">
        <v>213</v>
      </c>
      <c r="C43" s="51" t="s">
        <v>200</v>
      </c>
      <c r="D43" s="50" t="s">
        <v>201</v>
      </c>
      <c r="E43" s="51" t="s">
        <v>209</v>
      </c>
    </row>
    <row r="44" spans="1:5" ht="17.25">
      <c r="A44" s="47">
        <v>0.47916666666666669</v>
      </c>
      <c r="B44" s="48" t="s">
        <v>214</v>
      </c>
      <c r="C44" s="51" t="s">
        <v>202</v>
      </c>
      <c r="D44" s="50" t="s">
        <v>201</v>
      </c>
      <c r="E44" s="51" t="s">
        <v>208</v>
      </c>
    </row>
    <row r="45" spans="1:5" ht="17.25">
      <c r="A45" s="47">
        <v>0.51388888888888884</v>
      </c>
      <c r="B45" s="48" t="s">
        <v>213</v>
      </c>
      <c r="C45" s="51" t="s">
        <v>207</v>
      </c>
      <c r="D45" s="50" t="s">
        <v>201</v>
      </c>
      <c r="E45" s="51" t="s">
        <v>205</v>
      </c>
    </row>
    <row r="46" spans="1:5" ht="17.25">
      <c r="A46" s="47">
        <v>0.51388888888888884</v>
      </c>
      <c r="B46" s="48" t="s">
        <v>214</v>
      </c>
      <c r="C46" s="51" t="s">
        <v>204</v>
      </c>
      <c r="D46" s="50" t="s">
        <v>201</v>
      </c>
      <c r="E46" s="51" t="s">
        <v>206</v>
      </c>
    </row>
    <row r="47" spans="1:5" ht="15">
      <c r="A47" s="39"/>
      <c r="B47" s="42"/>
      <c r="C47" s="43"/>
      <c r="D47" s="44"/>
      <c r="E47" s="43"/>
    </row>
    <row r="48" spans="1:5" ht="21">
      <c r="A48" s="52" t="s">
        <v>230</v>
      </c>
      <c r="B48" s="53"/>
      <c r="C48" s="52"/>
      <c r="D48" s="52"/>
      <c r="E48" s="52"/>
    </row>
    <row r="49" spans="2:2">
      <c r="B49" s="54"/>
    </row>
    <row r="50" spans="2:2">
      <c r="B50" s="54"/>
    </row>
    <row r="51" spans="2:2">
      <c r="B51" s="54"/>
    </row>
    <row r="52" spans="2:2">
      <c r="B52" s="54"/>
    </row>
    <row r="53" spans="2:2">
      <c r="B53" s="54"/>
    </row>
    <row r="54" spans="2:2">
      <c r="B54" s="54"/>
    </row>
    <row r="55" spans="2:2">
      <c r="B55" s="54"/>
    </row>
    <row r="56" spans="2:2">
      <c r="B56" s="54"/>
    </row>
    <row r="57" spans="2:2">
      <c r="B57" s="54"/>
    </row>
    <row r="58" spans="2:2">
      <c r="B58" s="54"/>
    </row>
    <row r="59" spans="2:2">
      <c r="B59" s="54"/>
    </row>
    <row r="60" spans="2:2">
      <c r="B60" s="54"/>
    </row>
    <row r="61" spans="2:2">
      <c r="B61" s="54"/>
    </row>
    <row r="62" spans="2:2">
      <c r="B62" s="54"/>
    </row>
    <row r="63" spans="2:2">
      <c r="B63" s="54"/>
    </row>
    <row r="64" spans="2:2">
      <c r="B64" s="54"/>
    </row>
    <row r="65" spans="2:2">
      <c r="B65" s="54"/>
    </row>
    <row r="66" spans="2:2">
      <c r="B66" s="54"/>
    </row>
    <row r="67" spans="2:2">
      <c r="B67" s="54"/>
    </row>
    <row r="68" spans="2:2">
      <c r="B68" s="54"/>
    </row>
    <row r="69" spans="2:2">
      <c r="B69" s="54"/>
    </row>
    <row r="70" spans="2:2">
      <c r="B70" s="54"/>
    </row>
    <row r="71" spans="2:2">
      <c r="B71" s="54"/>
    </row>
    <row r="72" spans="2:2">
      <c r="B72" s="54"/>
    </row>
    <row r="73" spans="2:2">
      <c r="B73" s="54"/>
    </row>
    <row r="74" spans="2:2">
      <c r="B74" s="54"/>
    </row>
    <row r="75" spans="2:2">
      <c r="B75" s="54"/>
    </row>
    <row r="76" spans="2:2">
      <c r="B76" s="54"/>
    </row>
    <row r="77" spans="2:2">
      <c r="B77" s="54"/>
    </row>
    <row r="78" spans="2:2">
      <c r="B78" s="54"/>
    </row>
    <row r="79" spans="2:2">
      <c r="B79" s="54"/>
    </row>
    <row r="80" spans="2:2">
      <c r="B80" s="54"/>
    </row>
    <row r="81" spans="2:2">
      <c r="B81" s="54"/>
    </row>
    <row r="82" spans="2:2">
      <c r="B82" s="54"/>
    </row>
    <row r="83" spans="2:2">
      <c r="B83" s="54"/>
    </row>
    <row r="84" spans="2:2">
      <c r="B84" s="54"/>
    </row>
    <row r="85" spans="2:2">
      <c r="B85" s="54"/>
    </row>
    <row r="86" spans="2:2">
      <c r="B86" s="54"/>
    </row>
    <row r="87" spans="2:2">
      <c r="B87" s="54"/>
    </row>
    <row r="88" spans="2:2">
      <c r="B88" s="54"/>
    </row>
    <row r="89" spans="2:2">
      <c r="B89" s="54"/>
    </row>
    <row r="90" spans="2:2">
      <c r="B90" s="54"/>
    </row>
    <row r="91" spans="2:2">
      <c r="B91" s="54"/>
    </row>
    <row r="92" spans="2:2">
      <c r="B92" s="54"/>
    </row>
    <row r="93" spans="2:2">
      <c r="B93" s="54"/>
    </row>
    <row r="94" spans="2:2">
      <c r="B94" s="54"/>
    </row>
    <row r="95" spans="2:2">
      <c r="B95" s="54"/>
    </row>
    <row r="96" spans="2:2">
      <c r="B96" s="54"/>
    </row>
    <row r="97" spans="2:2">
      <c r="B97" s="54"/>
    </row>
    <row r="98" spans="2:2">
      <c r="B98" s="54"/>
    </row>
    <row r="99" spans="2:2">
      <c r="B99" s="54"/>
    </row>
    <row r="100" spans="2:2">
      <c r="B100" s="54"/>
    </row>
    <row r="101" spans="2:2">
      <c r="B101" s="54"/>
    </row>
    <row r="102" spans="2:2">
      <c r="B102" s="54"/>
    </row>
    <row r="103" spans="2:2">
      <c r="B103" s="54"/>
    </row>
    <row r="104" spans="2:2">
      <c r="B104" s="54"/>
    </row>
    <row r="105" spans="2:2">
      <c r="B105" s="54"/>
    </row>
    <row r="106" spans="2:2">
      <c r="B106" s="54"/>
    </row>
    <row r="107" spans="2:2">
      <c r="B107" s="54"/>
    </row>
    <row r="108" spans="2:2">
      <c r="B108" s="54"/>
    </row>
    <row r="109" spans="2:2">
      <c r="B109" s="54"/>
    </row>
    <row r="110" spans="2:2">
      <c r="B110" s="54"/>
    </row>
    <row r="111" spans="2:2">
      <c r="B111" s="54"/>
    </row>
    <row r="112" spans="2:2">
      <c r="B112" s="54"/>
    </row>
    <row r="113" spans="2:2">
      <c r="B113" s="54"/>
    </row>
    <row r="114" spans="2:2">
      <c r="B114" s="54"/>
    </row>
    <row r="115" spans="2:2">
      <c r="B115" s="54"/>
    </row>
    <row r="116" spans="2:2">
      <c r="B116" s="54"/>
    </row>
    <row r="117" spans="2:2">
      <c r="B117" s="54"/>
    </row>
    <row r="118" spans="2:2">
      <c r="B118" s="54"/>
    </row>
    <row r="119" spans="2:2">
      <c r="B119" s="54"/>
    </row>
    <row r="120" spans="2:2">
      <c r="B120" s="54"/>
    </row>
    <row r="121" spans="2:2">
      <c r="B121" s="54"/>
    </row>
    <row r="122" spans="2:2">
      <c r="B122" s="54"/>
    </row>
    <row r="123" spans="2:2">
      <c r="B123" s="54"/>
    </row>
    <row r="124" spans="2:2">
      <c r="B124" s="54"/>
    </row>
    <row r="125" spans="2:2">
      <c r="B125" s="54"/>
    </row>
    <row r="126" spans="2:2">
      <c r="B126" s="54"/>
    </row>
    <row r="127" spans="2:2">
      <c r="B127" s="54"/>
    </row>
    <row r="128" spans="2:2">
      <c r="B128" s="54"/>
    </row>
    <row r="129" spans="2:2">
      <c r="B129" s="54"/>
    </row>
    <row r="130" spans="2:2">
      <c r="B130" s="54"/>
    </row>
    <row r="131" spans="2:2">
      <c r="B131" s="54"/>
    </row>
    <row r="132" spans="2:2">
      <c r="B132" s="54"/>
    </row>
    <row r="133" spans="2:2">
      <c r="B133" s="54"/>
    </row>
    <row r="134" spans="2:2">
      <c r="B134" s="54"/>
    </row>
    <row r="135" spans="2:2">
      <c r="B135" s="54"/>
    </row>
    <row r="136" spans="2:2">
      <c r="B136" s="54"/>
    </row>
    <row r="137" spans="2:2">
      <c r="B137" s="54"/>
    </row>
    <row r="138" spans="2:2">
      <c r="B138" s="54"/>
    </row>
    <row r="139" spans="2:2">
      <c r="B139" s="54"/>
    </row>
    <row r="140" spans="2:2">
      <c r="B140" s="54"/>
    </row>
    <row r="141" spans="2:2">
      <c r="B141" s="54"/>
    </row>
    <row r="142" spans="2:2">
      <c r="B142" s="54"/>
    </row>
    <row r="143" spans="2:2">
      <c r="B143" s="54"/>
    </row>
    <row r="144" spans="2:2">
      <c r="B144" s="54"/>
    </row>
    <row r="145" spans="2:2">
      <c r="B145" s="54"/>
    </row>
    <row r="146" spans="2:2">
      <c r="B146" s="54"/>
    </row>
    <row r="147" spans="2:2">
      <c r="B147" s="54"/>
    </row>
    <row r="148" spans="2:2">
      <c r="B148" s="54"/>
    </row>
    <row r="149" spans="2:2">
      <c r="B149" s="54"/>
    </row>
    <row r="150" spans="2:2">
      <c r="B150" s="54"/>
    </row>
    <row r="151" spans="2:2">
      <c r="B151" s="54"/>
    </row>
    <row r="152" spans="2:2">
      <c r="B152" s="54"/>
    </row>
    <row r="153" spans="2:2">
      <c r="B153" s="54"/>
    </row>
    <row r="154" spans="2:2">
      <c r="B154" s="54"/>
    </row>
    <row r="155" spans="2:2">
      <c r="B155" s="54"/>
    </row>
    <row r="156" spans="2:2">
      <c r="B156" s="54"/>
    </row>
    <row r="157" spans="2:2">
      <c r="B157" s="54"/>
    </row>
    <row r="158" spans="2:2">
      <c r="B158" s="54"/>
    </row>
    <row r="159" spans="2:2">
      <c r="B159" s="54"/>
    </row>
    <row r="160" spans="2:2">
      <c r="B160" s="54"/>
    </row>
    <row r="161" spans="2:2">
      <c r="B161" s="54"/>
    </row>
    <row r="162" spans="2:2">
      <c r="B162" s="54"/>
    </row>
    <row r="163" spans="2:2">
      <c r="B163" s="54"/>
    </row>
    <row r="164" spans="2:2">
      <c r="B164" s="54"/>
    </row>
    <row r="165" spans="2:2">
      <c r="B165" s="54"/>
    </row>
    <row r="166" spans="2:2">
      <c r="B166" s="54"/>
    </row>
    <row r="167" spans="2:2">
      <c r="B167" s="54"/>
    </row>
    <row r="168" spans="2:2">
      <c r="B168" s="54"/>
    </row>
    <row r="169" spans="2:2">
      <c r="B169" s="54"/>
    </row>
    <row r="170" spans="2:2">
      <c r="B170" s="54"/>
    </row>
    <row r="171" spans="2:2">
      <c r="B171" s="54"/>
    </row>
    <row r="172" spans="2:2">
      <c r="B172" s="54"/>
    </row>
    <row r="173" spans="2:2">
      <c r="B173" s="54"/>
    </row>
    <row r="174" spans="2:2">
      <c r="B174" s="54"/>
    </row>
    <row r="175" spans="2:2">
      <c r="B175" s="54"/>
    </row>
    <row r="176" spans="2:2">
      <c r="B176" s="54"/>
    </row>
    <row r="177" spans="2:2">
      <c r="B177" s="54"/>
    </row>
    <row r="178" spans="2:2">
      <c r="B178" s="54"/>
    </row>
    <row r="179" spans="2:2">
      <c r="B179" s="54"/>
    </row>
    <row r="180" spans="2:2">
      <c r="B180" s="54"/>
    </row>
    <row r="181" spans="2:2">
      <c r="B181" s="54"/>
    </row>
    <row r="182" spans="2:2">
      <c r="B182" s="54"/>
    </row>
    <row r="183" spans="2:2">
      <c r="B183" s="54"/>
    </row>
    <row r="184" spans="2:2">
      <c r="B184" s="54"/>
    </row>
    <row r="185" spans="2:2">
      <c r="B185" s="54"/>
    </row>
    <row r="186" spans="2:2">
      <c r="B186" s="54"/>
    </row>
    <row r="187" spans="2:2">
      <c r="B187" s="54"/>
    </row>
    <row r="188" spans="2:2">
      <c r="B188" s="54"/>
    </row>
    <row r="189" spans="2:2">
      <c r="B189" s="54"/>
    </row>
    <row r="190" spans="2:2">
      <c r="B190" s="54"/>
    </row>
    <row r="191" spans="2:2">
      <c r="B191" s="54"/>
    </row>
    <row r="192" spans="2:2">
      <c r="B192" s="54"/>
    </row>
    <row r="193" spans="2:2">
      <c r="B193" s="54"/>
    </row>
    <row r="194" spans="2:2">
      <c r="B194" s="54"/>
    </row>
    <row r="195" spans="2:2">
      <c r="B195" s="54"/>
    </row>
    <row r="196" spans="2:2">
      <c r="B196" s="54"/>
    </row>
    <row r="197" spans="2:2">
      <c r="B197" s="54"/>
    </row>
    <row r="198" spans="2:2">
      <c r="B198" s="54"/>
    </row>
    <row r="199" spans="2:2">
      <c r="B199" s="54"/>
    </row>
    <row r="200" spans="2:2">
      <c r="B200" s="54"/>
    </row>
    <row r="201" spans="2:2">
      <c r="B201" s="54"/>
    </row>
    <row r="202" spans="2:2">
      <c r="B202" s="54"/>
    </row>
    <row r="203" spans="2:2">
      <c r="B203" s="54"/>
    </row>
    <row r="204" spans="2:2">
      <c r="B204" s="54"/>
    </row>
    <row r="205" spans="2:2">
      <c r="B205" s="54"/>
    </row>
    <row r="206" spans="2:2">
      <c r="B206" s="54"/>
    </row>
    <row r="207" spans="2:2">
      <c r="B207" s="54"/>
    </row>
    <row r="208" spans="2:2">
      <c r="B208" s="54"/>
    </row>
    <row r="209" spans="2:2">
      <c r="B209" s="54"/>
    </row>
    <row r="210" spans="2:2">
      <c r="B210" s="54"/>
    </row>
    <row r="211" spans="2:2">
      <c r="B211" s="54"/>
    </row>
    <row r="212" spans="2:2">
      <c r="B212" s="54"/>
    </row>
    <row r="213" spans="2:2">
      <c r="B213" s="54"/>
    </row>
    <row r="214" spans="2:2">
      <c r="B214" s="54"/>
    </row>
    <row r="215" spans="2:2">
      <c r="B215" s="54"/>
    </row>
    <row r="216" spans="2:2">
      <c r="B216" s="54"/>
    </row>
    <row r="217" spans="2:2">
      <c r="B217" s="54"/>
    </row>
    <row r="218" spans="2:2">
      <c r="B218" s="54"/>
    </row>
    <row r="219" spans="2:2">
      <c r="B219" s="54"/>
    </row>
    <row r="220" spans="2:2">
      <c r="B220" s="54"/>
    </row>
    <row r="221" spans="2:2">
      <c r="B221" s="54"/>
    </row>
    <row r="222" spans="2:2">
      <c r="B222" s="54"/>
    </row>
    <row r="223" spans="2:2">
      <c r="B223" s="54"/>
    </row>
    <row r="224" spans="2:2">
      <c r="B224" s="54"/>
    </row>
    <row r="225" spans="2:2">
      <c r="B225" s="54"/>
    </row>
    <row r="226" spans="2:2">
      <c r="B226" s="54"/>
    </row>
    <row r="227" spans="2:2">
      <c r="B227" s="54"/>
    </row>
    <row r="228" spans="2:2">
      <c r="B228" s="54"/>
    </row>
    <row r="229" spans="2:2">
      <c r="B229" s="54"/>
    </row>
    <row r="230" spans="2:2">
      <c r="B230" s="54"/>
    </row>
    <row r="231" spans="2:2">
      <c r="B231" s="54"/>
    </row>
    <row r="232" spans="2:2">
      <c r="B232" s="54"/>
    </row>
    <row r="233" spans="2:2">
      <c r="B233" s="54"/>
    </row>
    <row r="234" spans="2:2">
      <c r="B234" s="54"/>
    </row>
    <row r="235" spans="2:2">
      <c r="B235" s="54"/>
    </row>
    <row r="236" spans="2:2">
      <c r="B236" s="54"/>
    </row>
    <row r="237" spans="2:2">
      <c r="B237" s="54"/>
    </row>
    <row r="238" spans="2:2">
      <c r="B238" s="54"/>
    </row>
    <row r="239" spans="2:2">
      <c r="B239" s="54"/>
    </row>
    <row r="240" spans="2:2">
      <c r="B240" s="54"/>
    </row>
    <row r="241" spans="2:2">
      <c r="B241" s="54"/>
    </row>
    <row r="242" spans="2:2">
      <c r="B242" s="54"/>
    </row>
    <row r="243" spans="2:2">
      <c r="B243" s="54"/>
    </row>
    <row r="244" spans="2:2">
      <c r="B244" s="54"/>
    </row>
    <row r="245" spans="2:2">
      <c r="B245" s="54"/>
    </row>
    <row r="246" spans="2:2">
      <c r="B246" s="54"/>
    </row>
    <row r="247" spans="2:2">
      <c r="B247" s="54"/>
    </row>
    <row r="248" spans="2:2">
      <c r="B248" s="54"/>
    </row>
    <row r="249" spans="2:2">
      <c r="B249" s="54"/>
    </row>
    <row r="250" spans="2:2">
      <c r="B250" s="54"/>
    </row>
    <row r="251" spans="2:2">
      <c r="B251" s="54"/>
    </row>
    <row r="252" spans="2:2">
      <c r="B252" s="54"/>
    </row>
    <row r="253" spans="2:2">
      <c r="B253" s="54"/>
    </row>
    <row r="254" spans="2:2">
      <c r="B254" s="54"/>
    </row>
    <row r="255" spans="2:2">
      <c r="B255" s="54"/>
    </row>
    <row r="256" spans="2:2">
      <c r="B256" s="54"/>
    </row>
    <row r="257" spans="2:2">
      <c r="B257" s="54"/>
    </row>
    <row r="258" spans="2:2">
      <c r="B258" s="54"/>
    </row>
    <row r="259" spans="2:2">
      <c r="B259" s="54"/>
    </row>
    <row r="260" spans="2:2">
      <c r="B260" s="54"/>
    </row>
    <row r="261" spans="2:2">
      <c r="B261" s="54"/>
    </row>
    <row r="262" spans="2:2">
      <c r="B262" s="54"/>
    </row>
    <row r="263" spans="2:2">
      <c r="B263" s="54"/>
    </row>
    <row r="264" spans="2:2">
      <c r="B264" s="54"/>
    </row>
    <row r="265" spans="2:2">
      <c r="B265" s="54"/>
    </row>
    <row r="266" spans="2:2">
      <c r="B266" s="54"/>
    </row>
    <row r="267" spans="2:2">
      <c r="B267" s="54"/>
    </row>
    <row r="268" spans="2:2">
      <c r="B268" s="54"/>
    </row>
    <row r="269" spans="2:2">
      <c r="B269" s="54"/>
    </row>
    <row r="270" spans="2:2">
      <c r="B270" s="54"/>
    </row>
    <row r="271" spans="2:2">
      <c r="B271" s="54"/>
    </row>
    <row r="272" spans="2:2">
      <c r="B272" s="54"/>
    </row>
    <row r="273" spans="2:2">
      <c r="B273" s="54"/>
    </row>
    <row r="274" spans="2:2">
      <c r="B274" s="54"/>
    </row>
    <row r="275" spans="2:2">
      <c r="B275" s="54"/>
    </row>
    <row r="276" spans="2:2">
      <c r="B276" s="54"/>
    </row>
    <row r="277" spans="2:2">
      <c r="B277" s="54"/>
    </row>
    <row r="278" spans="2:2">
      <c r="B278" s="54"/>
    </row>
    <row r="279" spans="2:2">
      <c r="B279" s="54"/>
    </row>
    <row r="280" spans="2:2">
      <c r="B280" s="54"/>
    </row>
    <row r="281" spans="2:2">
      <c r="B281" s="54"/>
    </row>
    <row r="282" spans="2:2">
      <c r="B282" s="54"/>
    </row>
    <row r="283" spans="2:2">
      <c r="B283" s="54"/>
    </row>
    <row r="284" spans="2:2">
      <c r="B284" s="54"/>
    </row>
    <row r="285" spans="2:2">
      <c r="B285" s="54"/>
    </row>
    <row r="286" spans="2:2">
      <c r="B286" s="54"/>
    </row>
    <row r="287" spans="2:2">
      <c r="B287" s="54"/>
    </row>
    <row r="288" spans="2:2">
      <c r="B288" s="54"/>
    </row>
    <row r="289" spans="2:2">
      <c r="B289" s="54"/>
    </row>
    <row r="290" spans="2:2">
      <c r="B290" s="54"/>
    </row>
    <row r="291" spans="2:2">
      <c r="B291" s="54"/>
    </row>
    <row r="292" spans="2:2">
      <c r="B292" s="54"/>
    </row>
    <row r="293" spans="2:2">
      <c r="B293" s="54"/>
    </row>
    <row r="294" spans="2:2">
      <c r="B294" s="54"/>
    </row>
    <row r="295" spans="2:2">
      <c r="B295" s="54"/>
    </row>
    <row r="296" spans="2:2">
      <c r="B296" s="54"/>
    </row>
    <row r="297" spans="2:2">
      <c r="B297" s="54"/>
    </row>
    <row r="298" spans="2:2">
      <c r="B298" s="54"/>
    </row>
    <row r="299" spans="2:2">
      <c r="B299" s="54"/>
    </row>
    <row r="300" spans="2:2">
      <c r="B300" s="54"/>
    </row>
    <row r="301" spans="2:2">
      <c r="B301" s="54"/>
    </row>
    <row r="302" spans="2:2">
      <c r="B302" s="54"/>
    </row>
    <row r="303" spans="2:2">
      <c r="B303" s="54"/>
    </row>
    <row r="304" spans="2:2">
      <c r="B304" s="54"/>
    </row>
    <row r="305" spans="2:2">
      <c r="B305" s="54"/>
    </row>
    <row r="306" spans="2:2">
      <c r="B306" s="54"/>
    </row>
    <row r="307" spans="2:2">
      <c r="B307" s="54"/>
    </row>
    <row r="308" spans="2:2">
      <c r="B308" s="54"/>
    </row>
    <row r="309" spans="2:2">
      <c r="B309" s="54"/>
    </row>
    <row r="310" spans="2:2">
      <c r="B310" s="54"/>
    </row>
    <row r="311" spans="2:2">
      <c r="B311" s="54"/>
    </row>
    <row r="312" spans="2:2">
      <c r="B312" s="54"/>
    </row>
    <row r="313" spans="2:2">
      <c r="B313" s="54"/>
    </row>
    <row r="314" spans="2:2">
      <c r="B314" s="54"/>
    </row>
    <row r="315" spans="2:2">
      <c r="B315" s="54"/>
    </row>
    <row r="316" spans="2:2">
      <c r="B316" s="54"/>
    </row>
    <row r="317" spans="2:2">
      <c r="B317" s="54"/>
    </row>
    <row r="318" spans="2:2">
      <c r="B318" s="54"/>
    </row>
    <row r="319" spans="2:2">
      <c r="B319" s="54"/>
    </row>
    <row r="320" spans="2:2">
      <c r="B320" s="54"/>
    </row>
    <row r="321" spans="2:2">
      <c r="B321" s="54"/>
    </row>
    <row r="322" spans="2:2">
      <c r="B322" s="54"/>
    </row>
    <row r="323" spans="2:2">
      <c r="B323" s="54"/>
    </row>
    <row r="324" spans="2:2">
      <c r="B324" s="54"/>
    </row>
    <row r="325" spans="2:2">
      <c r="B325" s="54"/>
    </row>
    <row r="326" spans="2:2">
      <c r="B326" s="54"/>
    </row>
    <row r="327" spans="2:2">
      <c r="B327" s="54"/>
    </row>
    <row r="328" spans="2:2">
      <c r="B328" s="54"/>
    </row>
    <row r="329" spans="2:2">
      <c r="B329" s="54"/>
    </row>
    <row r="330" spans="2:2">
      <c r="B330" s="54"/>
    </row>
    <row r="331" spans="2:2">
      <c r="B331" s="54"/>
    </row>
    <row r="332" spans="2:2">
      <c r="B332" s="54"/>
    </row>
    <row r="333" spans="2:2">
      <c r="B333" s="54"/>
    </row>
    <row r="334" spans="2:2">
      <c r="B334" s="54"/>
    </row>
    <row r="335" spans="2:2">
      <c r="B335" s="54"/>
    </row>
    <row r="336" spans="2:2">
      <c r="B336" s="54"/>
    </row>
    <row r="337" spans="2:2">
      <c r="B337" s="54"/>
    </row>
    <row r="338" spans="2:2">
      <c r="B338" s="54"/>
    </row>
    <row r="339" spans="2:2">
      <c r="B339" s="54"/>
    </row>
    <row r="340" spans="2:2">
      <c r="B340" s="54"/>
    </row>
    <row r="341" spans="2:2">
      <c r="B341" s="54"/>
    </row>
    <row r="342" spans="2:2">
      <c r="B342" s="54"/>
    </row>
    <row r="343" spans="2:2">
      <c r="B343" s="54"/>
    </row>
    <row r="344" spans="2:2">
      <c r="B344" s="54"/>
    </row>
    <row r="345" spans="2:2">
      <c r="B345" s="54"/>
    </row>
    <row r="346" spans="2:2">
      <c r="B346" s="54"/>
    </row>
    <row r="347" spans="2:2">
      <c r="B347" s="54"/>
    </row>
    <row r="348" spans="2:2">
      <c r="B348" s="54"/>
    </row>
    <row r="349" spans="2:2">
      <c r="B349" s="54"/>
    </row>
    <row r="350" spans="2:2">
      <c r="B350" s="54"/>
    </row>
    <row r="351" spans="2:2">
      <c r="B351" s="54"/>
    </row>
    <row r="352" spans="2:2">
      <c r="B352" s="54"/>
    </row>
    <row r="353" spans="2:2">
      <c r="B353" s="54"/>
    </row>
    <row r="354" spans="2:2">
      <c r="B354" s="54"/>
    </row>
    <row r="355" spans="2:2">
      <c r="B355" s="54"/>
    </row>
    <row r="356" spans="2:2">
      <c r="B356" s="54"/>
    </row>
    <row r="357" spans="2:2">
      <c r="B357" s="54"/>
    </row>
    <row r="358" spans="2:2">
      <c r="B358" s="54"/>
    </row>
    <row r="359" spans="2:2">
      <c r="B359" s="54"/>
    </row>
    <row r="360" spans="2:2">
      <c r="B360" s="54"/>
    </row>
    <row r="361" spans="2:2">
      <c r="B361" s="54"/>
    </row>
    <row r="362" spans="2:2">
      <c r="B362" s="54"/>
    </row>
    <row r="363" spans="2:2">
      <c r="B363" s="54"/>
    </row>
    <row r="364" spans="2:2">
      <c r="B364" s="54"/>
    </row>
    <row r="365" spans="2:2">
      <c r="B365" s="54"/>
    </row>
    <row r="366" spans="2:2">
      <c r="B366" s="54"/>
    </row>
    <row r="367" spans="2:2">
      <c r="B367" s="54"/>
    </row>
    <row r="368" spans="2:2">
      <c r="B368" s="54"/>
    </row>
    <row r="369" spans="2:2">
      <c r="B369" s="54"/>
    </row>
    <row r="370" spans="2:2">
      <c r="B370" s="54"/>
    </row>
    <row r="371" spans="2:2">
      <c r="B371" s="54"/>
    </row>
    <row r="372" spans="2:2">
      <c r="B372" s="54"/>
    </row>
    <row r="373" spans="2:2">
      <c r="B373" s="54"/>
    </row>
    <row r="374" spans="2:2">
      <c r="B374" s="54"/>
    </row>
    <row r="375" spans="2:2">
      <c r="B375" s="54"/>
    </row>
    <row r="376" spans="2:2">
      <c r="B376" s="54"/>
    </row>
    <row r="377" spans="2:2">
      <c r="B377" s="54"/>
    </row>
    <row r="378" spans="2:2">
      <c r="B378" s="54"/>
    </row>
    <row r="379" spans="2:2">
      <c r="B379" s="54"/>
    </row>
    <row r="380" spans="2:2">
      <c r="B380" s="54"/>
    </row>
    <row r="381" spans="2:2">
      <c r="B381" s="54"/>
    </row>
    <row r="382" spans="2:2">
      <c r="B382" s="54"/>
    </row>
    <row r="383" spans="2:2">
      <c r="B383" s="54"/>
    </row>
    <row r="384" spans="2:2">
      <c r="B384" s="54"/>
    </row>
    <row r="385" spans="2:2">
      <c r="B385" s="54"/>
    </row>
    <row r="386" spans="2:2">
      <c r="B386" s="54"/>
    </row>
    <row r="387" spans="2:2">
      <c r="B387" s="54"/>
    </row>
    <row r="388" spans="2:2">
      <c r="B388" s="54"/>
    </row>
    <row r="389" spans="2:2">
      <c r="B389" s="54"/>
    </row>
    <row r="390" spans="2:2">
      <c r="B390" s="54"/>
    </row>
    <row r="391" spans="2:2">
      <c r="B391" s="54"/>
    </row>
    <row r="392" spans="2:2">
      <c r="B392" s="54"/>
    </row>
    <row r="393" spans="2:2">
      <c r="B393" s="54"/>
    </row>
    <row r="394" spans="2:2">
      <c r="B394" s="54"/>
    </row>
    <row r="395" spans="2:2">
      <c r="B395" s="54"/>
    </row>
    <row r="396" spans="2:2">
      <c r="B396" s="54"/>
    </row>
    <row r="397" spans="2:2">
      <c r="B397" s="54"/>
    </row>
    <row r="398" spans="2:2">
      <c r="B398" s="54"/>
    </row>
    <row r="399" spans="2:2">
      <c r="B399" s="54"/>
    </row>
    <row r="400" spans="2:2">
      <c r="B400" s="54"/>
    </row>
    <row r="401" spans="2:2">
      <c r="B401" s="54"/>
    </row>
    <row r="402" spans="2:2">
      <c r="B402" s="54"/>
    </row>
    <row r="403" spans="2:2">
      <c r="B403" s="54"/>
    </row>
    <row r="404" spans="2:2">
      <c r="B404" s="54"/>
    </row>
    <row r="405" spans="2:2">
      <c r="B405" s="54"/>
    </row>
    <row r="406" spans="2:2">
      <c r="B406" s="54"/>
    </row>
    <row r="407" spans="2:2">
      <c r="B407" s="54"/>
    </row>
    <row r="408" spans="2:2">
      <c r="B408" s="54"/>
    </row>
    <row r="409" spans="2:2">
      <c r="B409" s="54"/>
    </row>
    <row r="410" spans="2:2">
      <c r="B410" s="54"/>
    </row>
    <row r="411" spans="2:2">
      <c r="B411" s="54"/>
    </row>
    <row r="412" spans="2:2">
      <c r="B412" s="54"/>
    </row>
    <row r="413" spans="2:2">
      <c r="B413" s="54"/>
    </row>
    <row r="414" spans="2:2">
      <c r="B414" s="54"/>
    </row>
    <row r="415" spans="2:2">
      <c r="B415" s="54"/>
    </row>
    <row r="416" spans="2:2">
      <c r="B416" s="54"/>
    </row>
    <row r="417" spans="2:2">
      <c r="B417" s="54"/>
    </row>
    <row r="418" spans="2:2">
      <c r="B418" s="54"/>
    </row>
    <row r="419" spans="2:2">
      <c r="B419" s="54"/>
    </row>
    <row r="420" spans="2:2">
      <c r="B420" s="54"/>
    </row>
    <row r="421" spans="2:2">
      <c r="B421" s="54"/>
    </row>
    <row r="422" spans="2:2">
      <c r="B422" s="54"/>
    </row>
    <row r="423" spans="2:2">
      <c r="B423" s="54"/>
    </row>
    <row r="424" spans="2:2">
      <c r="B424" s="54"/>
    </row>
    <row r="425" spans="2:2">
      <c r="B425" s="54"/>
    </row>
    <row r="426" spans="2:2">
      <c r="B426" s="54"/>
    </row>
    <row r="427" spans="2:2">
      <c r="B427" s="54"/>
    </row>
    <row r="428" spans="2:2">
      <c r="B428" s="54"/>
    </row>
    <row r="429" spans="2:2">
      <c r="B429" s="54"/>
    </row>
    <row r="430" spans="2:2">
      <c r="B430" s="54"/>
    </row>
    <row r="431" spans="2:2">
      <c r="B431" s="54"/>
    </row>
    <row r="432" spans="2:2">
      <c r="B432" s="54"/>
    </row>
    <row r="433" spans="2:2">
      <c r="B433" s="54"/>
    </row>
    <row r="434" spans="2:2">
      <c r="B434" s="54"/>
    </row>
    <row r="435" spans="2:2">
      <c r="B435" s="54"/>
    </row>
    <row r="436" spans="2:2">
      <c r="B436" s="54"/>
    </row>
    <row r="437" spans="2:2">
      <c r="B437" s="54"/>
    </row>
    <row r="438" spans="2:2">
      <c r="B438" s="54"/>
    </row>
    <row r="439" spans="2:2">
      <c r="B439" s="54"/>
    </row>
    <row r="440" spans="2:2">
      <c r="B440" s="54"/>
    </row>
    <row r="441" spans="2:2">
      <c r="B441" s="54"/>
    </row>
    <row r="442" spans="2:2">
      <c r="B442" s="54"/>
    </row>
    <row r="443" spans="2:2">
      <c r="B443" s="54"/>
    </row>
    <row r="444" spans="2:2">
      <c r="B444" s="54"/>
    </row>
    <row r="445" spans="2:2">
      <c r="B445" s="54"/>
    </row>
    <row r="446" spans="2:2">
      <c r="B446" s="54"/>
    </row>
    <row r="447" spans="2:2">
      <c r="B447" s="54"/>
    </row>
    <row r="448" spans="2:2">
      <c r="B448" s="54"/>
    </row>
    <row r="449" spans="2:2">
      <c r="B449" s="54"/>
    </row>
    <row r="450" spans="2:2">
      <c r="B450" s="54"/>
    </row>
    <row r="451" spans="2:2">
      <c r="B451" s="54"/>
    </row>
    <row r="452" spans="2:2">
      <c r="B452" s="54"/>
    </row>
    <row r="453" spans="2:2">
      <c r="B453" s="54"/>
    </row>
    <row r="454" spans="2:2">
      <c r="B454" s="54"/>
    </row>
    <row r="455" spans="2:2">
      <c r="B455" s="54"/>
    </row>
    <row r="456" spans="2:2">
      <c r="B456" s="54"/>
    </row>
    <row r="457" spans="2:2">
      <c r="B457" s="54"/>
    </row>
    <row r="458" spans="2:2">
      <c r="B458" s="54"/>
    </row>
    <row r="459" spans="2:2">
      <c r="B459" s="54"/>
    </row>
    <row r="460" spans="2:2">
      <c r="B460" s="54"/>
    </row>
    <row r="461" spans="2:2">
      <c r="B461" s="54"/>
    </row>
    <row r="462" spans="2:2">
      <c r="B462" s="54"/>
    </row>
    <row r="463" spans="2:2">
      <c r="B463" s="54"/>
    </row>
    <row r="464" spans="2:2">
      <c r="B464" s="54"/>
    </row>
    <row r="465" spans="2:2">
      <c r="B465" s="54"/>
    </row>
    <row r="466" spans="2:2">
      <c r="B466" s="54"/>
    </row>
    <row r="467" spans="2:2">
      <c r="B467" s="54"/>
    </row>
    <row r="468" spans="2:2">
      <c r="B468" s="54"/>
    </row>
    <row r="469" spans="2:2">
      <c r="B469" s="54"/>
    </row>
    <row r="470" spans="2:2">
      <c r="B470" s="54"/>
    </row>
    <row r="471" spans="2:2">
      <c r="B471" s="54"/>
    </row>
    <row r="472" spans="2:2">
      <c r="B472" s="54"/>
    </row>
    <row r="473" spans="2:2">
      <c r="B473" s="54"/>
    </row>
    <row r="474" spans="2:2">
      <c r="B474" s="54"/>
    </row>
    <row r="475" spans="2:2">
      <c r="B475" s="54"/>
    </row>
    <row r="476" spans="2:2">
      <c r="B476" s="54"/>
    </row>
    <row r="477" spans="2:2">
      <c r="B477" s="54"/>
    </row>
    <row r="478" spans="2:2">
      <c r="B478" s="54"/>
    </row>
    <row r="479" spans="2:2">
      <c r="B479" s="54"/>
    </row>
    <row r="480" spans="2:2">
      <c r="B480" s="54"/>
    </row>
    <row r="481" spans="2:2">
      <c r="B481" s="54"/>
    </row>
    <row r="482" spans="2:2">
      <c r="B482" s="54"/>
    </row>
    <row r="483" spans="2:2">
      <c r="B483" s="54"/>
    </row>
    <row r="484" spans="2:2">
      <c r="B484" s="54"/>
    </row>
    <row r="485" spans="2:2">
      <c r="B485" s="54"/>
    </row>
    <row r="486" spans="2:2">
      <c r="B486" s="54"/>
    </row>
    <row r="487" spans="2:2">
      <c r="B487" s="54"/>
    </row>
    <row r="488" spans="2:2">
      <c r="B488" s="54"/>
    </row>
    <row r="489" spans="2:2">
      <c r="B489" s="54"/>
    </row>
    <row r="490" spans="2:2">
      <c r="B490" s="54"/>
    </row>
    <row r="491" spans="2:2">
      <c r="B491" s="54"/>
    </row>
    <row r="492" spans="2:2">
      <c r="B492" s="54"/>
    </row>
    <row r="493" spans="2:2">
      <c r="B493" s="54"/>
    </row>
    <row r="494" spans="2:2">
      <c r="B494" s="54"/>
    </row>
    <row r="495" spans="2:2">
      <c r="B495" s="54"/>
    </row>
    <row r="496" spans="2:2">
      <c r="B496" s="54"/>
    </row>
    <row r="497" spans="2:2">
      <c r="B497" s="54"/>
    </row>
    <row r="498" spans="2:2">
      <c r="B498" s="54"/>
    </row>
    <row r="499" spans="2:2">
      <c r="B499" s="54"/>
    </row>
    <row r="500" spans="2:2">
      <c r="B500" s="54"/>
    </row>
    <row r="501" spans="2:2">
      <c r="B501" s="54"/>
    </row>
    <row r="502" spans="2:2">
      <c r="B502" s="54"/>
    </row>
    <row r="503" spans="2:2">
      <c r="B503" s="54"/>
    </row>
    <row r="504" spans="2:2">
      <c r="B504" s="54"/>
    </row>
    <row r="505" spans="2:2">
      <c r="B505" s="54"/>
    </row>
    <row r="506" spans="2:2">
      <c r="B506" s="54"/>
    </row>
    <row r="507" spans="2:2">
      <c r="B507" s="54"/>
    </row>
    <row r="508" spans="2:2">
      <c r="B508" s="54"/>
    </row>
    <row r="509" spans="2:2">
      <c r="B509" s="54"/>
    </row>
    <row r="510" spans="2:2">
      <c r="B510" s="54"/>
    </row>
    <row r="511" spans="2:2">
      <c r="B511" s="54"/>
    </row>
    <row r="512" spans="2:2">
      <c r="B512" s="54"/>
    </row>
    <row r="513" spans="2:2">
      <c r="B513" s="54"/>
    </row>
    <row r="514" spans="2:2">
      <c r="B514" s="54"/>
    </row>
    <row r="515" spans="2:2">
      <c r="B515" s="54"/>
    </row>
    <row r="516" spans="2:2">
      <c r="B516" s="54"/>
    </row>
    <row r="517" spans="2:2">
      <c r="B517" s="54"/>
    </row>
    <row r="518" spans="2:2">
      <c r="B518" s="54"/>
    </row>
    <row r="519" spans="2:2">
      <c r="B519" s="54"/>
    </row>
    <row r="520" spans="2:2">
      <c r="B520" s="54"/>
    </row>
    <row r="521" spans="2:2">
      <c r="B521" s="54"/>
    </row>
    <row r="522" spans="2:2">
      <c r="B522" s="54"/>
    </row>
    <row r="523" spans="2:2">
      <c r="B523" s="54"/>
    </row>
    <row r="524" spans="2:2">
      <c r="B524" s="54"/>
    </row>
    <row r="525" spans="2:2">
      <c r="B525" s="54"/>
    </row>
    <row r="526" spans="2:2">
      <c r="B526" s="54"/>
    </row>
    <row r="527" spans="2:2">
      <c r="B527" s="54"/>
    </row>
    <row r="528" spans="2:2">
      <c r="B528" s="54"/>
    </row>
    <row r="529" spans="2:2">
      <c r="B529" s="54"/>
    </row>
    <row r="530" spans="2:2">
      <c r="B530" s="54"/>
    </row>
    <row r="531" spans="2:2">
      <c r="B531" s="54"/>
    </row>
    <row r="532" spans="2:2">
      <c r="B532" s="54"/>
    </row>
    <row r="533" spans="2:2">
      <c r="B533" s="54"/>
    </row>
    <row r="534" spans="2:2">
      <c r="B534" s="54"/>
    </row>
    <row r="535" spans="2:2">
      <c r="B535" s="54"/>
    </row>
    <row r="536" spans="2:2">
      <c r="B536" s="54"/>
    </row>
    <row r="537" spans="2:2">
      <c r="B537" s="54"/>
    </row>
    <row r="538" spans="2:2">
      <c r="B538" s="54"/>
    </row>
    <row r="539" spans="2:2">
      <c r="B539" s="54"/>
    </row>
    <row r="540" spans="2:2">
      <c r="B540" s="54"/>
    </row>
    <row r="541" spans="2:2">
      <c r="B541" s="54"/>
    </row>
    <row r="542" spans="2:2">
      <c r="B542" s="54"/>
    </row>
    <row r="543" spans="2:2">
      <c r="B543" s="54"/>
    </row>
    <row r="544" spans="2:2">
      <c r="B544" s="54"/>
    </row>
    <row r="545" spans="2:2">
      <c r="B545" s="54"/>
    </row>
    <row r="546" spans="2:2">
      <c r="B546" s="54"/>
    </row>
    <row r="547" spans="2:2">
      <c r="B547" s="54"/>
    </row>
    <row r="548" spans="2:2">
      <c r="B548" s="54"/>
    </row>
    <row r="549" spans="2:2">
      <c r="B549" s="54"/>
    </row>
    <row r="550" spans="2:2">
      <c r="B550" s="54"/>
    </row>
    <row r="551" spans="2:2">
      <c r="B551" s="54"/>
    </row>
    <row r="552" spans="2:2">
      <c r="B552" s="54"/>
    </row>
    <row r="553" spans="2:2">
      <c r="B553" s="54"/>
    </row>
    <row r="554" spans="2:2">
      <c r="B554" s="54"/>
    </row>
    <row r="555" spans="2:2">
      <c r="B555" s="54"/>
    </row>
    <row r="556" spans="2:2">
      <c r="B556" s="54"/>
    </row>
    <row r="557" spans="2:2">
      <c r="B557" s="54"/>
    </row>
    <row r="558" spans="2:2">
      <c r="B558" s="54"/>
    </row>
    <row r="559" spans="2:2">
      <c r="B559" s="54"/>
    </row>
    <row r="560" spans="2:2">
      <c r="B560" s="54"/>
    </row>
    <row r="561" spans="2:2">
      <c r="B561" s="54"/>
    </row>
    <row r="562" spans="2:2">
      <c r="B562" s="54"/>
    </row>
    <row r="563" spans="2:2">
      <c r="B563" s="54"/>
    </row>
    <row r="564" spans="2:2">
      <c r="B564" s="54"/>
    </row>
    <row r="565" spans="2:2">
      <c r="B565" s="54"/>
    </row>
    <row r="566" spans="2:2">
      <c r="B566" s="54"/>
    </row>
    <row r="567" spans="2:2">
      <c r="B567" s="54"/>
    </row>
    <row r="568" spans="2:2">
      <c r="B568" s="54"/>
    </row>
    <row r="569" spans="2:2">
      <c r="B569" s="54"/>
    </row>
    <row r="570" spans="2:2">
      <c r="B570" s="54"/>
    </row>
    <row r="571" spans="2:2">
      <c r="B571" s="54"/>
    </row>
    <row r="572" spans="2:2">
      <c r="B572" s="54"/>
    </row>
    <row r="573" spans="2:2">
      <c r="B573" s="54"/>
    </row>
    <row r="574" spans="2:2">
      <c r="B574" s="54"/>
    </row>
    <row r="575" spans="2:2">
      <c r="B575" s="54"/>
    </row>
    <row r="576" spans="2:2">
      <c r="B576" s="54"/>
    </row>
    <row r="577" spans="2:2">
      <c r="B577" s="54"/>
    </row>
    <row r="578" spans="2:2">
      <c r="B578" s="54"/>
    </row>
    <row r="579" spans="2:2">
      <c r="B579" s="54"/>
    </row>
    <row r="580" spans="2:2">
      <c r="B580" s="54"/>
    </row>
    <row r="581" spans="2:2">
      <c r="B581" s="54"/>
    </row>
    <row r="582" spans="2:2">
      <c r="B582" s="54"/>
    </row>
    <row r="583" spans="2:2">
      <c r="B583" s="54"/>
    </row>
    <row r="584" spans="2:2">
      <c r="B584" s="54"/>
    </row>
    <row r="585" spans="2:2">
      <c r="B585" s="54"/>
    </row>
    <row r="586" spans="2:2">
      <c r="B586" s="54"/>
    </row>
    <row r="587" spans="2:2">
      <c r="B587" s="54"/>
    </row>
    <row r="588" spans="2:2">
      <c r="B588" s="54"/>
    </row>
    <row r="589" spans="2:2">
      <c r="B589" s="54"/>
    </row>
    <row r="590" spans="2:2">
      <c r="B590" s="54"/>
    </row>
    <row r="591" spans="2:2">
      <c r="B591" s="54"/>
    </row>
    <row r="592" spans="2:2">
      <c r="B592" s="54"/>
    </row>
    <row r="593" spans="2:2">
      <c r="B593" s="54"/>
    </row>
    <row r="594" spans="2:2">
      <c r="B594" s="54"/>
    </row>
    <row r="595" spans="2:2">
      <c r="B595" s="54"/>
    </row>
    <row r="596" spans="2:2">
      <c r="B596" s="54"/>
    </row>
    <row r="597" spans="2:2">
      <c r="B597" s="54"/>
    </row>
    <row r="598" spans="2:2">
      <c r="B598" s="54"/>
    </row>
    <row r="599" spans="2:2">
      <c r="B599" s="54"/>
    </row>
    <row r="600" spans="2:2">
      <c r="B600" s="54"/>
    </row>
    <row r="601" spans="2:2">
      <c r="B601" s="54"/>
    </row>
    <row r="602" spans="2:2">
      <c r="B602" s="54"/>
    </row>
    <row r="603" spans="2:2">
      <c r="B603" s="54"/>
    </row>
    <row r="604" spans="2:2">
      <c r="B604" s="54"/>
    </row>
    <row r="605" spans="2:2">
      <c r="B605" s="54"/>
    </row>
    <row r="606" spans="2:2">
      <c r="B606" s="54"/>
    </row>
    <row r="607" spans="2:2">
      <c r="B607" s="54"/>
    </row>
    <row r="608" spans="2:2">
      <c r="B608" s="54"/>
    </row>
    <row r="609" spans="2:2">
      <c r="B609" s="54"/>
    </row>
    <row r="610" spans="2:2">
      <c r="B610" s="54"/>
    </row>
    <row r="611" spans="2:2">
      <c r="B611" s="54"/>
    </row>
    <row r="612" spans="2:2">
      <c r="B612" s="54"/>
    </row>
    <row r="613" spans="2:2">
      <c r="B613" s="54"/>
    </row>
    <row r="614" spans="2:2">
      <c r="B614" s="54"/>
    </row>
    <row r="615" spans="2:2">
      <c r="B615" s="54"/>
    </row>
    <row r="616" spans="2:2">
      <c r="B616" s="54"/>
    </row>
    <row r="617" spans="2:2">
      <c r="B617" s="54"/>
    </row>
    <row r="618" spans="2:2">
      <c r="B618" s="54"/>
    </row>
    <row r="619" spans="2:2">
      <c r="B619" s="54"/>
    </row>
    <row r="620" spans="2:2">
      <c r="B620" s="54"/>
    </row>
    <row r="621" spans="2:2">
      <c r="B621" s="54"/>
    </row>
    <row r="622" spans="2:2">
      <c r="B622" s="54"/>
    </row>
    <row r="623" spans="2:2">
      <c r="B623" s="54"/>
    </row>
    <row r="624" spans="2:2">
      <c r="B624" s="54"/>
    </row>
    <row r="625" spans="2:2">
      <c r="B625" s="54"/>
    </row>
    <row r="626" spans="2:2">
      <c r="B626" s="54"/>
    </row>
    <row r="627" spans="2:2">
      <c r="B627" s="54"/>
    </row>
    <row r="628" spans="2:2">
      <c r="B628" s="54"/>
    </row>
    <row r="629" spans="2:2">
      <c r="B629" s="54"/>
    </row>
    <row r="630" spans="2:2">
      <c r="B630" s="54"/>
    </row>
    <row r="631" spans="2:2">
      <c r="B631" s="54"/>
    </row>
    <row r="632" spans="2:2">
      <c r="B632" s="54"/>
    </row>
    <row r="633" spans="2:2">
      <c r="B633" s="54"/>
    </row>
    <row r="634" spans="2:2">
      <c r="B634" s="54"/>
    </row>
    <row r="635" spans="2:2">
      <c r="B635" s="54"/>
    </row>
    <row r="636" spans="2:2">
      <c r="B636" s="54"/>
    </row>
    <row r="637" spans="2:2">
      <c r="B637" s="54"/>
    </row>
    <row r="638" spans="2:2">
      <c r="B638" s="54"/>
    </row>
    <row r="639" spans="2:2">
      <c r="B639" s="54"/>
    </row>
    <row r="640" spans="2:2">
      <c r="B640" s="54"/>
    </row>
    <row r="641" spans="2:2">
      <c r="B641" s="54"/>
    </row>
    <row r="642" spans="2:2">
      <c r="B642" s="54"/>
    </row>
    <row r="643" spans="2:2">
      <c r="B643" s="54"/>
    </row>
    <row r="644" spans="2:2">
      <c r="B644" s="54"/>
    </row>
    <row r="645" spans="2:2">
      <c r="B645" s="54"/>
    </row>
    <row r="646" spans="2:2">
      <c r="B646" s="54"/>
    </row>
    <row r="647" spans="2:2">
      <c r="B647" s="54"/>
    </row>
    <row r="648" spans="2:2">
      <c r="B648" s="54"/>
    </row>
    <row r="649" spans="2:2">
      <c r="B649" s="54"/>
    </row>
    <row r="650" spans="2:2">
      <c r="B650" s="54"/>
    </row>
    <row r="651" spans="2:2">
      <c r="B651" s="54"/>
    </row>
    <row r="652" spans="2:2">
      <c r="B652" s="54"/>
    </row>
    <row r="653" spans="2:2">
      <c r="B653" s="54"/>
    </row>
    <row r="654" spans="2:2">
      <c r="B654" s="54"/>
    </row>
    <row r="655" spans="2:2">
      <c r="B655" s="54"/>
    </row>
    <row r="656" spans="2:2">
      <c r="B656" s="54"/>
    </row>
    <row r="657" spans="2:2">
      <c r="B657" s="54"/>
    </row>
    <row r="658" spans="2:2">
      <c r="B658" s="54"/>
    </row>
    <row r="659" spans="2:2">
      <c r="B659" s="54"/>
    </row>
    <row r="660" spans="2:2">
      <c r="B660" s="54"/>
    </row>
    <row r="661" spans="2:2">
      <c r="B661" s="54"/>
    </row>
    <row r="662" spans="2:2">
      <c r="B662" s="54"/>
    </row>
    <row r="663" spans="2:2">
      <c r="B663" s="54"/>
    </row>
    <row r="664" spans="2:2">
      <c r="B664" s="54"/>
    </row>
    <row r="665" spans="2:2">
      <c r="B665" s="54"/>
    </row>
    <row r="666" spans="2:2">
      <c r="B666" s="54"/>
    </row>
    <row r="667" spans="2:2">
      <c r="B667" s="54"/>
    </row>
    <row r="668" spans="2:2">
      <c r="B668" s="54"/>
    </row>
    <row r="669" spans="2:2">
      <c r="B669" s="54"/>
    </row>
    <row r="670" spans="2:2">
      <c r="B670" s="54"/>
    </row>
    <row r="671" spans="2:2">
      <c r="B671" s="54"/>
    </row>
    <row r="672" spans="2:2">
      <c r="B672" s="54"/>
    </row>
    <row r="673" spans="2:2">
      <c r="B673" s="54"/>
    </row>
    <row r="674" spans="2:2">
      <c r="B674" s="54"/>
    </row>
    <row r="675" spans="2:2">
      <c r="B675" s="54"/>
    </row>
    <row r="676" spans="2:2">
      <c r="B676" s="54"/>
    </row>
    <row r="677" spans="2:2">
      <c r="B677" s="54"/>
    </row>
    <row r="678" spans="2:2">
      <c r="B678" s="54"/>
    </row>
    <row r="679" spans="2:2">
      <c r="B679" s="54"/>
    </row>
    <row r="680" spans="2:2">
      <c r="B680" s="54"/>
    </row>
    <row r="681" spans="2:2">
      <c r="B681" s="54"/>
    </row>
    <row r="682" spans="2:2">
      <c r="B682" s="54"/>
    </row>
    <row r="683" spans="2:2">
      <c r="B683" s="54"/>
    </row>
    <row r="684" spans="2:2">
      <c r="B684" s="54"/>
    </row>
    <row r="685" spans="2:2">
      <c r="B685" s="54"/>
    </row>
    <row r="686" spans="2:2">
      <c r="B686" s="54"/>
    </row>
    <row r="687" spans="2:2">
      <c r="B687" s="54"/>
    </row>
    <row r="688" spans="2:2">
      <c r="B688" s="54"/>
    </row>
    <row r="689" spans="2:2">
      <c r="B689" s="54"/>
    </row>
    <row r="690" spans="2:2">
      <c r="B690" s="54"/>
    </row>
    <row r="691" spans="2:2">
      <c r="B691" s="54"/>
    </row>
    <row r="692" spans="2:2">
      <c r="B692" s="54"/>
    </row>
    <row r="693" spans="2:2">
      <c r="B693" s="54"/>
    </row>
    <row r="694" spans="2:2">
      <c r="B694" s="54"/>
    </row>
    <row r="695" spans="2:2">
      <c r="B695" s="54"/>
    </row>
    <row r="696" spans="2:2">
      <c r="B696" s="54"/>
    </row>
    <row r="697" spans="2:2">
      <c r="B697" s="54"/>
    </row>
    <row r="698" spans="2:2">
      <c r="B698" s="54"/>
    </row>
    <row r="699" spans="2:2">
      <c r="B699" s="54"/>
    </row>
    <row r="700" spans="2:2">
      <c r="B700" s="54"/>
    </row>
    <row r="701" spans="2:2">
      <c r="B701" s="54"/>
    </row>
    <row r="702" spans="2:2">
      <c r="B702" s="54"/>
    </row>
    <row r="703" spans="2:2">
      <c r="B703" s="54"/>
    </row>
    <row r="704" spans="2:2">
      <c r="B704" s="54"/>
    </row>
    <row r="705" spans="2:2">
      <c r="B705" s="54"/>
    </row>
    <row r="706" spans="2:2">
      <c r="B706" s="54"/>
    </row>
    <row r="707" spans="2:2">
      <c r="B707" s="54"/>
    </row>
    <row r="708" spans="2:2">
      <c r="B708" s="54"/>
    </row>
    <row r="709" spans="2:2">
      <c r="B709" s="54"/>
    </row>
    <row r="710" spans="2:2">
      <c r="B710" s="54"/>
    </row>
    <row r="711" spans="2:2">
      <c r="B711" s="54"/>
    </row>
    <row r="712" spans="2:2">
      <c r="B712" s="54"/>
    </row>
    <row r="713" spans="2:2">
      <c r="B713" s="54"/>
    </row>
    <row r="714" spans="2:2">
      <c r="B714" s="54"/>
    </row>
    <row r="715" spans="2:2">
      <c r="B715" s="54"/>
    </row>
    <row r="716" spans="2:2">
      <c r="B716" s="54"/>
    </row>
    <row r="717" spans="2:2">
      <c r="B717" s="54"/>
    </row>
    <row r="718" spans="2:2">
      <c r="B718" s="54"/>
    </row>
    <row r="719" spans="2:2">
      <c r="B719" s="54"/>
    </row>
    <row r="720" spans="2:2">
      <c r="B720" s="54"/>
    </row>
    <row r="721" spans="2:2">
      <c r="B721" s="54"/>
    </row>
    <row r="722" spans="2:2">
      <c r="B722" s="54"/>
    </row>
    <row r="723" spans="2:2">
      <c r="B723" s="54"/>
    </row>
    <row r="724" spans="2:2">
      <c r="B724" s="54"/>
    </row>
    <row r="725" spans="2:2">
      <c r="B725" s="54"/>
    </row>
    <row r="726" spans="2:2">
      <c r="B726" s="54"/>
    </row>
    <row r="727" spans="2:2">
      <c r="B727" s="54"/>
    </row>
    <row r="728" spans="2:2">
      <c r="B728" s="54"/>
    </row>
    <row r="729" spans="2:2">
      <c r="B729" s="54"/>
    </row>
    <row r="730" spans="2:2">
      <c r="B730" s="54"/>
    </row>
    <row r="731" spans="2:2">
      <c r="B731" s="54"/>
    </row>
    <row r="732" spans="2:2">
      <c r="B732" s="54"/>
    </row>
    <row r="733" spans="2:2">
      <c r="B733" s="54"/>
    </row>
    <row r="734" spans="2:2">
      <c r="B734" s="54"/>
    </row>
    <row r="735" spans="2:2">
      <c r="B735" s="54"/>
    </row>
    <row r="736" spans="2:2">
      <c r="B736" s="54"/>
    </row>
    <row r="737" spans="2:2">
      <c r="B737" s="54"/>
    </row>
    <row r="738" spans="2:2">
      <c r="B738" s="54"/>
    </row>
    <row r="739" spans="2:2">
      <c r="B739" s="54"/>
    </row>
    <row r="740" spans="2:2">
      <c r="B740" s="54"/>
    </row>
    <row r="741" spans="2:2">
      <c r="B741" s="54"/>
    </row>
    <row r="742" spans="2:2">
      <c r="B742" s="54"/>
    </row>
    <row r="743" spans="2:2">
      <c r="B743" s="54"/>
    </row>
    <row r="744" spans="2:2">
      <c r="B744" s="54"/>
    </row>
    <row r="745" spans="2:2">
      <c r="B745" s="54"/>
    </row>
    <row r="746" spans="2:2">
      <c r="B746" s="54"/>
    </row>
    <row r="747" spans="2:2">
      <c r="B747" s="54"/>
    </row>
    <row r="748" spans="2:2">
      <c r="B748" s="54"/>
    </row>
    <row r="749" spans="2:2">
      <c r="B749" s="54"/>
    </row>
    <row r="750" spans="2:2">
      <c r="B750" s="54"/>
    </row>
    <row r="751" spans="2:2">
      <c r="B751" s="54"/>
    </row>
    <row r="752" spans="2:2">
      <c r="B752" s="54"/>
    </row>
    <row r="753" spans="2:2">
      <c r="B753" s="54"/>
    </row>
    <row r="754" spans="2:2">
      <c r="B754" s="54"/>
    </row>
    <row r="755" spans="2:2">
      <c r="B755" s="54"/>
    </row>
    <row r="756" spans="2:2">
      <c r="B756" s="54"/>
    </row>
    <row r="757" spans="2:2">
      <c r="B757" s="54"/>
    </row>
    <row r="758" spans="2:2">
      <c r="B758" s="54"/>
    </row>
    <row r="759" spans="2:2">
      <c r="B759" s="54"/>
    </row>
    <row r="760" spans="2:2">
      <c r="B760" s="54"/>
    </row>
    <row r="761" spans="2:2">
      <c r="B761" s="54"/>
    </row>
    <row r="762" spans="2:2">
      <c r="B762" s="54"/>
    </row>
    <row r="763" spans="2:2">
      <c r="B763" s="54"/>
    </row>
    <row r="764" spans="2:2">
      <c r="B764" s="54"/>
    </row>
    <row r="765" spans="2:2">
      <c r="B765" s="54"/>
    </row>
    <row r="766" spans="2:2">
      <c r="B766" s="54"/>
    </row>
    <row r="767" spans="2:2">
      <c r="B767" s="54"/>
    </row>
    <row r="768" spans="2:2">
      <c r="B768" s="54"/>
    </row>
    <row r="769" spans="2:2">
      <c r="B769" s="54"/>
    </row>
    <row r="770" spans="2:2">
      <c r="B770" s="54"/>
    </row>
    <row r="771" spans="2:2">
      <c r="B771" s="54"/>
    </row>
    <row r="772" spans="2:2">
      <c r="B772" s="54"/>
    </row>
    <row r="773" spans="2:2">
      <c r="B773" s="54"/>
    </row>
    <row r="774" spans="2:2">
      <c r="B774" s="54"/>
    </row>
    <row r="775" spans="2:2">
      <c r="B775" s="54"/>
    </row>
    <row r="776" spans="2:2">
      <c r="B776" s="54"/>
    </row>
    <row r="777" spans="2:2">
      <c r="B777" s="54"/>
    </row>
    <row r="778" spans="2:2">
      <c r="B778" s="54"/>
    </row>
    <row r="779" spans="2:2">
      <c r="B779" s="54"/>
    </row>
    <row r="780" spans="2:2">
      <c r="B780" s="54"/>
    </row>
    <row r="781" spans="2:2">
      <c r="B781" s="54"/>
    </row>
    <row r="782" spans="2:2">
      <c r="B782" s="54"/>
    </row>
    <row r="783" spans="2:2">
      <c r="B783" s="54"/>
    </row>
    <row r="784" spans="2:2">
      <c r="B784" s="54"/>
    </row>
    <row r="785" spans="2:2">
      <c r="B785" s="54"/>
    </row>
    <row r="786" spans="2:2">
      <c r="B786" s="54"/>
    </row>
    <row r="787" spans="2:2">
      <c r="B787" s="54"/>
    </row>
    <row r="788" spans="2:2">
      <c r="B788" s="54"/>
    </row>
    <row r="789" spans="2:2">
      <c r="B789" s="54"/>
    </row>
    <row r="790" spans="2:2">
      <c r="B790" s="54"/>
    </row>
    <row r="791" spans="2:2">
      <c r="B791" s="54"/>
    </row>
    <row r="792" spans="2:2">
      <c r="B792" s="54"/>
    </row>
    <row r="793" spans="2:2">
      <c r="B793" s="54"/>
    </row>
    <row r="794" spans="2:2">
      <c r="B794" s="54"/>
    </row>
    <row r="795" spans="2:2">
      <c r="B795" s="54"/>
    </row>
    <row r="796" spans="2:2">
      <c r="B796" s="54"/>
    </row>
    <row r="797" spans="2:2">
      <c r="B797" s="54"/>
    </row>
    <row r="798" spans="2:2">
      <c r="B798" s="54"/>
    </row>
    <row r="799" spans="2:2">
      <c r="B799" s="54"/>
    </row>
    <row r="800" spans="2:2">
      <c r="B800" s="54"/>
    </row>
    <row r="801" spans="2:2">
      <c r="B801" s="54"/>
    </row>
    <row r="802" spans="2:2">
      <c r="B802" s="54"/>
    </row>
    <row r="803" spans="2:2">
      <c r="B803" s="54"/>
    </row>
    <row r="804" spans="2:2">
      <c r="B804" s="54"/>
    </row>
    <row r="805" spans="2:2">
      <c r="B805" s="54"/>
    </row>
    <row r="806" spans="2:2">
      <c r="B806" s="54"/>
    </row>
    <row r="807" spans="2:2">
      <c r="B807" s="54"/>
    </row>
    <row r="808" spans="2:2">
      <c r="B808" s="54"/>
    </row>
    <row r="809" spans="2:2">
      <c r="B809" s="54"/>
    </row>
    <row r="810" spans="2:2">
      <c r="B810" s="54"/>
    </row>
    <row r="811" spans="2:2">
      <c r="B811" s="54"/>
    </row>
    <row r="812" spans="2:2">
      <c r="B812" s="54"/>
    </row>
    <row r="813" spans="2:2">
      <c r="B813" s="54"/>
    </row>
    <row r="814" spans="2:2">
      <c r="B814" s="54"/>
    </row>
    <row r="815" spans="2:2">
      <c r="B815" s="54"/>
    </row>
    <row r="816" spans="2:2">
      <c r="B816" s="54"/>
    </row>
    <row r="817" spans="2:2">
      <c r="B817" s="54"/>
    </row>
    <row r="818" spans="2:2">
      <c r="B818" s="54"/>
    </row>
    <row r="819" spans="2:2">
      <c r="B819" s="54"/>
    </row>
    <row r="820" spans="2:2">
      <c r="B820" s="54"/>
    </row>
    <row r="821" spans="2:2">
      <c r="B821" s="54"/>
    </row>
    <row r="822" spans="2:2">
      <c r="B822" s="54"/>
    </row>
    <row r="823" spans="2:2">
      <c r="B823" s="54"/>
    </row>
    <row r="824" spans="2:2">
      <c r="B824" s="54"/>
    </row>
    <row r="825" spans="2:2">
      <c r="B825" s="54"/>
    </row>
    <row r="826" spans="2:2">
      <c r="B826" s="54"/>
    </row>
    <row r="827" spans="2:2">
      <c r="B827" s="54"/>
    </row>
    <row r="828" spans="2:2">
      <c r="B828" s="54"/>
    </row>
    <row r="829" spans="2:2">
      <c r="B829" s="54"/>
    </row>
    <row r="830" spans="2:2">
      <c r="B830" s="54"/>
    </row>
    <row r="831" spans="2:2">
      <c r="B831" s="54"/>
    </row>
    <row r="832" spans="2:2">
      <c r="B832" s="54"/>
    </row>
    <row r="833" spans="2:2">
      <c r="B833" s="54"/>
    </row>
    <row r="834" spans="2:2">
      <c r="B834" s="54"/>
    </row>
    <row r="835" spans="2:2">
      <c r="B835" s="54"/>
    </row>
    <row r="836" spans="2:2">
      <c r="B836" s="54"/>
    </row>
    <row r="837" spans="2:2">
      <c r="B837" s="54"/>
    </row>
    <row r="838" spans="2:2">
      <c r="B838" s="54"/>
    </row>
    <row r="839" spans="2:2">
      <c r="B839" s="54"/>
    </row>
    <row r="840" spans="2:2">
      <c r="B840" s="54"/>
    </row>
    <row r="841" spans="2:2">
      <c r="B841" s="54"/>
    </row>
    <row r="842" spans="2:2">
      <c r="B842" s="54"/>
    </row>
    <row r="843" spans="2:2">
      <c r="B843" s="54"/>
    </row>
    <row r="844" spans="2:2">
      <c r="B844" s="54"/>
    </row>
    <row r="845" spans="2:2">
      <c r="B845" s="54"/>
    </row>
    <row r="846" spans="2:2">
      <c r="B846" s="54"/>
    </row>
    <row r="847" spans="2:2">
      <c r="B847" s="54"/>
    </row>
    <row r="848" spans="2:2">
      <c r="B848" s="54"/>
    </row>
    <row r="849" spans="2:2">
      <c r="B849" s="54"/>
    </row>
    <row r="850" spans="2:2">
      <c r="B850" s="54"/>
    </row>
    <row r="851" spans="2:2">
      <c r="B851" s="54"/>
    </row>
    <row r="852" spans="2:2">
      <c r="B852" s="54"/>
    </row>
    <row r="853" spans="2:2">
      <c r="B853" s="54"/>
    </row>
    <row r="854" spans="2:2">
      <c r="B854" s="54"/>
    </row>
    <row r="855" spans="2:2">
      <c r="B855" s="54"/>
    </row>
    <row r="856" spans="2:2">
      <c r="B856" s="54"/>
    </row>
    <row r="857" spans="2:2">
      <c r="B857" s="54"/>
    </row>
    <row r="858" spans="2:2">
      <c r="B858" s="54"/>
    </row>
    <row r="859" spans="2:2">
      <c r="B859" s="54"/>
    </row>
    <row r="860" spans="2:2">
      <c r="B860" s="54"/>
    </row>
    <row r="861" spans="2:2">
      <c r="B861" s="54"/>
    </row>
    <row r="862" spans="2:2">
      <c r="B862" s="54"/>
    </row>
    <row r="863" spans="2:2">
      <c r="B863" s="54"/>
    </row>
    <row r="864" spans="2:2">
      <c r="B864" s="54"/>
    </row>
    <row r="865" spans="2:2">
      <c r="B865" s="54"/>
    </row>
    <row r="866" spans="2:2">
      <c r="B866" s="54"/>
    </row>
    <row r="867" spans="2:2">
      <c r="B867" s="54"/>
    </row>
    <row r="868" spans="2:2">
      <c r="B868" s="54"/>
    </row>
    <row r="869" spans="2:2">
      <c r="B869" s="54"/>
    </row>
    <row r="870" spans="2:2">
      <c r="B870" s="54"/>
    </row>
    <row r="871" spans="2:2">
      <c r="B871" s="54"/>
    </row>
    <row r="872" spans="2:2">
      <c r="B872" s="54"/>
    </row>
    <row r="873" spans="2:2">
      <c r="B873" s="54"/>
    </row>
    <row r="874" spans="2:2">
      <c r="B874" s="54"/>
    </row>
    <row r="875" spans="2:2">
      <c r="B875" s="54"/>
    </row>
    <row r="876" spans="2:2">
      <c r="B876" s="54"/>
    </row>
    <row r="877" spans="2:2">
      <c r="B877" s="54"/>
    </row>
    <row r="878" spans="2:2">
      <c r="B878" s="54"/>
    </row>
    <row r="879" spans="2:2">
      <c r="B879" s="54"/>
    </row>
    <row r="880" spans="2:2">
      <c r="B880" s="54"/>
    </row>
    <row r="881" spans="2:2">
      <c r="B881" s="54"/>
    </row>
    <row r="882" spans="2:2">
      <c r="B882" s="54"/>
    </row>
    <row r="883" spans="2:2">
      <c r="B883" s="54"/>
    </row>
    <row r="884" spans="2:2">
      <c r="B884" s="54"/>
    </row>
    <row r="885" spans="2:2">
      <c r="B885" s="54"/>
    </row>
    <row r="886" spans="2:2">
      <c r="B886" s="54"/>
    </row>
    <row r="887" spans="2:2">
      <c r="B887" s="54"/>
    </row>
    <row r="888" spans="2:2">
      <c r="B888" s="54"/>
    </row>
    <row r="889" spans="2:2">
      <c r="B889" s="54"/>
    </row>
    <row r="890" spans="2:2">
      <c r="B890" s="54"/>
    </row>
    <row r="891" spans="2:2">
      <c r="B891" s="54"/>
    </row>
    <row r="892" spans="2:2">
      <c r="B892" s="54"/>
    </row>
    <row r="893" spans="2:2">
      <c r="B893" s="54"/>
    </row>
    <row r="894" spans="2:2">
      <c r="B894" s="54"/>
    </row>
    <row r="895" spans="2:2">
      <c r="B895" s="54"/>
    </row>
    <row r="896" spans="2:2">
      <c r="B896" s="54"/>
    </row>
    <row r="897" spans="2:2">
      <c r="B897" s="54"/>
    </row>
    <row r="898" spans="2:2">
      <c r="B898" s="54"/>
    </row>
    <row r="899" spans="2:2">
      <c r="B899" s="54"/>
    </row>
    <row r="900" spans="2:2">
      <c r="B900" s="54"/>
    </row>
    <row r="901" spans="2:2">
      <c r="B901" s="54"/>
    </row>
    <row r="902" spans="2:2">
      <c r="B902" s="54"/>
    </row>
    <row r="903" spans="2:2">
      <c r="B903" s="54"/>
    </row>
    <row r="904" spans="2:2">
      <c r="B904" s="54"/>
    </row>
    <row r="905" spans="2:2">
      <c r="B905" s="54"/>
    </row>
    <row r="906" spans="2:2">
      <c r="B906" s="54"/>
    </row>
    <row r="907" spans="2:2">
      <c r="B907" s="54"/>
    </row>
    <row r="908" spans="2:2">
      <c r="B908" s="54"/>
    </row>
    <row r="909" spans="2:2">
      <c r="B909" s="54"/>
    </row>
    <row r="910" spans="2:2">
      <c r="B910" s="54"/>
    </row>
    <row r="911" spans="2:2">
      <c r="B911" s="54"/>
    </row>
    <row r="912" spans="2:2">
      <c r="B912" s="54"/>
    </row>
    <row r="913" spans="2:2">
      <c r="B913" s="54"/>
    </row>
    <row r="914" spans="2:2">
      <c r="B914" s="54"/>
    </row>
    <row r="915" spans="2:2">
      <c r="B915" s="54"/>
    </row>
    <row r="916" spans="2:2">
      <c r="B916" s="54"/>
    </row>
    <row r="917" spans="2:2">
      <c r="B917" s="54"/>
    </row>
    <row r="918" spans="2:2">
      <c r="B918" s="54"/>
    </row>
    <row r="919" spans="2:2">
      <c r="B919" s="54"/>
    </row>
    <row r="920" spans="2:2">
      <c r="B920" s="54"/>
    </row>
    <row r="921" spans="2:2">
      <c r="B921" s="54"/>
    </row>
    <row r="922" spans="2:2">
      <c r="B922" s="54"/>
    </row>
    <row r="923" spans="2:2">
      <c r="B923" s="54"/>
    </row>
    <row r="924" spans="2:2">
      <c r="B924" s="54"/>
    </row>
    <row r="925" spans="2:2">
      <c r="B925" s="54"/>
    </row>
    <row r="926" spans="2:2">
      <c r="B926" s="54"/>
    </row>
    <row r="927" spans="2:2">
      <c r="B927" s="54"/>
    </row>
    <row r="928" spans="2:2">
      <c r="B928" s="54"/>
    </row>
    <row r="929" spans="2:2">
      <c r="B929" s="54"/>
    </row>
    <row r="930" spans="2:2">
      <c r="B930" s="54"/>
    </row>
    <row r="931" spans="2:2">
      <c r="B931" s="54"/>
    </row>
    <row r="932" spans="2:2">
      <c r="B932" s="54"/>
    </row>
    <row r="933" spans="2:2">
      <c r="B933" s="54"/>
    </row>
    <row r="934" spans="2:2">
      <c r="B934" s="54"/>
    </row>
    <row r="935" spans="2:2">
      <c r="B935" s="54"/>
    </row>
    <row r="936" spans="2:2">
      <c r="B936" s="54"/>
    </row>
    <row r="937" spans="2:2">
      <c r="B937" s="54"/>
    </row>
    <row r="938" spans="2:2">
      <c r="B938" s="54"/>
    </row>
    <row r="939" spans="2:2">
      <c r="B939" s="54"/>
    </row>
    <row r="940" spans="2:2">
      <c r="B940" s="54"/>
    </row>
    <row r="941" spans="2:2">
      <c r="B941" s="54"/>
    </row>
    <row r="942" spans="2:2">
      <c r="B942" s="54"/>
    </row>
    <row r="943" spans="2:2">
      <c r="B943" s="54"/>
    </row>
    <row r="944" spans="2:2">
      <c r="B944" s="54"/>
    </row>
    <row r="945" spans="2:2">
      <c r="B945" s="54"/>
    </row>
    <row r="946" spans="2:2">
      <c r="B946" s="54"/>
    </row>
    <row r="947" spans="2:2">
      <c r="B947" s="54"/>
    </row>
    <row r="948" spans="2:2">
      <c r="B948" s="54"/>
    </row>
    <row r="949" spans="2:2">
      <c r="B949" s="54"/>
    </row>
    <row r="950" spans="2:2">
      <c r="B950" s="54"/>
    </row>
    <row r="951" spans="2:2">
      <c r="B951" s="54"/>
    </row>
    <row r="952" spans="2:2">
      <c r="B952" s="54"/>
    </row>
    <row r="953" spans="2:2">
      <c r="B953" s="54"/>
    </row>
    <row r="954" spans="2:2">
      <c r="B954" s="54"/>
    </row>
    <row r="955" spans="2:2">
      <c r="B955" s="54"/>
    </row>
    <row r="956" spans="2:2">
      <c r="B956" s="54"/>
    </row>
    <row r="957" spans="2:2">
      <c r="B957" s="54"/>
    </row>
    <row r="958" spans="2:2">
      <c r="B958" s="54"/>
    </row>
    <row r="959" spans="2:2">
      <c r="B959" s="54"/>
    </row>
    <row r="960" spans="2:2">
      <c r="B960" s="54"/>
    </row>
    <row r="961" spans="2:2">
      <c r="B961" s="54"/>
    </row>
    <row r="962" spans="2:2">
      <c r="B962" s="54"/>
    </row>
    <row r="963" spans="2:2">
      <c r="B963" s="54"/>
    </row>
    <row r="964" spans="2:2">
      <c r="B964" s="54"/>
    </row>
    <row r="965" spans="2:2">
      <c r="B965" s="54"/>
    </row>
    <row r="966" spans="2:2">
      <c r="B966" s="54"/>
    </row>
    <row r="967" spans="2:2">
      <c r="B967" s="54"/>
    </row>
    <row r="968" spans="2:2">
      <c r="B968" s="54"/>
    </row>
    <row r="969" spans="2:2">
      <c r="B969" s="54"/>
    </row>
    <row r="970" spans="2:2">
      <c r="B970" s="54"/>
    </row>
    <row r="971" spans="2:2">
      <c r="B971" s="54"/>
    </row>
    <row r="972" spans="2:2">
      <c r="B972" s="54"/>
    </row>
    <row r="973" spans="2:2">
      <c r="B973" s="54"/>
    </row>
    <row r="974" spans="2:2">
      <c r="B974" s="54"/>
    </row>
    <row r="975" spans="2:2">
      <c r="B975" s="54"/>
    </row>
    <row r="976" spans="2:2">
      <c r="B976" s="54"/>
    </row>
    <row r="977" spans="2:2">
      <c r="B977" s="54"/>
    </row>
    <row r="978" spans="2:2">
      <c r="B978" s="54"/>
    </row>
    <row r="979" spans="2:2">
      <c r="B979" s="54"/>
    </row>
    <row r="980" spans="2:2">
      <c r="B980" s="54"/>
    </row>
    <row r="981" spans="2:2">
      <c r="B981" s="54"/>
    </row>
    <row r="982" spans="2:2">
      <c r="B982" s="54"/>
    </row>
    <row r="983" spans="2:2">
      <c r="B983" s="54"/>
    </row>
    <row r="984" spans="2:2">
      <c r="B984" s="54"/>
    </row>
    <row r="985" spans="2:2">
      <c r="B985" s="54"/>
    </row>
    <row r="986" spans="2:2">
      <c r="B986" s="54"/>
    </row>
    <row r="987" spans="2:2">
      <c r="B987" s="54"/>
    </row>
    <row r="988" spans="2:2">
      <c r="B988" s="54"/>
    </row>
    <row r="989" spans="2:2">
      <c r="B989" s="54"/>
    </row>
    <row r="990" spans="2:2">
      <c r="B990" s="54"/>
    </row>
    <row r="991" spans="2:2">
      <c r="B991" s="54"/>
    </row>
    <row r="992" spans="2:2">
      <c r="B992" s="54"/>
    </row>
    <row r="993" spans="2:2">
      <c r="B993" s="54"/>
    </row>
    <row r="994" spans="2:2">
      <c r="B994" s="54"/>
    </row>
    <row r="995" spans="2:2">
      <c r="B995" s="54"/>
    </row>
    <row r="996" spans="2:2">
      <c r="B996" s="54"/>
    </row>
    <row r="997" spans="2:2">
      <c r="B997" s="54"/>
    </row>
    <row r="998" spans="2:2">
      <c r="B998" s="54"/>
    </row>
    <row r="999" spans="2:2">
      <c r="B999" s="54"/>
    </row>
    <row r="1000" spans="2:2">
      <c r="B1000" s="54"/>
    </row>
  </sheetData>
  <mergeCells count="7">
    <mergeCell ref="C36:E36"/>
    <mergeCell ref="C42:E42"/>
    <mergeCell ref="C6:E6"/>
    <mergeCell ref="C12:E12"/>
    <mergeCell ref="C18:E18"/>
    <mergeCell ref="C24:E24"/>
    <mergeCell ref="C30:E3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4354F-D1BE-4A5B-BF46-5340F8EE88CC}">
  <sheetPr>
    <outlinePr summaryBelow="0" summaryRight="0"/>
  </sheetPr>
  <dimension ref="A1:Y529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6.42578125" customWidth="1"/>
    <col min="4" max="4" width="8.85546875" customWidth="1"/>
    <col min="5" max="5" width="5.140625" customWidth="1"/>
    <col min="6" max="6" width="8.85546875" customWidth="1"/>
    <col min="7" max="7" width="7.5703125" customWidth="1"/>
    <col min="8" max="9" width="12.5703125" customWidth="1"/>
    <col min="10" max="10" width="5.140625" customWidth="1"/>
    <col min="11" max="11" width="8.85546875" customWidth="1"/>
    <col min="12" max="12" width="6.285156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57" t="s">
        <v>353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Bunbury</v>
      </c>
      <c r="C4" s="56"/>
      <c r="D4" s="7">
        <f>VLOOKUP(A4,$M$4:$X$11,3,FALSE)</f>
        <v>7</v>
      </c>
      <c r="E4" s="7">
        <f>VLOOKUP(A4,$M$4:$X$11,4,FALSE)</f>
        <v>5</v>
      </c>
      <c r="F4" s="7">
        <f>VLOOKUP(A4,$M$4:$X$11,5,FALSE)</f>
        <v>2</v>
      </c>
      <c r="G4" s="7">
        <f>VLOOKUP(A4,$M$4:$X$11,6,FALSE)</f>
        <v>0</v>
      </c>
      <c r="H4" s="7">
        <f>VLOOKUP(A4,$M$4:$X$11,7,FALSE)</f>
        <v>32</v>
      </c>
      <c r="I4" s="7">
        <f>VLOOKUP(A4,$M$4:$X$11,8,FALSE)</f>
        <v>17</v>
      </c>
      <c r="J4" s="55">
        <f>VLOOKUP(A4,$M$4:$X$11,9,FALSE)</f>
        <v>12</v>
      </c>
      <c r="K4" s="56"/>
      <c r="L4" s="8"/>
      <c r="M4" s="8">
        <f>RANK(X4,$X$4:$X$11,1)</f>
        <v>2</v>
      </c>
      <c r="N4" s="9" t="str">
        <f>C15</f>
        <v>Gosnells</v>
      </c>
      <c r="O4" s="10">
        <f>COUNTIF($N$13:$P$519,N4)</f>
        <v>7</v>
      </c>
      <c r="P4" s="8">
        <f>COUNTIF($R$13:$R$519,N4)</f>
        <v>6</v>
      </c>
      <c r="Q4" s="8">
        <f>COUNTIF($S$13:$T$519,N4)</f>
        <v>0</v>
      </c>
      <c r="R4" s="8">
        <f>O4-P4-Q4</f>
        <v>1</v>
      </c>
      <c r="S4" s="8">
        <f>SUMIF($N$12:$N$411,N4,$O$12:$O$411)+SUMIF($P$12:$P$411,N4,$Q$12:$Q$411)</f>
        <v>29</v>
      </c>
      <c r="T4" s="8">
        <f>O4*7-S4</f>
        <v>20</v>
      </c>
      <c r="U4" s="8">
        <f>P4*2+Q4</f>
        <v>12</v>
      </c>
      <c r="V4" s="8">
        <f>U4+(S4/100)</f>
        <v>12.29</v>
      </c>
      <c r="W4" s="8">
        <f>RANK(V4,$V$4:$V$11)</f>
        <v>2</v>
      </c>
      <c r="X4" s="8">
        <f>W4+0.01</f>
        <v>2.0099999999999998</v>
      </c>
      <c r="Y4" s="11"/>
    </row>
    <row r="5" spans="1:25" ht="15">
      <c r="A5" s="6">
        <v>2</v>
      </c>
      <c r="B5" s="60" t="str">
        <f>VLOOKUP(A5,$M$4:$X$11,2,FALSE)</f>
        <v>Gosnells</v>
      </c>
      <c r="C5" s="56"/>
      <c r="D5" s="7">
        <f>VLOOKUP(A5,$M$4:$X$11,3,FALSE)</f>
        <v>7</v>
      </c>
      <c r="E5" s="7">
        <f>VLOOKUP(A5,$M$4:$X$11,4,FALSE)</f>
        <v>6</v>
      </c>
      <c r="F5" s="7">
        <f>VLOOKUP(A5,$M$4:$X$11,5,FALSE)</f>
        <v>0</v>
      </c>
      <c r="G5" s="7">
        <f>VLOOKUP(A5,$M$4:$X$11,6,FALSE)</f>
        <v>1</v>
      </c>
      <c r="H5" s="7">
        <f>VLOOKUP(A5,$M$4:$X$11,7,FALSE)</f>
        <v>29</v>
      </c>
      <c r="I5" s="7">
        <f>VLOOKUP(A5,$M$4:$X$11,8,FALSE)</f>
        <v>20</v>
      </c>
      <c r="J5" s="55">
        <f>VLOOKUP(A5,$M$4:$X$11,9,FALSE)</f>
        <v>12</v>
      </c>
      <c r="K5" s="56"/>
      <c r="L5" s="8"/>
      <c r="M5" s="8">
        <f>RANK(X5,$X$4:$X$11,1)</f>
        <v>3</v>
      </c>
      <c r="N5" s="9" t="str">
        <f>H15</f>
        <v>Hartfield</v>
      </c>
      <c r="O5" s="10">
        <f>COUNTIF($N$13:$P$519,N5)</f>
        <v>7</v>
      </c>
      <c r="P5" s="8">
        <f>COUNTIF($R$13:$R$519,N5)</f>
        <v>4</v>
      </c>
      <c r="Q5" s="8">
        <f>COUNTIF($S$13:$T$519,N5)</f>
        <v>1</v>
      </c>
      <c r="R5" s="8">
        <f>O5-P5-Q5</f>
        <v>2</v>
      </c>
      <c r="S5" s="8">
        <f>SUMIF($N$12:$N$411,N5,$O$12:$O$411)+SUMIF($P$12:$P$411,N5,$Q$12:$Q$411)</f>
        <v>30.5</v>
      </c>
      <c r="T5" s="8">
        <f>O5*7-S5</f>
        <v>18.5</v>
      </c>
      <c r="U5" s="8">
        <f>P5*2+Q5</f>
        <v>9</v>
      </c>
      <c r="V5" s="8">
        <f>U5+(S5/100)</f>
        <v>9.3049999999999997</v>
      </c>
      <c r="W5" s="8">
        <f>RANK(V5,$V$4:$V$11)</f>
        <v>3</v>
      </c>
      <c r="X5" s="8">
        <f>W5+0.02</f>
        <v>3.02</v>
      </c>
      <c r="Y5" s="11"/>
    </row>
    <row r="6" spans="1:25" ht="15">
      <c r="A6" s="6">
        <v>3</v>
      </c>
      <c r="B6" s="60" t="str">
        <f>VLOOKUP(A6,$M$4:$X$11,2,FALSE)</f>
        <v>Hartfield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1</v>
      </c>
      <c r="G6" s="7">
        <f>VLOOKUP(A6,$M$4:$X$11,6,FALSE)</f>
        <v>2</v>
      </c>
      <c r="H6" s="7">
        <f>VLOOKUP(A6,$M$4:$X$11,7,FALSE)</f>
        <v>30.5</v>
      </c>
      <c r="I6" s="7">
        <f>VLOOKUP(A6,$M$4:$X$11,8,FALSE)</f>
        <v>18.5</v>
      </c>
      <c r="J6" s="55">
        <f>VLOOKUP(A6,$M$4:$X$11,9,FALSE)</f>
        <v>9</v>
      </c>
      <c r="K6" s="56"/>
      <c r="L6" s="8"/>
      <c r="M6" s="8">
        <f>RANK(X6,$X$4:$X$11,1)</f>
        <v>6</v>
      </c>
      <c r="N6" s="9" t="str">
        <f>C29</f>
        <v>Melville Glades</v>
      </c>
      <c r="O6" s="10">
        <f>COUNTIF($N$13:$P$519,N6)</f>
        <v>7</v>
      </c>
      <c r="P6" s="8">
        <f>COUNTIF($R$13:$R$519,N6)</f>
        <v>2</v>
      </c>
      <c r="Q6" s="8">
        <f>COUNTIF($S$13:$T$519,N6)</f>
        <v>1</v>
      </c>
      <c r="R6" s="8">
        <f>O6-P6-Q6</f>
        <v>4</v>
      </c>
      <c r="S6" s="8">
        <f>SUMIF($N$12:$N$411,N6,$O$12:$O$411)+SUMIF($P$12:$P$411,N6,$Q$12:$Q$411)</f>
        <v>21.5</v>
      </c>
      <c r="T6" s="8">
        <f>O6*7-S6</f>
        <v>27.5</v>
      </c>
      <c r="U6" s="8">
        <f>P6*2+Q6</f>
        <v>5</v>
      </c>
      <c r="V6" s="8">
        <f>U6+(S6/100)</f>
        <v>5.2149999999999999</v>
      </c>
      <c r="W6" s="8">
        <f>RANK(V6,$V$4:$V$11)</f>
        <v>6</v>
      </c>
      <c r="X6" s="8">
        <f>W6+0.03</f>
        <v>6.03</v>
      </c>
      <c r="Y6" s="11"/>
    </row>
    <row r="7" spans="1:25" ht="15">
      <c r="A7" s="6">
        <v>4</v>
      </c>
      <c r="B7" s="60" t="str">
        <f>VLOOKUP(A7,$M$4:$X$11,2,FALSE)</f>
        <v>WAGC</v>
      </c>
      <c r="C7" s="56"/>
      <c r="D7" s="7">
        <f>VLOOKUP(A7,$M$4:$X$11,3,FALSE)</f>
        <v>7</v>
      </c>
      <c r="E7" s="7">
        <f>VLOOKUP(A7,$M$4:$X$11,4,FALSE)</f>
        <v>3</v>
      </c>
      <c r="F7" s="7">
        <f>VLOOKUP(A7,$M$4:$X$11,5,FALSE)</f>
        <v>1</v>
      </c>
      <c r="G7" s="7">
        <f>VLOOKUP(A7,$M$4:$X$11,6,FALSE)</f>
        <v>3</v>
      </c>
      <c r="H7" s="7">
        <f>VLOOKUP(A7,$M$4:$X$11,7,FALSE)</f>
        <v>27</v>
      </c>
      <c r="I7" s="7">
        <f>VLOOKUP(A7,$M$4:$X$11,8,FALSE)</f>
        <v>22</v>
      </c>
      <c r="J7" s="55">
        <f>VLOOKUP(A7,$M$4:$X$11,9,FALSE)</f>
        <v>7</v>
      </c>
      <c r="K7" s="56"/>
      <c r="L7" s="8"/>
      <c r="M7" s="8">
        <f>RANK(X7,$X$4:$X$11,1)</f>
        <v>7</v>
      </c>
      <c r="N7" s="9" t="str">
        <f>H29</f>
        <v>Mandurah</v>
      </c>
      <c r="O7" s="10">
        <f>COUNTIF($N$13:$P$519,N7)</f>
        <v>7</v>
      </c>
      <c r="P7" s="8">
        <f>COUNTIF($R$13:$R$519,N7)</f>
        <v>2</v>
      </c>
      <c r="Q7" s="8">
        <f>COUNTIF($S$13:$T$519,N7)</f>
        <v>0</v>
      </c>
      <c r="R7" s="8">
        <f>O7-P7-Q7</f>
        <v>5</v>
      </c>
      <c r="S7" s="8">
        <f>SUMIF($N$12:$N$411,N7,$O$12:$O$411)+SUMIF($P$12:$P$411,N7,$Q$12:$Q$411)</f>
        <v>19.5</v>
      </c>
      <c r="T7" s="8">
        <f>O7*7-S7</f>
        <v>29.5</v>
      </c>
      <c r="U7" s="8">
        <f>P7*2+Q7</f>
        <v>4</v>
      </c>
      <c r="V7" s="8">
        <f>U7+(S7/100)</f>
        <v>4.1950000000000003</v>
      </c>
      <c r="W7" s="8">
        <f>RANK(V7,$V$4:$V$11)</f>
        <v>7</v>
      </c>
      <c r="X7" s="8">
        <f>W7+0.04</f>
        <v>7.04</v>
      </c>
      <c r="Y7" s="11"/>
    </row>
    <row r="8" spans="1:25" ht="15">
      <c r="A8" s="6">
        <v>5</v>
      </c>
      <c r="B8" s="60" t="str">
        <f>VLOOKUP(A8,$M$4:$X$11,2,FALSE)</f>
        <v>Kwinana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1</v>
      </c>
      <c r="G8" s="7">
        <f>VLOOKUP(A8,$M$4:$X$11,6,FALSE)</f>
        <v>3</v>
      </c>
      <c r="H8" s="7">
        <f>VLOOKUP(A8,$M$4:$X$11,7,FALSE)</f>
        <v>25.5</v>
      </c>
      <c r="I8" s="7">
        <f>VLOOKUP(A8,$M$4:$X$11,8,FALSE)</f>
        <v>23.5</v>
      </c>
      <c r="J8" s="55">
        <f>VLOOKUP(A8,$M$4:$X$11,9,FALSE)</f>
        <v>7</v>
      </c>
      <c r="K8" s="56"/>
      <c r="L8" s="8"/>
      <c r="M8" s="8">
        <f>RANK(X8,$X$4:$X$11,1)</f>
        <v>5</v>
      </c>
      <c r="N8" s="9" t="str">
        <f>C43</f>
        <v>Kwinana</v>
      </c>
      <c r="O8" s="10">
        <f>COUNTIF($N$13:$P$519,N8)</f>
        <v>7</v>
      </c>
      <c r="P8" s="8">
        <f>COUNTIF($R$13:$R$519,N8)</f>
        <v>3</v>
      </c>
      <c r="Q8" s="8">
        <f>COUNTIF($S$13:$T$519,N8)</f>
        <v>1</v>
      </c>
      <c r="R8" s="8">
        <f>O8-P8-Q8</f>
        <v>3</v>
      </c>
      <c r="S8" s="8">
        <f>SUMIF($N$12:$N$411,N8,$O$12:$O$411)+SUMIF($P$12:$P$411,N8,$Q$12:$Q$411)</f>
        <v>25.5</v>
      </c>
      <c r="T8" s="8">
        <f>O8*7-S8</f>
        <v>23.5</v>
      </c>
      <c r="U8" s="8">
        <f>P8*2+Q8</f>
        <v>7</v>
      </c>
      <c r="V8" s="8">
        <f>U8+(S8/100)</f>
        <v>7.2549999999999999</v>
      </c>
      <c r="W8" s="8">
        <f>RANK(V8,$V$4:$V$11)</f>
        <v>5</v>
      </c>
      <c r="X8" s="8">
        <f>W8+0.05</f>
        <v>5.05</v>
      </c>
      <c r="Y8" s="11"/>
    </row>
    <row r="9" spans="1:25" ht="15">
      <c r="A9" s="6">
        <v>6</v>
      </c>
      <c r="B9" s="60" t="str">
        <f>VLOOKUP(A9,$M$4:$X$11,2,FALSE)</f>
        <v>Melville Glades</v>
      </c>
      <c r="C9" s="56"/>
      <c r="D9" s="7">
        <f>VLOOKUP(A9,$M$4:$X$11,3,FALSE)</f>
        <v>7</v>
      </c>
      <c r="E9" s="7">
        <f>VLOOKUP(A9,$M$4:$X$11,4,FALSE)</f>
        <v>2</v>
      </c>
      <c r="F9" s="7">
        <f>VLOOKUP(A9,$M$4:$X$11,5,FALSE)</f>
        <v>1</v>
      </c>
      <c r="G9" s="7">
        <f>VLOOKUP(A9,$M$4:$X$11,6,FALSE)</f>
        <v>4</v>
      </c>
      <c r="H9" s="7">
        <f>VLOOKUP(A9,$M$4:$X$11,7,FALSE)</f>
        <v>21.5</v>
      </c>
      <c r="I9" s="7">
        <f>VLOOKUP(A9,$M$4:$X$11,8,FALSE)</f>
        <v>27.5</v>
      </c>
      <c r="J9" s="55">
        <f>VLOOKUP(A9,$M$4:$X$11,9,FALSE)</f>
        <v>5</v>
      </c>
      <c r="K9" s="56"/>
      <c r="L9" s="8"/>
      <c r="M9" s="8">
        <f>RANK(X9,$X$4:$X$11,1)</f>
        <v>8</v>
      </c>
      <c r="N9" s="9" t="str">
        <f>H43</f>
        <v>Nedlands</v>
      </c>
      <c r="O9" s="10">
        <f>COUNTIF($N$13:$P$519,N9)</f>
        <v>7</v>
      </c>
      <c r="P9" s="8">
        <f>COUNTIF($R$13:$R$519,N9)</f>
        <v>0</v>
      </c>
      <c r="Q9" s="8">
        <f>COUNTIF($S$13:$T$519,N9)</f>
        <v>0</v>
      </c>
      <c r="R9" s="8">
        <f>O9-P9-Q9</f>
        <v>7</v>
      </c>
      <c r="S9" s="8">
        <f>SUMIF($N$12:$N$411,N9,$O$12:$O$411)+SUMIF($P$12:$P$411,N9,$Q$12:$Q$411)</f>
        <v>11</v>
      </c>
      <c r="T9" s="8">
        <f>O9*7-S9</f>
        <v>38</v>
      </c>
      <c r="U9" s="8">
        <f>P9*2+Q9</f>
        <v>0</v>
      </c>
      <c r="V9" s="8">
        <f>U9+(S9/100)</f>
        <v>0.11</v>
      </c>
      <c r="W9" s="8">
        <f>RANK(V9,$V$4:$V$11)</f>
        <v>8</v>
      </c>
      <c r="X9" s="8">
        <f>W9+0.06</f>
        <v>8.06</v>
      </c>
      <c r="Y9" s="11"/>
    </row>
    <row r="10" spans="1:25" ht="15">
      <c r="A10" s="6">
        <v>7</v>
      </c>
      <c r="B10" s="60" t="str">
        <f>VLOOKUP(A10,$M$4:$X$11,2,FALSE)</f>
        <v>Mandurah</v>
      </c>
      <c r="C10" s="56"/>
      <c r="D10" s="7">
        <f>VLOOKUP(A10,$M$4:$X$11,3,FALSE)</f>
        <v>7</v>
      </c>
      <c r="E10" s="7">
        <f>VLOOKUP(A10,$M$4:$X$11,4,FALSE)</f>
        <v>2</v>
      </c>
      <c r="F10" s="7">
        <f>VLOOKUP(A10,$M$4:$X$11,5,FALSE)</f>
        <v>0</v>
      </c>
      <c r="G10" s="7">
        <f>VLOOKUP(A10,$M$4:$X$11,6,FALSE)</f>
        <v>5</v>
      </c>
      <c r="H10" s="7">
        <f>VLOOKUP(A10,$M$4:$X$11,7,FALSE)</f>
        <v>19.5</v>
      </c>
      <c r="I10" s="7">
        <f>VLOOKUP(A10,$M$4:$X$11,8,FALSE)</f>
        <v>29.5</v>
      </c>
      <c r="J10" s="55">
        <f>VLOOKUP(A10,$M$4:$X$11,9,FALSE)</f>
        <v>4</v>
      </c>
      <c r="K10" s="56"/>
      <c r="L10" s="8"/>
      <c r="M10" s="8">
        <f>RANK(X10,$X$4:$X$11,1)</f>
        <v>4</v>
      </c>
      <c r="N10" s="9" t="str">
        <f>C57</f>
        <v>WAGC</v>
      </c>
      <c r="O10" s="10">
        <f>COUNTIF($N$13:$P$519,N10)</f>
        <v>7</v>
      </c>
      <c r="P10" s="8">
        <f>COUNTIF($R$13:$R$519,N10)</f>
        <v>3</v>
      </c>
      <c r="Q10" s="8">
        <f>COUNTIF($S$13:$T$519,N10)</f>
        <v>1</v>
      </c>
      <c r="R10" s="8">
        <f>O10-P10-Q10</f>
        <v>3</v>
      </c>
      <c r="S10" s="8">
        <f>SUMIF($N$12:$N$411,N10,$O$12:$O$411)+SUMIF($P$12:$P$411,N10,$Q$12:$Q$411)</f>
        <v>27</v>
      </c>
      <c r="T10" s="8">
        <f>O10*7-S10</f>
        <v>22</v>
      </c>
      <c r="U10" s="8">
        <f>P10*2+Q10</f>
        <v>7</v>
      </c>
      <c r="V10" s="8">
        <f>U10+(S10/100)</f>
        <v>7.27</v>
      </c>
      <c r="W10" s="8">
        <f>RANK(V10,$V$4:$V$11)</f>
        <v>4</v>
      </c>
      <c r="X10" s="8">
        <f>W10+0.07</f>
        <v>4.07</v>
      </c>
      <c r="Y10" s="11"/>
    </row>
    <row r="11" spans="1:25" ht="15">
      <c r="A11" s="6">
        <v>8</v>
      </c>
      <c r="B11" s="60" t="str">
        <f>VLOOKUP(A11,$M$4:$X$11,2,FALSE)</f>
        <v>Nedlands</v>
      </c>
      <c r="C11" s="56"/>
      <c r="D11" s="7">
        <f>VLOOKUP(A11,$M$4:$X$11,3,FALSE)</f>
        <v>7</v>
      </c>
      <c r="E11" s="7">
        <f>VLOOKUP(A11,$M$4:$X$11,4,FALSE)</f>
        <v>0</v>
      </c>
      <c r="F11" s="7">
        <f>VLOOKUP(A11,$M$4:$X$11,5,FALSE)</f>
        <v>0</v>
      </c>
      <c r="G11" s="7">
        <f>VLOOKUP(A11,$M$4:$X$11,6,FALSE)</f>
        <v>7</v>
      </c>
      <c r="H11" s="7">
        <f>VLOOKUP(A11,$M$4:$X$11,7,FALSE)</f>
        <v>11</v>
      </c>
      <c r="I11" s="7">
        <f>VLOOKUP(A11,$M$4:$X$11,8,FALSE)</f>
        <v>38</v>
      </c>
      <c r="J11" s="55">
        <f>VLOOKUP(A11,$M$4:$X$11,9,FALSE)</f>
        <v>0</v>
      </c>
      <c r="K11" s="56"/>
      <c r="L11" s="8"/>
      <c r="M11" s="8">
        <f>RANK(X11,$X$4:$X$11,1)</f>
        <v>1</v>
      </c>
      <c r="N11" s="9" t="str">
        <f>H57</f>
        <v>Bunbury</v>
      </c>
      <c r="O11" s="10">
        <f>COUNTIF($N$13:$P$519,N11)</f>
        <v>7</v>
      </c>
      <c r="P11" s="8">
        <f>COUNTIF($R$13:$R$519,N11)</f>
        <v>5</v>
      </c>
      <c r="Q11" s="8">
        <f>COUNTIF($S$13:$T$519,N11)</f>
        <v>2</v>
      </c>
      <c r="R11" s="8">
        <f>O11-P11-Q11</f>
        <v>0</v>
      </c>
      <c r="S11" s="8">
        <f>SUMIF($N$12:$N$411,N11,$O$12:$O$411)+SUMIF($P$12:$P$411,N11,$Q$12:$Q$411)</f>
        <v>32</v>
      </c>
      <c r="T11" s="8">
        <f>O11*7-S11</f>
        <v>17</v>
      </c>
      <c r="U11" s="8">
        <f>P11*2+Q11</f>
        <v>12</v>
      </c>
      <c r="V11" s="8">
        <f>U11+(S11/100)</f>
        <v>12.32</v>
      </c>
      <c r="W11" s="8">
        <f>RANK(V11,$V$4:$V$11)</f>
        <v>1</v>
      </c>
      <c r="X11" s="8">
        <f>W11+0.08</f>
        <v>1.08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3.25">
      <c r="A13" s="1"/>
      <c r="B13" s="57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0.25" customHeight="1">
      <c r="A14" s="13"/>
      <c r="B14" s="76" t="str">
        <f>[1]Sheet1!A42</f>
        <v>ROUND SEVEN</v>
      </c>
      <c r="C14" s="58"/>
      <c r="D14" s="62" t="str">
        <f>[1]Sheet1!B42</f>
        <v>SUNDAY 20 JULY</v>
      </c>
      <c r="E14" s="58"/>
      <c r="F14" s="58"/>
      <c r="G14" s="63" t="str">
        <f>[1]Sheet1!C42</f>
        <v>Mandurah CC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[1]Sheet1!C43</f>
        <v>Gosnells</v>
      </c>
      <c r="D15" s="58"/>
      <c r="E15" s="58"/>
      <c r="F15" s="56"/>
      <c r="G15" s="16" t="s">
        <v>18</v>
      </c>
      <c r="H15" s="65" t="str">
        <f>[1]Sheet1!E43</f>
        <v>Hartfield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7"/>
      <c r="E16" s="68"/>
      <c r="F16" s="77" t="s">
        <v>21</v>
      </c>
      <c r="G16" s="81" t="s">
        <v>19</v>
      </c>
      <c r="H16" s="66" t="s">
        <v>20</v>
      </c>
      <c r="I16" s="67"/>
      <c r="J16" s="68"/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0"/>
      <c r="E17" s="71"/>
      <c r="F17" s="78"/>
      <c r="G17" s="78"/>
      <c r="H17" s="69"/>
      <c r="I17" s="70"/>
      <c r="J17" s="71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3"/>
      <c r="E18" s="74"/>
      <c r="F18" s="79"/>
      <c r="G18" s="79"/>
      <c r="H18" s="72"/>
      <c r="I18" s="73"/>
      <c r="J18" s="74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284</v>
      </c>
      <c r="D19" s="58"/>
      <c r="E19" s="56"/>
      <c r="F19" s="19" t="s">
        <v>23</v>
      </c>
      <c r="G19" s="16">
        <v>1</v>
      </c>
      <c r="H19" s="75" t="s">
        <v>243</v>
      </c>
      <c r="I19" s="58"/>
      <c r="J19" s="56"/>
      <c r="K19" s="19" t="s">
        <v>23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352</v>
      </c>
      <c r="D20" s="58"/>
      <c r="E20" s="56"/>
      <c r="F20" s="19"/>
      <c r="G20" s="16">
        <v>2</v>
      </c>
      <c r="H20" s="75" t="s">
        <v>239</v>
      </c>
      <c r="I20" s="58"/>
      <c r="J20" s="56"/>
      <c r="K20" s="19" t="s">
        <v>187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280</v>
      </c>
      <c r="D21" s="58"/>
      <c r="E21" s="56"/>
      <c r="F21" s="19" t="s">
        <v>26</v>
      </c>
      <c r="G21" s="16">
        <v>3</v>
      </c>
      <c r="H21" s="75" t="s">
        <v>310</v>
      </c>
      <c r="I21" s="58"/>
      <c r="J21" s="56"/>
      <c r="K21" s="19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351</v>
      </c>
      <c r="D22" s="58"/>
      <c r="E22" s="56"/>
      <c r="F22" s="19" t="s">
        <v>96</v>
      </c>
      <c r="G22" s="16">
        <v>4</v>
      </c>
      <c r="H22" s="75" t="s">
        <v>235</v>
      </c>
      <c r="I22" s="58"/>
      <c r="J22" s="56"/>
      <c r="K22" s="19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350</v>
      </c>
      <c r="D23" s="58"/>
      <c r="E23" s="56"/>
      <c r="F23" s="19" t="s">
        <v>23</v>
      </c>
      <c r="G23" s="16">
        <v>5</v>
      </c>
      <c r="H23" s="75" t="s">
        <v>231</v>
      </c>
      <c r="I23" s="58"/>
      <c r="J23" s="56"/>
      <c r="K23" s="19" t="s">
        <v>23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274</v>
      </c>
      <c r="D24" s="58"/>
      <c r="E24" s="56"/>
      <c r="F24" s="19"/>
      <c r="G24" s="16">
        <v>6</v>
      </c>
      <c r="H24" s="75" t="s">
        <v>349</v>
      </c>
      <c r="I24" s="58"/>
      <c r="J24" s="56"/>
      <c r="K24" s="19" t="s">
        <v>34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326</v>
      </c>
      <c r="D25" s="58"/>
      <c r="E25" s="56"/>
      <c r="F25" s="19" t="s">
        <v>135</v>
      </c>
      <c r="G25" s="16">
        <v>7</v>
      </c>
      <c r="H25" s="75" t="s">
        <v>348</v>
      </c>
      <c r="I25" s="58"/>
      <c r="J25" s="56"/>
      <c r="K25" s="19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Gosnells</v>
      </c>
      <c r="C26" s="58"/>
      <c r="D26" s="58"/>
      <c r="E26" s="56"/>
      <c r="F26" s="21">
        <f>COUNTA(F19:F25)-0.5*COUNTIF(F19:F25,"Sq*")-COUNTIF(F19:F25,"TBA")</f>
        <v>4</v>
      </c>
      <c r="G26" s="84" t="str">
        <f>"TOTAL MATCHES WON BY : "&amp;H15</f>
        <v>TOTAL MATCHES WON BY : Hartfield</v>
      </c>
      <c r="H26" s="58"/>
      <c r="I26" s="58"/>
      <c r="J26" s="56"/>
      <c r="K26" s="21">
        <f>COUNTA(K19:K25)-0.5*COUNTIF(K19:K25,"Sq*")-COUNTIF(K19:K25,"TBA")</f>
        <v>3</v>
      </c>
      <c r="L26" s="22"/>
      <c r="M26" s="22"/>
      <c r="N26" s="22" t="str">
        <f>IF(F26+K26=0,"",C15)</f>
        <v>Gosnells</v>
      </c>
      <c r="O26" s="22">
        <f>F26</f>
        <v>4</v>
      </c>
      <c r="P26" s="22" t="str">
        <f>IF(F26+K26=0,"",H15)</f>
        <v>Hartfield</v>
      </c>
      <c r="Q26" s="22">
        <f>K26</f>
        <v>3</v>
      </c>
      <c r="R26" s="22" t="str">
        <f>G27</f>
        <v>Gosnells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Gosnells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[1]Sheet1!C44</f>
        <v>Melville Glades</v>
      </c>
      <c r="D29" s="58"/>
      <c r="E29" s="58"/>
      <c r="F29" s="56"/>
      <c r="G29" s="16" t="s">
        <v>18</v>
      </c>
      <c r="H29" s="65" t="str">
        <f>[1]Sheet1!E44</f>
        <v>Mandurah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7"/>
      <c r="E30" s="68"/>
      <c r="F30" s="77" t="s">
        <v>21</v>
      </c>
      <c r="G30" s="81" t="s">
        <v>19</v>
      </c>
      <c r="H30" s="66" t="s">
        <v>20</v>
      </c>
      <c r="I30" s="67"/>
      <c r="J30" s="68"/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0"/>
      <c r="E31" s="71"/>
      <c r="F31" s="78"/>
      <c r="G31" s="78"/>
      <c r="H31" s="69"/>
      <c r="I31" s="70"/>
      <c r="J31" s="71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3"/>
      <c r="E32" s="74"/>
      <c r="F32" s="79"/>
      <c r="G32" s="79"/>
      <c r="H32" s="72"/>
      <c r="I32" s="73"/>
      <c r="J32" s="74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347</v>
      </c>
      <c r="D33" s="58"/>
      <c r="E33" s="56"/>
      <c r="F33" s="19"/>
      <c r="G33" s="16">
        <v>1</v>
      </c>
      <c r="H33" s="75" t="s">
        <v>309</v>
      </c>
      <c r="I33" s="58"/>
      <c r="J33" s="56"/>
      <c r="K33" s="19" t="s">
        <v>111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317</v>
      </c>
      <c r="D34" s="58"/>
      <c r="E34" s="56"/>
      <c r="F34" s="19"/>
      <c r="G34" s="16">
        <v>2</v>
      </c>
      <c r="H34" s="75" t="s">
        <v>244</v>
      </c>
      <c r="I34" s="58"/>
      <c r="J34" s="56"/>
      <c r="K34" s="19" t="s">
        <v>29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277</v>
      </c>
      <c r="D35" s="58"/>
      <c r="E35" s="56"/>
      <c r="F35" s="19" t="s">
        <v>37</v>
      </c>
      <c r="G35" s="16">
        <v>3</v>
      </c>
      <c r="H35" s="75" t="s">
        <v>242</v>
      </c>
      <c r="I35" s="58"/>
      <c r="J35" s="56"/>
      <c r="K35" s="19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287</v>
      </c>
      <c r="D36" s="58"/>
      <c r="E36" s="56"/>
      <c r="F36" s="19"/>
      <c r="G36" s="16">
        <v>4</v>
      </c>
      <c r="H36" s="75" t="s">
        <v>346</v>
      </c>
      <c r="I36" s="58"/>
      <c r="J36" s="56"/>
      <c r="K36" s="19" t="s">
        <v>26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320</v>
      </c>
      <c r="D37" s="58"/>
      <c r="E37" s="56"/>
      <c r="F37" s="19"/>
      <c r="G37" s="16">
        <v>5</v>
      </c>
      <c r="H37" s="75" t="s">
        <v>325</v>
      </c>
      <c r="I37" s="58"/>
      <c r="J37" s="56"/>
      <c r="K37" s="19" t="s">
        <v>84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275</v>
      </c>
      <c r="D38" s="58"/>
      <c r="E38" s="56"/>
      <c r="F38" s="19"/>
      <c r="G38" s="16">
        <v>6</v>
      </c>
      <c r="H38" s="75" t="s">
        <v>345</v>
      </c>
      <c r="I38" s="58"/>
      <c r="J38" s="56"/>
      <c r="K38" s="19" t="s">
        <v>111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279</v>
      </c>
      <c r="D39" s="58"/>
      <c r="E39" s="56"/>
      <c r="F39" s="19" t="s">
        <v>34</v>
      </c>
      <c r="G39" s="16">
        <v>7</v>
      </c>
      <c r="H39" s="75" t="s">
        <v>234</v>
      </c>
      <c r="I39" s="58"/>
      <c r="J39" s="56"/>
      <c r="K39" s="19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Melville Glades</v>
      </c>
      <c r="C40" s="58"/>
      <c r="D40" s="58"/>
      <c r="E40" s="56"/>
      <c r="F40" s="21">
        <f>COUNTA(F33:F39)-0.5*COUNTIF(F33:F39,"Sq*")-COUNTIF(F33:F39,"TBA")</f>
        <v>2</v>
      </c>
      <c r="G40" s="84" t="str">
        <f>"TOTAL MATCHES WON BY : "&amp;H29</f>
        <v>TOTAL MATCHES WON BY : Mandurah</v>
      </c>
      <c r="H40" s="58"/>
      <c r="I40" s="58"/>
      <c r="J40" s="56"/>
      <c r="K40" s="21">
        <f>COUNTA(K33:K39)-0.5*COUNTIF(K33:K39,"Sq*")-COUNTIF(K33:K39,"TBA")</f>
        <v>5</v>
      </c>
      <c r="L40" s="22"/>
      <c r="M40" s="22"/>
      <c r="N40" s="22" t="str">
        <f>IF(F40+K40=0,"",C29)</f>
        <v>Melville Glades</v>
      </c>
      <c r="O40" s="22">
        <f>F40</f>
        <v>2</v>
      </c>
      <c r="P40" s="22" t="str">
        <f>IF(F40+K40=0,"",H29)</f>
        <v>Mandurah</v>
      </c>
      <c r="Q40" s="22">
        <f>K40</f>
        <v>5</v>
      </c>
      <c r="R40" s="22" t="str">
        <f>G41</f>
        <v>Mandurah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Mandurah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[1]Sheet1!C45</f>
        <v>Kwinana</v>
      </c>
      <c r="D43" s="58"/>
      <c r="E43" s="58"/>
      <c r="F43" s="56"/>
      <c r="G43" s="16" t="s">
        <v>18</v>
      </c>
      <c r="H43" s="65" t="str">
        <f>[1]Sheet1!E45</f>
        <v>Nedlands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7"/>
      <c r="E44" s="68"/>
      <c r="F44" s="77" t="s">
        <v>21</v>
      </c>
      <c r="G44" s="81" t="s">
        <v>19</v>
      </c>
      <c r="H44" s="66" t="s">
        <v>20</v>
      </c>
      <c r="I44" s="67"/>
      <c r="J44" s="68"/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0"/>
      <c r="E45" s="71"/>
      <c r="F45" s="78"/>
      <c r="G45" s="78"/>
      <c r="H45" s="69"/>
      <c r="I45" s="70"/>
      <c r="J45" s="71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3"/>
      <c r="E46" s="74"/>
      <c r="F46" s="79"/>
      <c r="G46" s="79"/>
      <c r="H46" s="72"/>
      <c r="I46" s="73"/>
      <c r="J46" s="74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314</v>
      </c>
      <c r="D47" s="58"/>
      <c r="E47" s="56"/>
      <c r="F47" s="19" t="s">
        <v>34</v>
      </c>
      <c r="G47" s="16">
        <v>1</v>
      </c>
      <c r="H47" s="75" t="s">
        <v>271</v>
      </c>
      <c r="I47" s="58"/>
      <c r="J47" s="56"/>
      <c r="K47" s="19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257</v>
      </c>
      <c r="D48" s="58"/>
      <c r="E48" s="56"/>
      <c r="F48" s="19" t="s">
        <v>92</v>
      </c>
      <c r="G48" s="16">
        <v>2</v>
      </c>
      <c r="H48" s="75" t="s">
        <v>296</v>
      </c>
      <c r="I48" s="58"/>
      <c r="J48" s="56"/>
      <c r="K48" s="19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245</v>
      </c>
      <c r="D49" s="58"/>
      <c r="E49" s="56"/>
      <c r="F49" s="19" t="s">
        <v>135</v>
      </c>
      <c r="G49" s="16">
        <v>3</v>
      </c>
      <c r="H49" s="75" t="s">
        <v>269</v>
      </c>
      <c r="I49" s="58"/>
      <c r="J49" s="56"/>
      <c r="K49" s="19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247</v>
      </c>
      <c r="D50" s="58"/>
      <c r="E50" s="56"/>
      <c r="F50" s="19" t="s">
        <v>92</v>
      </c>
      <c r="G50" s="16">
        <v>4</v>
      </c>
      <c r="H50" s="75" t="s">
        <v>337</v>
      </c>
      <c r="I50" s="58"/>
      <c r="J50" s="56"/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251</v>
      </c>
      <c r="D51" s="58"/>
      <c r="E51" s="56"/>
      <c r="F51" s="19" t="s">
        <v>92</v>
      </c>
      <c r="G51" s="16">
        <v>5</v>
      </c>
      <c r="H51" s="75" t="s">
        <v>344</v>
      </c>
      <c r="I51" s="58"/>
      <c r="J51" s="56"/>
      <c r="K51" s="19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343</v>
      </c>
      <c r="D52" s="58"/>
      <c r="E52" s="56"/>
      <c r="F52" s="19"/>
      <c r="G52" s="16">
        <v>6</v>
      </c>
      <c r="H52" s="75" t="s">
        <v>294</v>
      </c>
      <c r="I52" s="58"/>
      <c r="J52" s="56"/>
      <c r="K52" s="19" t="s">
        <v>92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249</v>
      </c>
      <c r="D53" s="58"/>
      <c r="E53" s="56"/>
      <c r="F53" s="19"/>
      <c r="G53" s="16">
        <v>7</v>
      </c>
      <c r="H53" s="75" t="s">
        <v>259</v>
      </c>
      <c r="I53" s="58"/>
      <c r="J53" s="56"/>
      <c r="K53" s="19" t="s">
        <v>92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Kwinana</v>
      </c>
      <c r="C54" s="58"/>
      <c r="D54" s="58"/>
      <c r="E54" s="56"/>
      <c r="F54" s="21">
        <f>COUNTA(F47:F53)-0.5*COUNTIF(F47:F53,"Sq*")-COUNTIF(F47:F53,"TBA")</f>
        <v>5</v>
      </c>
      <c r="G54" s="84" t="str">
        <f>"TOTAL MATCHES WON BY : "&amp;H43</f>
        <v>TOTAL MATCHES WON BY : Nedlands</v>
      </c>
      <c r="H54" s="58"/>
      <c r="I54" s="58"/>
      <c r="J54" s="56"/>
      <c r="K54" s="21">
        <f>COUNTA(K47:K53)-0.5*COUNTIF(K47:K53,"Sq*")-COUNTIF(K47:K53,"TBA")</f>
        <v>2</v>
      </c>
      <c r="L54" s="22"/>
      <c r="M54" s="22"/>
      <c r="N54" s="22" t="str">
        <f>IF(F54+K54=0,"",C43)</f>
        <v>Kwinana</v>
      </c>
      <c r="O54" s="22">
        <f>F54</f>
        <v>5</v>
      </c>
      <c r="P54" s="22" t="str">
        <f>IF(F54+K54=0,"",H43)</f>
        <v>Nedlands</v>
      </c>
      <c r="Q54" s="22">
        <f>K54</f>
        <v>2</v>
      </c>
      <c r="R54" s="22" t="str">
        <f>G55</f>
        <v>Kwinana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Kwinana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[1]Sheet1!C46</f>
        <v>WAGC</v>
      </c>
      <c r="D57" s="58"/>
      <c r="E57" s="58"/>
      <c r="F57" s="56"/>
      <c r="G57" s="16" t="s">
        <v>18</v>
      </c>
      <c r="H57" s="65" t="str">
        <f>[1]Sheet1!E46</f>
        <v>Bunbury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7"/>
      <c r="E58" s="68"/>
      <c r="F58" s="77" t="s">
        <v>21</v>
      </c>
      <c r="G58" s="81" t="s">
        <v>19</v>
      </c>
      <c r="H58" s="66" t="s">
        <v>20</v>
      </c>
      <c r="I58" s="67"/>
      <c r="J58" s="68"/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0"/>
      <c r="E59" s="71"/>
      <c r="F59" s="78"/>
      <c r="G59" s="78"/>
      <c r="H59" s="69"/>
      <c r="I59" s="70"/>
      <c r="J59" s="71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3"/>
      <c r="E60" s="74"/>
      <c r="F60" s="79"/>
      <c r="G60" s="79"/>
      <c r="H60" s="72"/>
      <c r="I60" s="73"/>
      <c r="J60" s="74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272</v>
      </c>
      <c r="D61" s="58"/>
      <c r="E61" s="56"/>
      <c r="F61" s="19" t="s">
        <v>23</v>
      </c>
      <c r="G61" s="16">
        <v>1</v>
      </c>
      <c r="H61" s="75" t="s">
        <v>258</v>
      </c>
      <c r="I61" s="58"/>
      <c r="J61" s="56"/>
      <c r="K61" s="19" t="s">
        <v>23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270</v>
      </c>
      <c r="D62" s="58"/>
      <c r="E62" s="56"/>
      <c r="F62" s="19"/>
      <c r="G62" s="16">
        <v>2</v>
      </c>
      <c r="H62" s="75" t="s">
        <v>254</v>
      </c>
      <c r="I62" s="58"/>
      <c r="J62" s="56"/>
      <c r="K62" s="19" t="s">
        <v>92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264</v>
      </c>
      <c r="D63" s="58"/>
      <c r="E63" s="56"/>
      <c r="F63" s="19" t="s">
        <v>92</v>
      </c>
      <c r="G63" s="16">
        <v>3</v>
      </c>
      <c r="H63" s="75" t="s">
        <v>333</v>
      </c>
      <c r="I63" s="58"/>
      <c r="J63" s="56"/>
      <c r="K63" s="19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342</v>
      </c>
      <c r="D64" s="58"/>
      <c r="E64" s="56"/>
      <c r="F64" s="19"/>
      <c r="G64" s="16">
        <v>4</v>
      </c>
      <c r="H64" s="75" t="s">
        <v>252</v>
      </c>
      <c r="I64" s="58"/>
      <c r="J64" s="56"/>
      <c r="K64" s="19" t="s">
        <v>92</v>
      </c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266</v>
      </c>
      <c r="D65" s="58"/>
      <c r="E65" s="56"/>
      <c r="F65" s="19" t="s">
        <v>92</v>
      </c>
      <c r="G65" s="16">
        <v>5</v>
      </c>
      <c r="H65" s="75" t="s">
        <v>250</v>
      </c>
      <c r="I65" s="58"/>
      <c r="J65" s="56"/>
      <c r="K65" s="19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85" t="s">
        <v>262</v>
      </c>
      <c r="D66" s="58"/>
      <c r="E66" s="56"/>
      <c r="F66" s="19" t="s">
        <v>92</v>
      </c>
      <c r="G66" s="16">
        <v>6</v>
      </c>
      <c r="H66" s="75" t="s">
        <v>327</v>
      </c>
      <c r="I66" s="58"/>
      <c r="J66" s="56"/>
      <c r="K66" s="19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341</v>
      </c>
      <c r="D67" s="58"/>
      <c r="E67" s="56"/>
      <c r="F67" s="19"/>
      <c r="G67" s="16">
        <v>7</v>
      </c>
      <c r="H67" s="75" t="s">
        <v>292</v>
      </c>
      <c r="I67" s="58"/>
      <c r="J67" s="56"/>
      <c r="K67" s="19" t="s">
        <v>92</v>
      </c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WAGC</v>
      </c>
      <c r="C68" s="58"/>
      <c r="D68" s="58"/>
      <c r="E68" s="56"/>
      <c r="F68" s="21">
        <f>COUNTA(F61:F67)-0.5*COUNTIF(F61:F67,"Sq*")-COUNTIF(F61:F67,"TBA")</f>
        <v>3.5</v>
      </c>
      <c r="G68" s="84" t="str">
        <f>"TOTAL MATCHES WON BY : "&amp;H57</f>
        <v>TOTAL MATCHES WON BY : Bunbury</v>
      </c>
      <c r="H68" s="58"/>
      <c r="I68" s="58"/>
      <c r="J68" s="56"/>
      <c r="K68" s="21">
        <f>COUNTA(K61:K67)-0.5*COUNTIF(K61:K67,"Sq*")-COUNTIF(K61:K67,"TBA")</f>
        <v>3.5</v>
      </c>
      <c r="L68" s="22"/>
      <c r="M68" s="22"/>
      <c r="N68" s="22" t="str">
        <f>IF(F68+K68=0,"",C57)</f>
        <v>WAGC</v>
      </c>
      <c r="O68" s="22">
        <f>F68</f>
        <v>3.5</v>
      </c>
      <c r="P68" s="22" t="str">
        <f>IF(F68+K68=0,"",H57)</f>
        <v>Bunbury</v>
      </c>
      <c r="Q68" s="22">
        <f>K68</f>
        <v>3.5</v>
      </c>
      <c r="R68" s="22" t="str">
        <f>G69</f>
        <v>HALVED</v>
      </c>
      <c r="S68" s="22" t="str">
        <f>IF(R68="HALVED",C57,"")</f>
        <v>WAGC</v>
      </c>
      <c r="T68" s="22" t="str">
        <f>IF(R68="HALVED",H57,"")</f>
        <v>Bunbury</v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HALVED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22.5" customHeight="1">
      <c r="A71" s="23"/>
      <c r="B71" s="76" t="str">
        <f>[1]Sheet1!A36</f>
        <v>ROUND SIX</v>
      </c>
      <c r="C71" s="58"/>
      <c r="D71" s="62" t="str">
        <f>[1]Sheet1!B36</f>
        <v>SUNDAY 13 JULY</v>
      </c>
      <c r="E71" s="58"/>
      <c r="F71" s="58"/>
      <c r="G71" s="63" t="str">
        <f>[1]Sheet1!C36</f>
        <v>Melville Glades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[1]Sheet1!C37</f>
        <v>Gosnells</v>
      </c>
      <c r="D72" s="58"/>
      <c r="E72" s="58"/>
      <c r="F72" s="56"/>
      <c r="G72" s="16" t="s">
        <v>18</v>
      </c>
      <c r="H72" s="65" t="str">
        <f>[1]Sheet1!E37</f>
        <v>WAGC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7"/>
      <c r="E73" s="68"/>
      <c r="F73" s="77" t="s">
        <v>21</v>
      </c>
      <c r="G73" s="81" t="s">
        <v>19</v>
      </c>
      <c r="H73" s="66" t="s">
        <v>20</v>
      </c>
      <c r="I73" s="67"/>
      <c r="J73" s="68"/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0"/>
      <c r="E74" s="71"/>
      <c r="F74" s="78"/>
      <c r="G74" s="78"/>
      <c r="H74" s="69"/>
      <c r="I74" s="70"/>
      <c r="J74" s="71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3"/>
      <c r="E75" s="74"/>
      <c r="F75" s="79"/>
      <c r="G75" s="79"/>
      <c r="H75" s="72"/>
      <c r="I75" s="73"/>
      <c r="J75" s="74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284</v>
      </c>
      <c r="D76" s="58"/>
      <c r="E76" s="56"/>
      <c r="F76" s="19" t="s">
        <v>92</v>
      </c>
      <c r="G76" s="16">
        <v>1</v>
      </c>
      <c r="H76" s="75" t="s">
        <v>272</v>
      </c>
      <c r="I76" s="58"/>
      <c r="J76" s="56"/>
      <c r="K76" s="19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282</v>
      </c>
      <c r="D77" s="58"/>
      <c r="E77" s="56"/>
      <c r="F77" s="19"/>
      <c r="G77" s="16">
        <v>2</v>
      </c>
      <c r="H77" s="75" t="s">
        <v>270</v>
      </c>
      <c r="I77" s="58"/>
      <c r="J77" s="56"/>
      <c r="K77" s="19" t="s">
        <v>26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286</v>
      </c>
      <c r="D78" s="58"/>
      <c r="E78" s="56"/>
      <c r="F78" s="19" t="s">
        <v>29</v>
      </c>
      <c r="G78" s="16">
        <v>3</v>
      </c>
      <c r="H78" s="75" t="s">
        <v>264</v>
      </c>
      <c r="I78" s="58"/>
      <c r="J78" s="56"/>
      <c r="K78" s="19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274</v>
      </c>
      <c r="D79" s="58"/>
      <c r="E79" s="56"/>
      <c r="F79" s="19"/>
      <c r="G79" s="16">
        <v>4</v>
      </c>
      <c r="H79" s="75" t="s">
        <v>342</v>
      </c>
      <c r="I79" s="58"/>
      <c r="J79" s="56"/>
      <c r="K79" s="19" t="s">
        <v>34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5">
      <c r="A80" s="14"/>
      <c r="B80" s="15">
        <v>5</v>
      </c>
      <c r="C80" s="75" t="s">
        <v>280</v>
      </c>
      <c r="D80" s="58"/>
      <c r="E80" s="56"/>
      <c r="F80" s="19"/>
      <c r="G80" s="16">
        <v>5</v>
      </c>
      <c r="H80" s="75" t="s">
        <v>266</v>
      </c>
      <c r="I80" s="58"/>
      <c r="J80" s="56"/>
      <c r="K80" s="19" t="s">
        <v>92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278</v>
      </c>
      <c r="D81" s="58"/>
      <c r="E81" s="56"/>
      <c r="F81" s="19" t="s">
        <v>96</v>
      </c>
      <c r="G81" s="16">
        <v>6</v>
      </c>
      <c r="H81" s="75" t="s">
        <v>330</v>
      </c>
      <c r="I81" s="58"/>
      <c r="J81" s="56"/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326</v>
      </c>
      <c r="D82" s="58"/>
      <c r="E82" s="56"/>
      <c r="F82" s="19" t="s">
        <v>104</v>
      </c>
      <c r="G82" s="16">
        <v>7</v>
      </c>
      <c r="H82" s="75" t="s">
        <v>341</v>
      </c>
      <c r="I82" s="58"/>
      <c r="J82" s="56"/>
      <c r="K82" s="19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Gosnells</v>
      </c>
      <c r="C83" s="58"/>
      <c r="D83" s="58"/>
      <c r="E83" s="56"/>
      <c r="F83" s="21">
        <f>COUNTA(F76:F82)-0.5*COUNTIF(F76:F82,"Sq*")-COUNTIF(F76:F82,"TBA")</f>
        <v>4</v>
      </c>
      <c r="G83" s="84" t="str">
        <f>"TOTAL MATCHES WON BY : "&amp;H72</f>
        <v>TOTAL MATCHES WON BY : WAGC</v>
      </c>
      <c r="H83" s="58"/>
      <c r="I83" s="58"/>
      <c r="J83" s="56"/>
      <c r="K83" s="21">
        <f>COUNTA(K76:K82)-0.5*COUNTIF(K76:K82,"Sq*")-COUNTIF(K76:K82,"TBA")</f>
        <v>3</v>
      </c>
      <c r="L83" s="22"/>
      <c r="M83" s="22"/>
      <c r="N83" s="22" t="str">
        <f>IF(F83+K83=0,"",C72)</f>
        <v>Gosnells</v>
      </c>
      <c r="O83" s="22">
        <f>F83</f>
        <v>4</v>
      </c>
      <c r="P83" s="22" t="str">
        <f>IF(F83+K83=0,"",H72)</f>
        <v>WAGC</v>
      </c>
      <c r="Q83" s="22">
        <f>K83</f>
        <v>3</v>
      </c>
      <c r="R83" s="22" t="str">
        <f>G84</f>
        <v>Gosnells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Gosnells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[1]Sheet1!C38</f>
        <v>Bunbury</v>
      </c>
      <c r="D86" s="58"/>
      <c r="E86" s="58"/>
      <c r="F86" s="56"/>
      <c r="G86" s="16" t="s">
        <v>18</v>
      </c>
      <c r="H86" s="65" t="str">
        <f>[1]Sheet1!E38</f>
        <v>Hartfield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7"/>
      <c r="E87" s="68"/>
      <c r="F87" s="77" t="s">
        <v>21</v>
      </c>
      <c r="G87" s="81" t="s">
        <v>19</v>
      </c>
      <c r="H87" s="66" t="s">
        <v>20</v>
      </c>
      <c r="I87" s="67"/>
      <c r="J87" s="68"/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0"/>
      <c r="E88" s="71"/>
      <c r="F88" s="78"/>
      <c r="G88" s="78"/>
      <c r="H88" s="69"/>
      <c r="I88" s="70"/>
      <c r="J88" s="71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3"/>
      <c r="E89" s="74"/>
      <c r="F89" s="79"/>
      <c r="G89" s="79"/>
      <c r="H89" s="72"/>
      <c r="I89" s="73"/>
      <c r="J89" s="74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340</v>
      </c>
      <c r="D90" s="58"/>
      <c r="E90" s="56"/>
      <c r="F90" s="19" t="s">
        <v>92</v>
      </c>
      <c r="G90" s="16">
        <v>1</v>
      </c>
      <c r="H90" s="75" t="s">
        <v>243</v>
      </c>
      <c r="I90" s="58"/>
      <c r="J90" s="56"/>
      <c r="K90" s="19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254</v>
      </c>
      <c r="D91" s="58"/>
      <c r="E91" s="56"/>
      <c r="F91" s="19" t="s">
        <v>23</v>
      </c>
      <c r="G91" s="16">
        <v>2</v>
      </c>
      <c r="H91" s="75" t="s">
        <v>239</v>
      </c>
      <c r="I91" s="58"/>
      <c r="J91" s="56"/>
      <c r="K91" s="19" t="s">
        <v>23</v>
      </c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333</v>
      </c>
      <c r="D92" s="58"/>
      <c r="E92" s="56"/>
      <c r="F92" s="19"/>
      <c r="G92" s="16">
        <v>3</v>
      </c>
      <c r="H92" s="75" t="s">
        <v>339</v>
      </c>
      <c r="I92" s="58"/>
      <c r="J92" s="56"/>
      <c r="K92" s="19" t="s">
        <v>29</v>
      </c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252</v>
      </c>
      <c r="D93" s="58"/>
      <c r="E93" s="56"/>
      <c r="F93" s="19" t="s">
        <v>23</v>
      </c>
      <c r="G93" s="16">
        <v>4</v>
      </c>
      <c r="H93" s="75" t="s">
        <v>338</v>
      </c>
      <c r="I93" s="58"/>
      <c r="J93" s="56"/>
      <c r="K93" s="19" t="s">
        <v>23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327</v>
      </c>
      <c r="D94" s="58"/>
      <c r="E94" s="56"/>
      <c r="F94" s="19"/>
      <c r="G94" s="16">
        <v>5</v>
      </c>
      <c r="H94" s="75" t="s">
        <v>231</v>
      </c>
      <c r="I94" s="58"/>
      <c r="J94" s="56"/>
      <c r="K94" s="19" t="s">
        <v>107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292</v>
      </c>
      <c r="D95" s="58"/>
      <c r="E95" s="56"/>
      <c r="F95" s="19" t="s">
        <v>23</v>
      </c>
      <c r="G95" s="16">
        <v>6</v>
      </c>
      <c r="H95" s="75" t="s">
        <v>233</v>
      </c>
      <c r="I95" s="58"/>
      <c r="J95" s="56"/>
      <c r="K95" s="19" t="s">
        <v>23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250</v>
      </c>
      <c r="D96" s="58"/>
      <c r="E96" s="56"/>
      <c r="F96" s="19" t="s">
        <v>34</v>
      </c>
      <c r="G96" s="16">
        <v>7</v>
      </c>
      <c r="H96" s="75" t="s">
        <v>311</v>
      </c>
      <c r="I96" s="58"/>
      <c r="J96" s="56"/>
      <c r="K96" s="19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Bunbury</v>
      </c>
      <c r="C97" s="58"/>
      <c r="D97" s="58"/>
      <c r="E97" s="56"/>
      <c r="F97" s="21">
        <f>COUNTA(F90:F96)-0.5*COUNTIF(F90:F96,"Sq*")-COUNTIF(F90:F96,"TBA")</f>
        <v>3.5</v>
      </c>
      <c r="G97" s="84" t="str">
        <f>"TOTAL MATCHES WON BY : "&amp;H86</f>
        <v>TOTAL MATCHES WON BY : Hartfield</v>
      </c>
      <c r="H97" s="58"/>
      <c r="I97" s="58"/>
      <c r="J97" s="56"/>
      <c r="K97" s="21">
        <f>COUNTA(K90:K96)-0.5*COUNTIF(K90:K96,"Sq*")-COUNTIF(K90:K96,"TBA")</f>
        <v>3.5</v>
      </c>
      <c r="L97" s="22"/>
      <c r="M97" s="22"/>
      <c r="N97" s="22" t="str">
        <f>IF(F97+K97=0,"",C86)</f>
        <v>Bunbury</v>
      </c>
      <c r="O97" s="22">
        <f>F97</f>
        <v>3.5</v>
      </c>
      <c r="P97" s="22" t="str">
        <f>IF(F97+K97=0,"",H86)</f>
        <v>Hartfield</v>
      </c>
      <c r="Q97" s="22">
        <f>K97</f>
        <v>3.5</v>
      </c>
      <c r="R97" s="22" t="str">
        <f>G98</f>
        <v>HALVED</v>
      </c>
      <c r="S97" s="22" t="str">
        <f>IF(R97="HALVED",C86,"")</f>
        <v>Bunbury</v>
      </c>
      <c r="T97" s="22" t="str">
        <f>IF(R97="HALVED",H86,"")</f>
        <v>Hartfield</v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HALVED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[1]Sheet1!C39</f>
        <v>Nedlands</v>
      </c>
      <c r="D100" s="58"/>
      <c r="E100" s="58"/>
      <c r="F100" s="56"/>
      <c r="G100" s="16" t="s">
        <v>18</v>
      </c>
      <c r="H100" s="65" t="str">
        <f>[1]Sheet1!E39</f>
        <v>Melville Glades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7"/>
      <c r="E101" s="68"/>
      <c r="F101" s="77" t="s">
        <v>21</v>
      </c>
      <c r="G101" s="81" t="s">
        <v>19</v>
      </c>
      <c r="H101" s="66" t="s">
        <v>20</v>
      </c>
      <c r="I101" s="67"/>
      <c r="J101" s="68"/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0"/>
      <c r="E102" s="71"/>
      <c r="F102" s="78"/>
      <c r="G102" s="78"/>
      <c r="H102" s="69"/>
      <c r="I102" s="70"/>
      <c r="J102" s="71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3"/>
      <c r="E103" s="74"/>
      <c r="F103" s="79"/>
      <c r="G103" s="79"/>
      <c r="H103" s="72"/>
      <c r="I103" s="73"/>
      <c r="J103" s="74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271</v>
      </c>
      <c r="D104" s="58"/>
      <c r="E104" s="56"/>
      <c r="F104" s="19" t="s">
        <v>23</v>
      </c>
      <c r="G104" s="16">
        <v>1</v>
      </c>
      <c r="H104" s="75" t="s">
        <v>289</v>
      </c>
      <c r="I104" s="58"/>
      <c r="J104" s="56"/>
      <c r="K104" s="19" t="s">
        <v>23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296</v>
      </c>
      <c r="D105" s="58"/>
      <c r="E105" s="56"/>
      <c r="F105" s="19"/>
      <c r="G105" s="16">
        <v>2</v>
      </c>
      <c r="H105" s="75" t="s">
        <v>277</v>
      </c>
      <c r="I105" s="58"/>
      <c r="J105" s="56"/>
      <c r="K105" s="19" t="s">
        <v>84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269</v>
      </c>
      <c r="D106" s="58"/>
      <c r="E106" s="56"/>
      <c r="F106" s="19"/>
      <c r="G106" s="16">
        <v>3</v>
      </c>
      <c r="H106" s="75" t="s">
        <v>281</v>
      </c>
      <c r="I106" s="58"/>
      <c r="J106" s="56"/>
      <c r="K106" s="19" t="s">
        <v>99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337</v>
      </c>
      <c r="D107" s="58"/>
      <c r="E107" s="56"/>
      <c r="F107" s="19" t="s">
        <v>92</v>
      </c>
      <c r="G107" s="16">
        <v>4</v>
      </c>
      <c r="H107" s="75" t="s">
        <v>279</v>
      </c>
      <c r="I107" s="58"/>
      <c r="J107" s="56"/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336</v>
      </c>
      <c r="D108" s="58"/>
      <c r="E108" s="56"/>
      <c r="F108" s="19"/>
      <c r="G108" s="16">
        <v>5</v>
      </c>
      <c r="H108" s="75" t="s">
        <v>275</v>
      </c>
      <c r="I108" s="58"/>
      <c r="J108" s="56"/>
      <c r="K108" s="19" t="s">
        <v>92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331</v>
      </c>
      <c r="D109" s="58"/>
      <c r="E109" s="56"/>
      <c r="F109" s="19"/>
      <c r="G109" s="16">
        <v>6</v>
      </c>
      <c r="H109" s="75" t="s">
        <v>287</v>
      </c>
      <c r="I109" s="58"/>
      <c r="J109" s="56"/>
      <c r="K109" s="19" t="s">
        <v>84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261</v>
      </c>
      <c r="D110" s="58"/>
      <c r="E110" s="56"/>
      <c r="F110" s="19"/>
      <c r="G110" s="16">
        <v>7</v>
      </c>
      <c r="H110" s="75" t="s">
        <v>317</v>
      </c>
      <c r="I110" s="58"/>
      <c r="J110" s="56"/>
      <c r="K110" s="19" t="s">
        <v>37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Nedlands</v>
      </c>
      <c r="C111" s="58"/>
      <c r="D111" s="58"/>
      <c r="E111" s="56"/>
      <c r="F111" s="21">
        <f>COUNTA(F104:F110)-0.5*COUNTIF(F104:F110,"Sq*")-COUNTIF(F104:F110,"TBA")</f>
        <v>1.5</v>
      </c>
      <c r="G111" s="84" t="str">
        <f>"TOTAL MATCHES WON BY : "&amp;H100</f>
        <v>TOTAL MATCHES WON BY : Melville Glades</v>
      </c>
      <c r="H111" s="58"/>
      <c r="I111" s="58"/>
      <c r="J111" s="56"/>
      <c r="K111" s="21">
        <f>COUNTA(K104:K110)-0.5*COUNTIF(K104:K110,"Sq*")-COUNTIF(K104:K110,"TBA")</f>
        <v>5.5</v>
      </c>
      <c r="L111" s="22"/>
      <c r="M111" s="22"/>
      <c r="N111" s="22" t="str">
        <f>IF(F111+K111=0,"",C100)</f>
        <v>Nedlands</v>
      </c>
      <c r="O111" s="22">
        <f>F111</f>
        <v>1.5</v>
      </c>
      <c r="P111" s="22" t="str">
        <f>IF(F111+K111=0,"",H100)</f>
        <v>Melville Glades</v>
      </c>
      <c r="Q111" s="22">
        <f>K111</f>
        <v>5.5</v>
      </c>
      <c r="R111" s="22" t="str">
        <f>G112</f>
        <v>Melville Glades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Melville Glades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[1]Sheet1!C40</f>
        <v>Kwinana</v>
      </c>
      <c r="D114" s="58"/>
      <c r="E114" s="58"/>
      <c r="F114" s="56"/>
      <c r="G114" s="16" t="s">
        <v>18</v>
      </c>
      <c r="H114" s="65" t="str">
        <f>[1]Sheet1!E40</f>
        <v>Mandurah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7"/>
      <c r="E115" s="68"/>
      <c r="F115" s="77" t="s">
        <v>21</v>
      </c>
      <c r="G115" s="81" t="s">
        <v>19</v>
      </c>
      <c r="H115" s="66" t="s">
        <v>20</v>
      </c>
      <c r="I115" s="67"/>
      <c r="J115" s="68"/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0"/>
      <c r="E116" s="71"/>
      <c r="F116" s="78"/>
      <c r="G116" s="78"/>
      <c r="H116" s="69"/>
      <c r="I116" s="70"/>
      <c r="J116" s="71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3"/>
      <c r="E117" s="74"/>
      <c r="F117" s="79"/>
      <c r="G117" s="79"/>
      <c r="H117" s="72"/>
      <c r="I117" s="73"/>
      <c r="J117" s="74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75" t="s">
        <v>257</v>
      </c>
      <c r="D118" s="58"/>
      <c r="E118" s="56"/>
      <c r="F118" s="19" t="s">
        <v>37</v>
      </c>
      <c r="G118" s="16">
        <v>1</v>
      </c>
      <c r="H118" s="75" t="s">
        <v>238</v>
      </c>
      <c r="I118" s="58"/>
      <c r="J118" s="56"/>
      <c r="K118" s="19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75" t="s">
        <v>312</v>
      </c>
      <c r="D119" s="58"/>
      <c r="E119" s="56"/>
      <c r="F119" s="19" t="s">
        <v>29</v>
      </c>
      <c r="G119" s="16">
        <v>2</v>
      </c>
      <c r="H119" s="75" t="s">
        <v>325</v>
      </c>
      <c r="I119" s="58"/>
      <c r="J119" s="56"/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75" t="s">
        <v>247</v>
      </c>
      <c r="D120" s="58"/>
      <c r="E120" s="56"/>
      <c r="F120" s="19"/>
      <c r="G120" s="16">
        <v>3</v>
      </c>
      <c r="H120" s="75" t="s">
        <v>309</v>
      </c>
      <c r="I120" s="58"/>
      <c r="J120" s="56"/>
      <c r="K120" s="19" t="s">
        <v>92</v>
      </c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245</v>
      </c>
      <c r="D121" s="58"/>
      <c r="E121" s="56"/>
      <c r="F121" s="19" t="s">
        <v>37</v>
      </c>
      <c r="G121" s="16">
        <v>4</v>
      </c>
      <c r="H121" s="75" t="s">
        <v>335</v>
      </c>
      <c r="I121" s="58"/>
      <c r="J121" s="56"/>
      <c r="K121" s="19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75" t="s">
        <v>298</v>
      </c>
      <c r="D122" s="58"/>
      <c r="E122" s="56"/>
      <c r="F122" s="19" t="s">
        <v>26</v>
      </c>
      <c r="G122" s="16">
        <v>5</v>
      </c>
      <c r="H122" s="75" t="s">
        <v>242</v>
      </c>
      <c r="I122" s="58"/>
      <c r="J122" s="56"/>
      <c r="K122" s="19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75" t="s">
        <v>249</v>
      </c>
      <c r="D123" s="58"/>
      <c r="E123" s="56"/>
      <c r="F123" s="19" t="s">
        <v>99</v>
      </c>
      <c r="G123" s="16">
        <v>6</v>
      </c>
      <c r="H123" s="75" t="s">
        <v>236</v>
      </c>
      <c r="I123" s="58"/>
      <c r="J123" s="56"/>
      <c r="K123" s="19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75" t="s">
        <v>334</v>
      </c>
      <c r="D124" s="58"/>
      <c r="E124" s="56"/>
      <c r="F124" s="19"/>
      <c r="G124" s="16">
        <v>7</v>
      </c>
      <c r="H124" s="75" t="s">
        <v>234</v>
      </c>
      <c r="I124" s="58"/>
      <c r="J124" s="56"/>
      <c r="K124" s="19" t="s">
        <v>37</v>
      </c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Kwinana</v>
      </c>
      <c r="C125" s="58"/>
      <c r="D125" s="58"/>
      <c r="E125" s="56"/>
      <c r="F125" s="21">
        <f>COUNTA(F118:F124)-0.5*COUNTIF(F118:F124,"Sq*")-COUNTIF(F118:F124,"TBA")</f>
        <v>5</v>
      </c>
      <c r="G125" s="84" t="str">
        <f>"TOTAL MATCHES WON BY : "&amp;H114</f>
        <v>TOTAL MATCHES WON BY : Mandurah</v>
      </c>
      <c r="H125" s="58"/>
      <c r="I125" s="58"/>
      <c r="J125" s="56"/>
      <c r="K125" s="21">
        <f>COUNTA(K118:K124)-0.5*COUNTIF(K118:K124,"Sq*")-COUNTIF(K118:K124,"TBA")</f>
        <v>2</v>
      </c>
      <c r="L125" s="22"/>
      <c r="M125" s="22"/>
      <c r="N125" s="22" t="str">
        <f>IF(F125+K125=0,"",C114)</f>
        <v>Kwinana</v>
      </c>
      <c r="O125" s="22">
        <f>F125</f>
        <v>5</v>
      </c>
      <c r="P125" s="22" t="str">
        <f>IF(F125+K125=0,"",H114)</f>
        <v>Mandurah</v>
      </c>
      <c r="Q125" s="22">
        <f>K125</f>
        <v>2</v>
      </c>
      <c r="R125" s="22" t="str">
        <f>G126</f>
        <v>Kwinana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Kwinana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22.5" customHeight="1">
      <c r="A128" s="23"/>
      <c r="B128" s="76" t="str">
        <f>[1]Sheet1!A30</f>
        <v>ROUND FIVE</v>
      </c>
      <c r="C128" s="58"/>
      <c r="D128" s="62" t="str">
        <f>[1]Sheet1!B30</f>
        <v>SUNDAY 6 JULY</v>
      </c>
      <c r="E128" s="58"/>
      <c r="F128" s="58"/>
      <c r="G128" s="63" t="str">
        <f>[1]Sheet1!C30</f>
        <v>Western Australian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[1]Sheet1!C31</f>
        <v>Gosnells</v>
      </c>
      <c r="D129" s="58"/>
      <c r="E129" s="58"/>
      <c r="F129" s="56"/>
      <c r="G129" s="16" t="s">
        <v>18</v>
      </c>
      <c r="H129" s="65" t="str">
        <f>[1]Sheet1!E31</f>
        <v>Kwinana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7"/>
      <c r="E130" s="68"/>
      <c r="F130" s="77" t="s">
        <v>21</v>
      </c>
      <c r="G130" s="81" t="s">
        <v>19</v>
      </c>
      <c r="H130" s="66" t="s">
        <v>20</v>
      </c>
      <c r="I130" s="67"/>
      <c r="J130" s="68"/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0"/>
      <c r="E131" s="71"/>
      <c r="F131" s="78"/>
      <c r="G131" s="78"/>
      <c r="H131" s="69"/>
      <c r="I131" s="70"/>
      <c r="J131" s="71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3"/>
      <c r="E132" s="74"/>
      <c r="F132" s="79"/>
      <c r="G132" s="79"/>
      <c r="H132" s="72"/>
      <c r="I132" s="73"/>
      <c r="J132" s="74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85" t="s">
        <v>284</v>
      </c>
      <c r="D133" s="58"/>
      <c r="E133" s="56"/>
      <c r="F133" s="19" t="s">
        <v>23</v>
      </c>
      <c r="G133" s="16">
        <v>1</v>
      </c>
      <c r="H133" s="85" t="s">
        <v>314</v>
      </c>
      <c r="I133" s="58"/>
      <c r="J133" s="56"/>
      <c r="K133" s="19" t="s">
        <v>23</v>
      </c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85" t="s">
        <v>282</v>
      </c>
      <c r="D134" s="58"/>
      <c r="E134" s="56"/>
      <c r="F134" s="19" t="s">
        <v>26</v>
      </c>
      <c r="G134" s="16">
        <v>2</v>
      </c>
      <c r="H134" s="85" t="s">
        <v>257</v>
      </c>
      <c r="I134" s="58"/>
      <c r="J134" s="56"/>
      <c r="K134" s="19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85" t="s">
        <v>280</v>
      </c>
      <c r="D135" s="58"/>
      <c r="E135" s="56"/>
      <c r="F135" s="19" t="s">
        <v>23</v>
      </c>
      <c r="G135" s="16">
        <v>3</v>
      </c>
      <c r="H135" s="85" t="s">
        <v>313</v>
      </c>
      <c r="I135" s="58"/>
      <c r="J135" s="56"/>
      <c r="K135" s="19" t="s">
        <v>23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85" t="s">
        <v>276</v>
      </c>
      <c r="D136" s="58"/>
      <c r="E136" s="56"/>
      <c r="F136" s="19"/>
      <c r="G136" s="16">
        <v>4</v>
      </c>
      <c r="H136" s="85" t="s">
        <v>312</v>
      </c>
      <c r="I136" s="58"/>
      <c r="J136" s="56"/>
      <c r="K136" s="19" t="s">
        <v>26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85" t="s">
        <v>274</v>
      </c>
      <c r="D137" s="58"/>
      <c r="E137" s="56"/>
      <c r="F137" s="19" t="s">
        <v>23</v>
      </c>
      <c r="G137" s="16">
        <v>5</v>
      </c>
      <c r="H137" s="85" t="s">
        <v>245</v>
      </c>
      <c r="I137" s="58"/>
      <c r="J137" s="56"/>
      <c r="K137" s="19" t="s">
        <v>23</v>
      </c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85" t="s">
        <v>278</v>
      </c>
      <c r="D138" s="58"/>
      <c r="E138" s="56"/>
      <c r="F138" s="19" t="s">
        <v>92</v>
      </c>
      <c r="G138" s="16">
        <v>6</v>
      </c>
      <c r="H138" s="85" t="s">
        <v>251</v>
      </c>
      <c r="I138" s="58"/>
      <c r="J138" s="56"/>
      <c r="K138" s="19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85" t="s">
        <v>326</v>
      </c>
      <c r="D139" s="58"/>
      <c r="E139" s="56"/>
      <c r="F139" s="19" t="s">
        <v>175</v>
      </c>
      <c r="G139" s="16">
        <v>7</v>
      </c>
      <c r="H139" s="85" t="s">
        <v>249</v>
      </c>
      <c r="I139" s="58"/>
      <c r="J139" s="56"/>
      <c r="K139" s="19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64" t="str">
        <f>"TOTAL MATCHES WON BY : "&amp;C129</f>
        <v>TOTAL MATCHES WON BY : Gosnells</v>
      </c>
      <c r="C140" s="58"/>
      <c r="D140" s="58"/>
      <c r="E140" s="56"/>
      <c r="F140" s="21">
        <f>COUNTA(F133:F139)-0.5*COUNTIF(F133:F139,"Sq*")-COUNTIF(F133:F139,"TBA")</f>
        <v>4.5</v>
      </c>
      <c r="G140" s="84" t="str">
        <f>"TOTAL MATCHES WON BY : "&amp;H129</f>
        <v>TOTAL MATCHES WON BY : Kwinana</v>
      </c>
      <c r="H140" s="58"/>
      <c r="I140" s="58"/>
      <c r="J140" s="56"/>
      <c r="K140" s="21">
        <f>COUNTA(K133:K139)-0.5*COUNTIF(K133:K139,"Sq*")-COUNTIF(K133:K139,"TBA")</f>
        <v>2.5</v>
      </c>
      <c r="L140" s="22"/>
      <c r="M140" s="22"/>
      <c r="N140" s="22" t="str">
        <f>IF(F140+K140=0,"",C129)</f>
        <v>Gosnells</v>
      </c>
      <c r="O140" s="22">
        <f>F140</f>
        <v>4.5</v>
      </c>
      <c r="P140" s="22" t="str">
        <f>IF(F140+K140=0,"",H129)</f>
        <v>Kwinana</v>
      </c>
      <c r="Q140" s="22">
        <f>K140</f>
        <v>2.5</v>
      </c>
      <c r="R140" s="22" t="str">
        <f>G141</f>
        <v>Gosnells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Gosnells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[1]Sheet1!C32</f>
        <v>Bunbury</v>
      </c>
      <c r="D143" s="58"/>
      <c r="E143" s="58"/>
      <c r="F143" s="56"/>
      <c r="G143" s="16" t="s">
        <v>18</v>
      </c>
      <c r="H143" s="65" t="str">
        <f>[1]Sheet1!E32</f>
        <v>Melville Glades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7"/>
      <c r="E144" s="68"/>
      <c r="F144" s="77" t="s">
        <v>21</v>
      </c>
      <c r="G144" s="81" t="s">
        <v>19</v>
      </c>
      <c r="H144" s="66" t="s">
        <v>20</v>
      </c>
      <c r="I144" s="67"/>
      <c r="J144" s="68"/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0"/>
      <c r="E145" s="71"/>
      <c r="F145" s="78"/>
      <c r="G145" s="78"/>
      <c r="H145" s="69"/>
      <c r="I145" s="70"/>
      <c r="J145" s="71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3"/>
      <c r="E146" s="74"/>
      <c r="F146" s="79"/>
      <c r="G146" s="79"/>
      <c r="H146" s="72"/>
      <c r="I146" s="73"/>
      <c r="J146" s="74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85" t="s">
        <v>258</v>
      </c>
      <c r="D147" s="58"/>
      <c r="E147" s="56"/>
      <c r="F147" s="19" t="s">
        <v>84</v>
      </c>
      <c r="G147" s="16">
        <v>1</v>
      </c>
      <c r="H147" s="85" t="s">
        <v>320</v>
      </c>
      <c r="I147" s="58"/>
      <c r="J147" s="56"/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85" t="s">
        <v>254</v>
      </c>
      <c r="D148" s="58"/>
      <c r="E148" s="56"/>
      <c r="F148" s="19" t="s">
        <v>29</v>
      </c>
      <c r="G148" s="16">
        <v>2</v>
      </c>
      <c r="H148" s="85" t="s">
        <v>283</v>
      </c>
      <c r="I148" s="58"/>
      <c r="J148" s="56"/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85" t="s">
        <v>295</v>
      </c>
      <c r="D149" s="58"/>
      <c r="E149" s="56"/>
      <c r="F149" s="19"/>
      <c r="G149" s="16">
        <v>3</v>
      </c>
      <c r="H149" s="85" t="s">
        <v>289</v>
      </c>
      <c r="I149" s="58"/>
      <c r="J149" s="56"/>
      <c r="K149" s="19" t="s">
        <v>111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85" t="s">
        <v>333</v>
      </c>
      <c r="D150" s="58"/>
      <c r="E150" s="56"/>
      <c r="F150" s="19" t="s">
        <v>111</v>
      </c>
      <c r="G150" s="16">
        <v>4</v>
      </c>
      <c r="H150" s="85" t="s">
        <v>281</v>
      </c>
      <c r="I150" s="58"/>
      <c r="J150" s="56"/>
      <c r="K150" s="19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85" t="s">
        <v>250</v>
      </c>
      <c r="D151" s="58"/>
      <c r="E151" s="56"/>
      <c r="F151" s="19"/>
      <c r="G151" s="16">
        <v>5</v>
      </c>
      <c r="H151" s="85" t="s">
        <v>277</v>
      </c>
      <c r="I151" s="58"/>
      <c r="J151" s="56"/>
      <c r="K151" s="19" t="s">
        <v>92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85" t="s">
        <v>252</v>
      </c>
      <c r="D152" s="58"/>
      <c r="E152" s="56"/>
      <c r="F152" s="19" t="s">
        <v>34</v>
      </c>
      <c r="G152" s="16">
        <v>6</v>
      </c>
      <c r="H152" s="85" t="s">
        <v>275</v>
      </c>
      <c r="I152" s="58"/>
      <c r="J152" s="56"/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85" t="s">
        <v>327</v>
      </c>
      <c r="D153" s="58"/>
      <c r="E153" s="56"/>
      <c r="F153" s="19" t="s">
        <v>23</v>
      </c>
      <c r="G153" s="16">
        <v>7</v>
      </c>
      <c r="H153" s="85" t="s">
        <v>279</v>
      </c>
      <c r="I153" s="58"/>
      <c r="J153" s="56"/>
      <c r="K153" s="19" t="s">
        <v>23</v>
      </c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Bunbury</v>
      </c>
      <c r="C154" s="58"/>
      <c r="D154" s="58"/>
      <c r="E154" s="56"/>
      <c r="F154" s="21">
        <f>COUNTA(F147:F153)-0.5*COUNTIF(F147:F153,"Sq*")-COUNTIF(F147:F153,"TBA")</f>
        <v>4.5</v>
      </c>
      <c r="G154" s="84" t="str">
        <f>"TOTAL MATCHES WON BY : "&amp;H143</f>
        <v>TOTAL MATCHES WON BY : Melville Glades</v>
      </c>
      <c r="H154" s="58"/>
      <c r="I154" s="58"/>
      <c r="J154" s="56"/>
      <c r="K154" s="21">
        <f>COUNTA(K147:K153)-0.5*COUNTIF(K147:K153,"Sq*")-COUNTIF(K147:K153,"TBA")</f>
        <v>2.5</v>
      </c>
      <c r="L154" s="22"/>
      <c r="M154" s="22"/>
      <c r="N154" s="22" t="str">
        <f>IF(F154+K154=0,"",C143)</f>
        <v>Bunbury</v>
      </c>
      <c r="O154" s="22">
        <f>F154</f>
        <v>4.5</v>
      </c>
      <c r="P154" s="22" t="str">
        <f>IF(F154+K154=0,"",H143)</f>
        <v>Melville Glades</v>
      </c>
      <c r="Q154" s="22">
        <f>K154</f>
        <v>2.5</v>
      </c>
      <c r="R154" s="22" t="str">
        <f>G155</f>
        <v>Bunbury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Bunbury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[1]Sheet1!C33</f>
        <v>Hartfield</v>
      </c>
      <c r="D157" s="58"/>
      <c r="E157" s="58"/>
      <c r="F157" s="56"/>
      <c r="G157" s="16" t="s">
        <v>18</v>
      </c>
      <c r="H157" s="65" t="str">
        <f>[1]Sheet1!E33</f>
        <v>Nedlands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7"/>
      <c r="E158" s="68"/>
      <c r="F158" s="77" t="s">
        <v>21</v>
      </c>
      <c r="G158" s="81" t="s">
        <v>19</v>
      </c>
      <c r="H158" s="66" t="s">
        <v>20</v>
      </c>
      <c r="I158" s="67"/>
      <c r="J158" s="68"/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0"/>
      <c r="E159" s="71"/>
      <c r="F159" s="78"/>
      <c r="G159" s="78"/>
      <c r="H159" s="69"/>
      <c r="I159" s="70"/>
      <c r="J159" s="71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3"/>
      <c r="E160" s="74"/>
      <c r="F160" s="79"/>
      <c r="G160" s="79"/>
      <c r="H160" s="72"/>
      <c r="I160" s="73"/>
      <c r="J160" s="74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5">
      <c r="A161" s="14"/>
      <c r="B161" s="15">
        <v>1</v>
      </c>
      <c r="C161" s="85" t="s">
        <v>243</v>
      </c>
      <c r="D161" s="58"/>
      <c r="E161" s="56"/>
      <c r="F161" s="19" t="s">
        <v>135</v>
      </c>
      <c r="G161" s="16">
        <v>1</v>
      </c>
      <c r="H161" s="85" t="s">
        <v>271</v>
      </c>
      <c r="I161" s="58"/>
      <c r="J161" s="56"/>
      <c r="K161" s="19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85" t="s">
        <v>239</v>
      </c>
      <c r="D162" s="58"/>
      <c r="E162" s="56"/>
      <c r="F162" s="19" t="s">
        <v>23</v>
      </c>
      <c r="G162" s="29">
        <v>2</v>
      </c>
      <c r="H162" s="85" t="s">
        <v>296</v>
      </c>
      <c r="I162" s="58"/>
      <c r="J162" s="56"/>
      <c r="K162" s="19" t="s">
        <v>23</v>
      </c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85" t="s">
        <v>237</v>
      </c>
      <c r="D163" s="58"/>
      <c r="E163" s="56"/>
      <c r="F163" s="19" t="s">
        <v>99</v>
      </c>
      <c r="G163" s="29">
        <v>3</v>
      </c>
      <c r="H163" s="85" t="s">
        <v>269</v>
      </c>
      <c r="I163" s="58"/>
      <c r="J163" s="56"/>
      <c r="K163" s="19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85" t="s">
        <v>231</v>
      </c>
      <c r="D164" s="58"/>
      <c r="E164" s="56"/>
      <c r="F164" s="19" t="s">
        <v>99</v>
      </c>
      <c r="G164" s="29">
        <v>4</v>
      </c>
      <c r="H164" s="85" t="s">
        <v>263</v>
      </c>
      <c r="I164" s="58"/>
      <c r="J164" s="56"/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85" t="s">
        <v>233</v>
      </c>
      <c r="D165" s="58"/>
      <c r="E165" s="56"/>
      <c r="F165" s="19" t="s">
        <v>99</v>
      </c>
      <c r="G165" s="29">
        <v>5</v>
      </c>
      <c r="H165" s="85" t="s">
        <v>261</v>
      </c>
      <c r="I165" s="58"/>
      <c r="J165" s="56"/>
      <c r="K165" s="19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85" t="s">
        <v>332</v>
      </c>
      <c r="D166" s="58"/>
      <c r="E166" s="56"/>
      <c r="F166" s="19" t="s">
        <v>92</v>
      </c>
      <c r="G166" s="29">
        <v>6</v>
      </c>
      <c r="H166" s="85" t="s">
        <v>259</v>
      </c>
      <c r="I166" s="58"/>
      <c r="J166" s="56"/>
      <c r="K166" s="19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85" t="s">
        <v>235</v>
      </c>
      <c r="D167" s="58"/>
      <c r="E167" s="56"/>
      <c r="F167" s="19" t="s">
        <v>135</v>
      </c>
      <c r="G167" s="29">
        <v>7</v>
      </c>
      <c r="H167" s="85" t="s">
        <v>331</v>
      </c>
      <c r="I167" s="58"/>
      <c r="J167" s="56"/>
      <c r="K167" s="19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Hartfield</v>
      </c>
      <c r="C168" s="58"/>
      <c r="D168" s="58"/>
      <c r="E168" s="56"/>
      <c r="F168" s="21">
        <f>COUNTA(F161:F167)-0.5*COUNTIF(F161:F167,"Sq*")-COUNTIF(F161:F167,"TBA")</f>
        <v>6.5</v>
      </c>
      <c r="G168" s="84" t="str">
        <f>"TOTAL MATCHES WON BY : "&amp;H157</f>
        <v>TOTAL MATCHES WON BY : Nedlands</v>
      </c>
      <c r="H168" s="58"/>
      <c r="I168" s="58"/>
      <c r="J168" s="56"/>
      <c r="K168" s="21">
        <f>COUNTA(K161:K167)-0.5*COUNTIF(K161:K167,"Sq*")-COUNTIF(K161:K167,"TBA")</f>
        <v>0.5</v>
      </c>
      <c r="L168" s="22"/>
      <c r="M168" s="22"/>
      <c r="N168" s="22" t="str">
        <f>IF(F168+K168=0,"",C157)</f>
        <v>Hartfield</v>
      </c>
      <c r="O168" s="22">
        <f>F168</f>
        <v>6.5</v>
      </c>
      <c r="P168" s="22" t="str">
        <f>IF(F168+K168=0,"",H157)</f>
        <v>Nedlands</v>
      </c>
      <c r="Q168" s="22">
        <f>K168</f>
        <v>0.5</v>
      </c>
      <c r="R168" s="22" t="str">
        <f>G169</f>
        <v>Hartfield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Hartfield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[1]Sheet1!C34</f>
        <v>WAGC</v>
      </c>
      <c r="D171" s="58"/>
      <c r="E171" s="58"/>
      <c r="F171" s="56"/>
      <c r="G171" s="16" t="s">
        <v>18</v>
      </c>
      <c r="H171" s="65" t="str">
        <f>[1]Sheet1!E34</f>
        <v>Mandurah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7"/>
      <c r="E172" s="68"/>
      <c r="F172" s="77" t="s">
        <v>21</v>
      </c>
      <c r="G172" s="81" t="s">
        <v>19</v>
      </c>
      <c r="H172" s="66" t="s">
        <v>20</v>
      </c>
      <c r="I172" s="67"/>
      <c r="J172" s="68"/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0"/>
      <c r="E173" s="71"/>
      <c r="F173" s="78"/>
      <c r="G173" s="78"/>
      <c r="H173" s="69"/>
      <c r="I173" s="70"/>
      <c r="J173" s="71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3"/>
      <c r="E174" s="74"/>
      <c r="F174" s="79"/>
      <c r="G174" s="79"/>
      <c r="H174" s="72"/>
      <c r="I174" s="73"/>
      <c r="J174" s="74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85" t="s">
        <v>272</v>
      </c>
      <c r="D175" s="58"/>
      <c r="E175" s="56"/>
      <c r="F175" s="19" t="s">
        <v>23</v>
      </c>
      <c r="G175" s="16">
        <v>1</v>
      </c>
      <c r="H175" s="85" t="s">
        <v>309</v>
      </c>
      <c r="I175" s="58"/>
      <c r="J175" s="56"/>
      <c r="K175" s="19" t="s">
        <v>23</v>
      </c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85" t="s">
        <v>270</v>
      </c>
      <c r="D176" s="58"/>
      <c r="E176" s="56"/>
      <c r="F176" s="19" t="s">
        <v>34</v>
      </c>
      <c r="G176" s="29">
        <v>2</v>
      </c>
      <c r="H176" s="85" t="s">
        <v>242</v>
      </c>
      <c r="I176" s="58"/>
      <c r="J176" s="56"/>
      <c r="K176" s="19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85" t="s">
        <v>268</v>
      </c>
      <c r="D177" s="58"/>
      <c r="E177" s="56"/>
      <c r="F177" s="19"/>
      <c r="G177" s="29">
        <v>3</v>
      </c>
      <c r="H177" s="85" t="s">
        <v>244</v>
      </c>
      <c r="I177" s="58"/>
      <c r="J177" s="56"/>
      <c r="K177" s="19" t="s">
        <v>34</v>
      </c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85" t="s">
        <v>266</v>
      </c>
      <c r="D178" s="58"/>
      <c r="E178" s="56"/>
      <c r="F178" s="19" t="s">
        <v>92</v>
      </c>
      <c r="G178" s="29">
        <v>4</v>
      </c>
      <c r="H178" s="85" t="s">
        <v>325</v>
      </c>
      <c r="I178" s="58"/>
      <c r="J178" s="56"/>
      <c r="K178" s="19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85" t="s">
        <v>264</v>
      </c>
      <c r="D179" s="58"/>
      <c r="E179" s="56"/>
      <c r="F179" s="19" t="s">
        <v>29</v>
      </c>
      <c r="G179" s="29">
        <v>5</v>
      </c>
      <c r="H179" s="85" t="s">
        <v>238</v>
      </c>
      <c r="I179" s="58"/>
      <c r="J179" s="56"/>
      <c r="K179" s="19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85" t="s">
        <v>330</v>
      </c>
      <c r="D180" s="58"/>
      <c r="E180" s="56"/>
      <c r="F180" s="19" t="s">
        <v>26</v>
      </c>
      <c r="G180" s="29">
        <v>6</v>
      </c>
      <c r="H180" s="85" t="s">
        <v>234</v>
      </c>
      <c r="I180" s="58"/>
      <c r="J180" s="56"/>
      <c r="K180" s="19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85" t="s">
        <v>329</v>
      </c>
      <c r="D181" s="58"/>
      <c r="E181" s="56"/>
      <c r="F181" s="19"/>
      <c r="G181" s="29">
        <v>7</v>
      </c>
      <c r="H181" s="85" t="s">
        <v>236</v>
      </c>
      <c r="I181" s="58"/>
      <c r="J181" s="56"/>
      <c r="K181" s="19" t="s">
        <v>34</v>
      </c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WAGC</v>
      </c>
      <c r="C182" s="58"/>
      <c r="D182" s="58"/>
      <c r="E182" s="56"/>
      <c r="F182" s="21">
        <f>COUNTA(F175:F181)-0.5*COUNTIF(F175:F181,"Sq*")-COUNTIF(F175:F181,"TBA")</f>
        <v>4.5</v>
      </c>
      <c r="G182" s="84" t="str">
        <f>"TOTAL MATCHES WON BY : "&amp;H171</f>
        <v>TOTAL MATCHES WON BY : Mandurah</v>
      </c>
      <c r="H182" s="58"/>
      <c r="I182" s="58"/>
      <c r="J182" s="56"/>
      <c r="K182" s="21">
        <f>COUNTA(K175:K181)-0.5*COUNTIF(K175:K181,"Sq*")-COUNTIF(K175:K181,"TBA")</f>
        <v>2.5</v>
      </c>
      <c r="L182" s="22"/>
      <c r="M182" s="22"/>
      <c r="N182" s="22" t="str">
        <f>IF(F182+K182=0,"",C171)</f>
        <v>WAGC</v>
      </c>
      <c r="O182" s="22">
        <f>F182</f>
        <v>4.5</v>
      </c>
      <c r="P182" s="22" t="str">
        <f>IF(F182+K182=0,"",H171)</f>
        <v>Mandurah</v>
      </c>
      <c r="Q182" s="22">
        <f>K182</f>
        <v>2.5</v>
      </c>
      <c r="R182" s="22" t="str">
        <f>G183</f>
        <v>WAGC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WAGC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96"/>
      <c r="C184" s="96"/>
      <c r="D184" s="96"/>
      <c r="E184" s="96"/>
      <c r="F184" s="95"/>
      <c r="G184" s="96"/>
      <c r="H184" s="96"/>
      <c r="I184" s="96"/>
      <c r="J184" s="96"/>
      <c r="K184" s="95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23.25" customHeight="1">
      <c r="A185" s="23"/>
      <c r="B185" s="76" t="str">
        <f>[1]Sheet1!A24</f>
        <v>ROUND FOUR</v>
      </c>
      <c r="C185" s="58"/>
      <c r="D185" s="62" t="str">
        <f>[1]Sheet1!B24</f>
        <v>SUNDAY 29 JUNE</v>
      </c>
      <c r="E185" s="58"/>
      <c r="F185" s="58"/>
      <c r="G185" s="63" t="str">
        <f>[1]Sheet1!C24</f>
        <v>Hartfield CC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8">
      <c r="A186" s="13"/>
      <c r="B186" s="15" t="s">
        <v>18</v>
      </c>
      <c r="C186" s="64" t="str">
        <f>[1]Sheet1!C25</f>
        <v>Gosnells</v>
      </c>
      <c r="D186" s="58"/>
      <c r="E186" s="58"/>
      <c r="F186" s="56"/>
      <c r="G186" s="16" t="s">
        <v>18</v>
      </c>
      <c r="H186" s="65" t="str">
        <f>[1]Sheet1!E25</f>
        <v>Bunbury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5">
      <c r="A187" s="14"/>
      <c r="B187" s="77" t="s">
        <v>19</v>
      </c>
      <c r="C187" s="80" t="s">
        <v>20</v>
      </c>
      <c r="D187" s="67"/>
      <c r="E187" s="68"/>
      <c r="F187" s="77" t="s">
        <v>21</v>
      </c>
      <c r="G187" s="81" t="s">
        <v>19</v>
      </c>
      <c r="H187" s="66" t="s">
        <v>20</v>
      </c>
      <c r="I187" s="67"/>
      <c r="J187" s="68"/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5">
      <c r="A188" s="14"/>
      <c r="B188" s="78"/>
      <c r="C188" s="69"/>
      <c r="D188" s="70"/>
      <c r="E188" s="71"/>
      <c r="F188" s="78"/>
      <c r="G188" s="78"/>
      <c r="H188" s="69"/>
      <c r="I188" s="70"/>
      <c r="J188" s="71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5">
      <c r="A189" s="14"/>
      <c r="B189" s="79"/>
      <c r="C189" s="72"/>
      <c r="D189" s="73"/>
      <c r="E189" s="74"/>
      <c r="F189" s="79"/>
      <c r="G189" s="79"/>
      <c r="H189" s="72"/>
      <c r="I189" s="73"/>
      <c r="J189" s="74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5">
      <c r="A190" s="14"/>
      <c r="B190" s="15">
        <v>1</v>
      </c>
      <c r="C190" s="75" t="s">
        <v>286</v>
      </c>
      <c r="D190" s="58"/>
      <c r="E190" s="56"/>
      <c r="F190" s="19"/>
      <c r="G190" s="16">
        <v>1</v>
      </c>
      <c r="H190" s="75" t="s">
        <v>258</v>
      </c>
      <c r="I190" s="58"/>
      <c r="J190" s="56"/>
      <c r="K190" s="19" t="s">
        <v>29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5">
      <c r="A191" s="14"/>
      <c r="B191" s="15">
        <v>2</v>
      </c>
      <c r="C191" s="75" t="s">
        <v>276</v>
      </c>
      <c r="D191" s="58"/>
      <c r="E191" s="56"/>
      <c r="F191" s="19"/>
      <c r="G191" s="29">
        <v>2</v>
      </c>
      <c r="H191" s="75" t="s">
        <v>256</v>
      </c>
      <c r="I191" s="58"/>
      <c r="J191" s="56"/>
      <c r="K191" s="19" t="s">
        <v>92</v>
      </c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5">
      <c r="A192" s="14"/>
      <c r="B192" s="15">
        <v>3</v>
      </c>
      <c r="C192" s="75" t="s">
        <v>282</v>
      </c>
      <c r="D192" s="58"/>
      <c r="E192" s="56"/>
      <c r="F192" s="19" t="s">
        <v>34</v>
      </c>
      <c r="G192" s="29">
        <v>3</v>
      </c>
      <c r="H192" s="75" t="s">
        <v>254</v>
      </c>
      <c r="I192" s="58"/>
      <c r="J192" s="56"/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5">
      <c r="A193" s="14"/>
      <c r="B193" s="15">
        <v>4</v>
      </c>
      <c r="C193" s="75" t="s">
        <v>280</v>
      </c>
      <c r="D193" s="58"/>
      <c r="E193" s="56"/>
      <c r="F193" s="19" t="s">
        <v>96</v>
      </c>
      <c r="G193" s="29">
        <v>4</v>
      </c>
      <c r="H193" s="75" t="s">
        <v>328</v>
      </c>
      <c r="I193" s="58"/>
      <c r="J193" s="56"/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5">
      <c r="A194" s="14"/>
      <c r="B194" s="15">
        <v>5</v>
      </c>
      <c r="C194" s="75" t="s">
        <v>274</v>
      </c>
      <c r="D194" s="58"/>
      <c r="E194" s="56"/>
      <c r="F194" s="19" t="s">
        <v>37</v>
      </c>
      <c r="G194" s="29">
        <v>5</v>
      </c>
      <c r="H194" s="75" t="s">
        <v>252</v>
      </c>
      <c r="I194" s="58"/>
      <c r="J194" s="56"/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5">
      <c r="A195" s="14"/>
      <c r="B195" s="15">
        <v>6</v>
      </c>
      <c r="C195" s="75" t="s">
        <v>278</v>
      </c>
      <c r="D195" s="58"/>
      <c r="E195" s="56"/>
      <c r="F195" s="19"/>
      <c r="G195" s="29">
        <v>6</v>
      </c>
      <c r="H195" s="75" t="s">
        <v>327</v>
      </c>
      <c r="I195" s="58"/>
      <c r="J195" s="56"/>
      <c r="K195" s="19" t="s">
        <v>34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5">
      <c r="A196" s="14"/>
      <c r="B196" s="15">
        <v>7</v>
      </c>
      <c r="C196" s="75" t="s">
        <v>326</v>
      </c>
      <c r="D196" s="58"/>
      <c r="E196" s="56"/>
      <c r="F196" s="19"/>
      <c r="G196" s="29">
        <v>7</v>
      </c>
      <c r="H196" s="75" t="s">
        <v>292</v>
      </c>
      <c r="I196" s="58"/>
      <c r="J196" s="56"/>
      <c r="K196" s="19" t="s">
        <v>92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5">
      <c r="A197" s="14"/>
      <c r="B197" s="64" t="str">
        <f>"TOTAL MATCHES WON BY : "&amp;C186</f>
        <v>TOTAL MATCHES WON BY : Gosnells</v>
      </c>
      <c r="C197" s="58"/>
      <c r="D197" s="58"/>
      <c r="E197" s="56"/>
      <c r="F197" s="21">
        <f>COUNTA(F190:F196)-0.5*COUNTIF(F190:F196,"Sq*")-COUNTIF(F190:F196,"TBA")</f>
        <v>3</v>
      </c>
      <c r="G197" s="84" t="str">
        <f>"TOTAL MATCHES WON BY : "&amp;H186</f>
        <v>TOTAL MATCHES WON BY : Bunbury</v>
      </c>
      <c r="H197" s="58"/>
      <c r="I197" s="58"/>
      <c r="J197" s="56"/>
      <c r="K197" s="21">
        <f>COUNTA(K190:K196)-0.5*COUNTIF(K190:K196,"Sq*")-COUNTIF(K190:K196,"TBA")</f>
        <v>4</v>
      </c>
      <c r="L197" s="22"/>
      <c r="M197" s="22"/>
      <c r="N197" s="22" t="str">
        <f>IF(F197+K197=0,"",C186)</f>
        <v>Gosnells</v>
      </c>
      <c r="O197" s="22">
        <f>F197</f>
        <v>3</v>
      </c>
      <c r="P197" s="22" t="str">
        <f>IF(F197+K197=0,"",H186)</f>
        <v>Bunbury</v>
      </c>
      <c r="Q197" s="22">
        <f>K197</f>
        <v>4</v>
      </c>
      <c r="R197" s="22" t="str">
        <f>G198</f>
        <v>Bunbury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5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Bunbury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5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5">
      <c r="A200" s="23"/>
      <c r="B200" s="15" t="s">
        <v>18</v>
      </c>
      <c r="C200" s="64" t="str">
        <f>[1]Sheet1!C26</f>
        <v>Mandurah</v>
      </c>
      <c r="D200" s="58"/>
      <c r="E200" s="58"/>
      <c r="F200" s="56"/>
      <c r="G200" s="16" t="s">
        <v>18</v>
      </c>
      <c r="H200" s="65" t="str">
        <f>[1]Sheet1!E26</f>
        <v>Nedlands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5">
      <c r="A201" s="14"/>
      <c r="B201" s="77" t="s">
        <v>19</v>
      </c>
      <c r="C201" s="80" t="s">
        <v>20</v>
      </c>
      <c r="D201" s="67"/>
      <c r="E201" s="68"/>
      <c r="F201" s="77" t="s">
        <v>21</v>
      </c>
      <c r="G201" s="81" t="s">
        <v>19</v>
      </c>
      <c r="H201" s="66" t="s">
        <v>20</v>
      </c>
      <c r="I201" s="67"/>
      <c r="J201" s="68"/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5">
      <c r="A202" s="14"/>
      <c r="B202" s="78"/>
      <c r="C202" s="69"/>
      <c r="D202" s="70"/>
      <c r="E202" s="71"/>
      <c r="F202" s="78"/>
      <c r="G202" s="78"/>
      <c r="H202" s="69"/>
      <c r="I202" s="70"/>
      <c r="J202" s="71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5">
      <c r="A203" s="14"/>
      <c r="B203" s="79"/>
      <c r="C203" s="72"/>
      <c r="D203" s="73"/>
      <c r="E203" s="74"/>
      <c r="F203" s="79"/>
      <c r="G203" s="79"/>
      <c r="H203" s="72"/>
      <c r="I203" s="73"/>
      <c r="J203" s="74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5">
      <c r="A204" s="14"/>
      <c r="B204" s="15">
        <v>1</v>
      </c>
      <c r="C204" s="75" t="s">
        <v>325</v>
      </c>
      <c r="D204" s="58"/>
      <c r="E204" s="56"/>
      <c r="F204" s="19"/>
      <c r="G204" s="16">
        <v>1</v>
      </c>
      <c r="H204" s="75" t="s">
        <v>271</v>
      </c>
      <c r="I204" s="58"/>
      <c r="J204" s="56"/>
      <c r="K204" s="19" t="s">
        <v>37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5">
      <c r="A205" s="14"/>
      <c r="B205" s="15">
        <v>2</v>
      </c>
      <c r="C205" s="75" t="s">
        <v>309</v>
      </c>
      <c r="D205" s="58"/>
      <c r="E205" s="56"/>
      <c r="F205" s="19" t="s">
        <v>84</v>
      </c>
      <c r="G205" s="29">
        <v>2</v>
      </c>
      <c r="H205" s="75" t="s">
        <v>296</v>
      </c>
      <c r="I205" s="58"/>
      <c r="J205" s="56"/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5">
      <c r="A206" s="14"/>
      <c r="B206" s="15">
        <v>3</v>
      </c>
      <c r="C206" s="75" t="s">
        <v>244</v>
      </c>
      <c r="D206" s="58"/>
      <c r="E206" s="56"/>
      <c r="F206" s="19" t="s">
        <v>34</v>
      </c>
      <c r="G206" s="29">
        <v>3</v>
      </c>
      <c r="H206" s="75" t="s">
        <v>261</v>
      </c>
      <c r="I206" s="58"/>
      <c r="J206" s="56"/>
      <c r="K206" s="19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5">
      <c r="A207" s="14"/>
      <c r="B207" s="15">
        <v>4</v>
      </c>
      <c r="C207" s="75" t="s">
        <v>242</v>
      </c>
      <c r="D207" s="58"/>
      <c r="E207" s="56"/>
      <c r="F207" s="19"/>
      <c r="G207" s="29">
        <v>4</v>
      </c>
      <c r="H207" s="75" t="s">
        <v>324</v>
      </c>
      <c r="I207" s="58"/>
      <c r="J207" s="56"/>
      <c r="K207" s="19" t="s">
        <v>99</v>
      </c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5">
      <c r="A208" s="14"/>
      <c r="B208" s="15">
        <v>5</v>
      </c>
      <c r="C208" s="75" t="s">
        <v>238</v>
      </c>
      <c r="D208" s="58"/>
      <c r="E208" s="56"/>
      <c r="F208" s="19" t="s">
        <v>34</v>
      </c>
      <c r="G208" s="29">
        <v>5</v>
      </c>
      <c r="H208" s="75" t="s">
        <v>263</v>
      </c>
      <c r="I208" s="58"/>
      <c r="J208" s="56"/>
      <c r="K208" s="19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5">
      <c r="A209" s="14"/>
      <c r="B209" s="15">
        <v>6</v>
      </c>
      <c r="C209" s="75" t="s">
        <v>236</v>
      </c>
      <c r="D209" s="58"/>
      <c r="E209" s="56"/>
      <c r="F209" s="19" t="s">
        <v>84</v>
      </c>
      <c r="G209" s="29">
        <v>6</v>
      </c>
      <c r="H209" s="75" t="s">
        <v>293</v>
      </c>
      <c r="I209" s="58"/>
      <c r="J209" s="56"/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5">
      <c r="A210" s="14"/>
      <c r="B210" s="15">
        <v>7</v>
      </c>
      <c r="C210" s="75" t="s">
        <v>234</v>
      </c>
      <c r="D210" s="58"/>
      <c r="E210" s="56"/>
      <c r="F210" s="19" t="s">
        <v>34</v>
      </c>
      <c r="G210" s="29">
        <v>7</v>
      </c>
      <c r="H210" s="75" t="s">
        <v>259</v>
      </c>
      <c r="I210" s="58"/>
      <c r="J210" s="56"/>
      <c r="K210" s="19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5">
      <c r="A211" s="14"/>
      <c r="B211" s="64" t="str">
        <f>"TOTAL MATCHES WON BY : "&amp;C200</f>
        <v>TOTAL MATCHES WON BY : Mandurah</v>
      </c>
      <c r="C211" s="58"/>
      <c r="D211" s="58"/>
      <c r="E211" s="56"/>
      <c r="F211" s="21">
        <f>COUNTA(F204:F210)-0.5*COUNTIF(F204:F210,"Sq*")-COUNTIF(F204:F210,"TBA")</f>
        <v>5</v>
      </c>
      <c r="G211" s="84" t="str">
        <f>"TOTAL MATCHES WON BY : "&amp;H200</f>
        <v>TOTAL MATCHES WON BY : Nedlands</v>
      </c>
      <c r="H211" s="58"/>
      <c r="I211" s="58"/>
      <c r="J211" s="56"/>
      <c r="K211" s="21">
        <f>COUNTA(K204:K210)-0.5*COUNTIF(K204:K210,"Sq*")-COUNTIF(K204:K210,"TBA")</f>
        <v>2</v>
      </c>
      <c r="L211" s="22"/>
      <c r="M211" s="22"/>
      <c r="N211" s="22" t="str">
        <f>IF(F211+K211=0,"",C200)</f>
        <v>Mandurah</v>
      </c>
      <c r="O211" s="22">
        <f>F211</f>
        <v>5</v>
      </c>
      <c r="P211" s="22" t="str">
        <f>IF(F211+K211=0,"",H200)</f>
        <v>Nedlands</v>
      </c>
      <c r="Q211" s="22">
        <f>K211</f>
        <v>2</v>
      </c>
      <c r="R211" s="22" t="str">
        <f>G212</f>
        <v>Mandurah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5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Mandurah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5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5">
      <c r="A214" s="23"/>
      <c r="B214" s="15" t="s">
        <v>18</v>
      </c>
      <c r="C214" s="64" t="str">
        <f>[1]Sheet1!C27</f>
        <v>WAGC</v>
      </c>
      <c r="D214" s="58"/>
      <c r="E214" s="58"/>
      <c r="F214" s="56"/>
      <c r="G214" s="16" t="s">
        <v>18</v>
      </c>
      <c r="H214" s="65" t="str">
        <f>[1]Sheet1!E27</f>
        <v>Hartfield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5">
      <c r="A215" s="14"/>
      <c r="B215" s="77" t="s">
        <v>19</v>
      </c>
      <c r="C215" s="80" t="s">
        <v>20</v>
      </c>
      <c r="D215" s="67"/>
      <c r="E215" s="68"/>
      <c r="F215" s="77" t="s">
        <v>21</v>
      </c>
      <c r="G215" s="81" t="s">
        <v>19</v>
      </c>
      <c r="H215" s="66" t="s">
        <v>20</v>
      </c>
      <c r="I215" s="67"/>
      <c r="J215" s="68"/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5">
      <c r="A216" s="14"/>
      <c r="B216" s="78"/>
      <c r="C216" s="69"/>
      <c r="D216" s="70"/>
      <c r="E216" s="71"/>
      <c r="F216" s="78"/>
      <c r="G216" s="78"/>
      <c r="H216" s="69"/>
      <c r="I216" s="70"/>
      <c r="J216" s="71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3"/>
      <c r="E217" s="74"/>
      <c r="F217" s="79"/>
      <c r="G217" s="79"/>
      <c r="H217" s="72"/>
      <c r="I217" s="73"/>
      <c r="J217" s="74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270</v>
      </c>
      <c r="D218" s="58"/>
      <c r="E218" s="56"/>
      <c r="F218" s="19"/>
      <c r="G218" s="16">
        <v>1</v>
      </c>
      <c r="H218" s="75" t="s">
        <v>243</v>
      </c>
      <c r="I218" s="58"/>
      <c r="J218" s="56"/>
      <c r="K218" s="19" t="s">
        <v>99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323</v>
      </c>
      <c r="D219" s="58"/>
      <c r="E219" s="56"/>
      <c r="F219" s="19" t="s">
        <v>37</v>
      </c>
      <c r="G219" s="29">
        <v>2</v>
      </c>
      <c r="H219" s="75" t="s">
        <v>310</v>
      </c>
      <c r="I219" s="58"/>
      <c r="J219" s="56"/>
      <c r="K219" s="19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266</v>
      </c>
      <c r="D220" s="58"/>
      <c r="E220" s="56"/>
      <c r="F220" s="19" t="s">
        <v>23</v>
      </c>
      <c r="G220" s="29">
        <v>3</v>
      </c>
      <c r="H220" s="75" t="s">
        <v>239</v>
      </c>
      <c r="I220" s="58"/>
      <c r="J220" s="56"/>
      <c r="K220" s="19" t="s">
        <v>23</v>
      </c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322</v>
      </c>
      <c r="D221" s="58"/>
      <c r="E221" s="56"/>
      <c r="F221" s="19"/>
      <c r="G221" s="29">
        <v>4</v>
      </c>
      <c r="H221" s="75" t="s">
        <v>233</v>
      </c>
      <c r="I221" s="58"/>
      <c r="J221" s="56"/>
      <c r="K221" s="19" t="s">
        <v>29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262</v>
      </c>
      <c r="D222" s="58"/>
      <c r="E222" s="56"/>
      <c r="F222" s="19" t="s">
        <v>26</v>
      </c>
      <c r="G222" s="29">
        <v>5</v>
      </c>
      <c r="H222" s="75" t="s">
        <v>321</v>
      </c>
      <c r="I222" s="58"/>
      <c r="J222" s="56"/>
      <c r="K222" s="19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316</v>
      </c>
      <c r="D223" s="58"/>
      <c r="E223" s="56"/>
      <c r="F223" s="19"/>
      <c r="G223" s="29">
        <v>6</v>
      </c>
      <c r="H223" s="75" t="s">
        <v>231</v>
      </c>
      <c r="I223" s="58"/>
      <c r="J223" s="56"/>
      <c r="K223" s="19" t="s">
        <v>96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315</v>
      </c>
      <c r="D224" s="58"/>
      <c r="E224" s="56"/>
      <c r="F224" s="19"/>
      <c r="G224" s="29">
        <v>7</v>
      </c>
      <c r="H224" s="75" t="s">
        <v>288</v>
      </c>
      <c r="I224" s="58"/>
      <c r="J224" s="56"/>
      <c r="K224" s="19" t="s">
        <v>34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WAGC</v>
      </c>
      <c r="C225" s="58"/>
      <c r="D225" s="58"/>
      <c r="E225" s="56"/>
      <c r="F225" s="21">
        <f>COUNTA(F218:F224)-0.5*COUNTIF(F218:F224,"Sq*")-COUNTIF(F218:F224,"TBA")</f>
        <v>2.5</v>
      </c>
      <c r="G225" s="84" t="str">
        <f>"TOTAL MATCHES WON BY : "&amp;H214</f>
        <v>TOTAL MATCHES WON BY : Hartfield</v>
      </c>
      <c r="H225" s="58"/>
      <c r="I225" s="58"/>
      <c r="J225" s="56"/>
      <c r="K225" s="21">
        <f>COUNTA(K218:K224)-0.5*COUNTIF(K218:K224,"Sq*")-COUNTIF(K218:K224,"TBA")</f>
        <v>4.5</v>
      </c>
      <c r="L225" s="22"/>
      <c r="M225" s="22"/>
      <c r="N225" s="22" t="str">
        <f>IF(F225+K225=0,"",C214)</f>
        <v>WAGC</v>
      </c>
      <c r="O225" s="22">
        <f>F225</f>
        <v>2.5</v>
      </c>
      <c r="P225" s="22" t="str">
        <f>IF(F225+K225=0,"",H214)</f>
        <v>Hartfield</v>
      </c>
      <c r="Q225" s="22">
        <f>K225</f>
        <v>4.5</v>
      </c>
      <c r="R225" s="22" t="str">
        <f>G226</f>
        <v>Hartfield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Hartfield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[1]Sheet1!C28</f>
        <v>Melville Glades</v>
      </c>
      <c r="D228" s="58"/>
      <c r="E228" s="58"/>
      <c r="F228" s="56"/>
      <c r="G228" s="16" t="s">
        <v>18</v>
      </c>
      <c r="H228" s="65" t="str">
        <f>[1]Sheet1!E28</f>
        <v>Kwinana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7"/>
      <c r="E229" s="68"/>
      <c r="F229" s="77" t="s">
        <v>21</v>
      </c>
      <c r="G229" s="81" t="s">
        <v>19</v>
      </c>
      <c r="H229" s="66" t="s">
        <v>20</v>
      </c>
      <c r="I229" s="67"/>
      <c r="J229" s="68"/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0"/>
      <c r="E230" s="71"/>
      <c r="F230" s="78"/>
      <c r="G230" s="78"/>
      <c r="H230" s="69"/>
      <c r="I230" s="70"/>
      <c r="J230" s="71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3"/>
      <c r="E231" s="74"/>
      <c r="F231" s="79"/>
      <c r="G231" s="79"/>
      <c r="H231" s="72"/>
      <c r="I231" s="73"/>
      <c r="J231" s="74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320</v>
      </c>
      <c r="D232" s="58"/>
      <c r="E232" s="56"/>
      <c r="F232" s="19"/>
      <c r="G232" s="16">
        <v>1</v>
      </c>
      <c r="H232" s="75" t="s">
        <v>314</v>
      </c>
      <c r="I232" s="58"/>
      <c r="J232" s="56"/>
      <c r="K232" s="19" t="s">
        <v>175</v>
      </c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289</v>
      </c>
      <c r="D233" s="58"/>
      <c r="E233" s="56"/>
      <c r="F233" s="19" t="s">
        <v>92</v>
      </c>
      <c r="G233" s="29">
        <v>2</v>
      </c>
      <c r="H233" s="75" t="s">
        <v>319</v>
      </c>
      <c r="I233" s="58"/>
      <c r="J233" s="56"/>
      <c r="K233" s="19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275</v>
      </c>
      <c r="D234" s="58"/>
      <c r="E234" s="56"/>
      <c r="F234" s="19" t="s">
        <v>23</v>
      </c>
      <c r="G234" s="29">
        <v>3</v>
      </c>
      <c r="H234" s="75" t="s">
        <v>257</v>
      </c>
      <c r="I234" s="58"/>
      <c r="J234" s="56"/>
      <c r="K234" s="19" t="s">
        <v>23</v>
      </c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277</v>
      </c>
      <c r="D235" s="58"/>
      <c r="E235" s="56"/>
      <c r="F235" s="19" t="s">
        <v>92</v>
      </c>
      <c r="G235" s="29">
        <v>4</v>
      </c>
      <c r="H235" s="75" t="s">
        <v>312</v>
      </c>
      <c r="I235" s="58"/>
      <c r="J235" s="56"/>
      <c r="K235" s="19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279</v>
      </c>
      <c r="D236" s="58"/>
      <c r="E236" s="56"/>
      <c r="F236" s="19" t="s">
        <v>26</v>
      </c>
      <c r="G236" s="29">
        <v>5</v>
      </c>
      <c r="H236" s="75" t="s">
        <v>253</v>
      </c>
      <c r="I236" s="58"/>
      <c r="J236" s="56"/>
      <c r="K236" s="19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273</v>
      </c>
      <c r="D237" s="58"/>
      <c r="E237" s="56"/>
      <c r="F237" s="19"/>
      <c r="G237" s="29">
        <v>6</v>
      </c>
      <c r="H237" s="75" t="s">
        <v>251</v>
      </c>
      <c r="I237" s="58"/>
      <c r="J237" s="56"/>
      <c r="K237" s="19" t="s">
        <v>107</v>
      </c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287</v>
      </c>
      <c r="D238" s="58"/>
      <c r="E238" s="56"/>
      <c r="F238" s="19"/>
      <c r="G238" s="29">
        <v>7</v>
      </c>
      <c r="H238" s="75" t="s">
        <v>249</v>
      </c>
      <c r="I238" s="58"/>
      <c r="J238" s="56"/>
      <c r="K238" s="19" t="s">
        <v>26</v>
      </c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Melville Glades</v>
      </c>
      <c r="C239" s="58"/>
      <c r="D239" s="58"/>
      <c r="E239" s="56"/>
      <c r="F239" s="21">
        <f>COUNTA(F232:F238)-0.5*COUNTIF(F232:F238,"Sq*")-COUNTIF(F232:F238,"TBA")</f>
        <v>3.5</v>
      </c>
      <c r="G239" s="84" t="str">
        <f>"TOTAL MATCHES WON BY : "&amp;H228</f>
        <v>TOTAL MATCHES WON BY : Kwinana</v>
      </c>
      <c r="H239" s="58"/>
      <c r="I239" s="58"/>
      <c r="J239" s="56"/>
      <c r="K239" s="21">
        <f>COUNTA(K232:K238)-0.5*COUNTIF(K232:K238,"Sq*")-COUNTIF(K232:K238,"TBA")</f>
        <v>3.5</v>
      </c>
      <c r="L239" s="22"/>
      <c r="M239" s="22"/>
      <c r="N239" s="22" t="str">
        <f>IF(F239+K239=0,"",C228)</f>
        <v>Melville Glades</v>
      </c>
      <c r="O239" s="22">
        <f>F239</f>
        <v>3.5</v>
      </c>
      <c r="P239" s="22" t="str">
        <f>IF(F239+K239=0,"",H228)</f>
        <v>Kwinana</v>
      </c>
      <c r="Q239" s="22">
        <f>K239</f>
        <v>3.5</v>
      </c>
      <c r="R239" s="22" t="str">
        <f>G240</f>
        <v>HALVED</v>
      </c>
      <c r="S239" s="22" t="str">
        <f>IF(R239="HALVED",C228,"")</f>
        <v>Melville Glades</v>
      </c>
      <c r="T239" s="22" t="str">
        <f>IF(R239="HALVED",H228,"")</f>
        <v>Kwinana</v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HALVED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96"/>
      <c r="C241" s="96"/>
      <c r="D241" s="96"/>
      <c r="E241" s="96"/>
      <c r="F241" s="95"/>
      <c r="G241" s="96"/>
      <c r="H241" s="96"/>
      <c r="I241" s="96"/>
      <c r="J241" s="96"/>
      <c r="K241" s="95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 t="s">
        <v>0</v>
      </c>
    </row>
    <row r="242" spans="1:25" ht="19.5" customHeight="1">
      <c r="A242" s="23"/>
      <c r="B242" s="76" t="str">
        <f>[1]Sheet1!A18</f>
        <v>ROUND THREE</v>
      </c>
      <c r="C242" s="58"/>
      <c r="D242" s="62" t="str">
        <f>[1]Sheet1!B18</f>
        <v>SUNDAY 22 JUNE</v>
      </c>
      <c r="E242" s="58"/>
      <c r="F242" s="58"/>
      <c r="G242" s="63" t="str">
        <f>[1]Sheet1!C18</f>
        <v>Kwinana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4.25" customHeight="1">
      <c r="A243" s="14"/>
      <c r="B243" s="15" t="s">
        <v>18</v>
      </c>
      <c r="C243" s="64" t="str">
        <f>[1]Sheet1!C19</f>
        <v>Gosnells</v>
      </c>
      <c r="D243" s="58"/>
      <c r="E243" s="58"/>
      <c r="F243" s="56"/>
      <c r="G243" s="16" t="s">
        <v>18</v>
      </c>
      <c r="H243" s="65" t="str">
        <f>[1]Sheet1!E19</f>
        <v>Nedlands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4.25" customHeight="1">
      <c r="A244" s="14"/>
      <c r="B244" s="77" t="s">
        <v>19</v>
      </c>
      <c r="C244" s="80" t="s">
        <v>20</v>
      </c>
      <c r="D244" s="67"/>
      <c r="E244" s="68"/>
      <c r="F244" s="77" t="s">
        <v>21</v>
      </c>
      <c r="G244" s="81" t="s">
        <v>19</v>
      </c>
      <c r="H244" s="66" t="s">
        <v>20</v>
      </c>
      <c r="I244" s="67"/>
      <c r="J244" s="68"/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4.25" customHeight="1">
      <c r="A245" s="14"/>
      <c r="B245" s="78"/>
      <c r="C245" s="69"/>
      <c r="D245" s="70"/>
      <c r="E245" s="71"/>
      <c r="F245" s="78"/>
      <c r="G245" s="78"/>
      <c r="H245" s="69"/>
      <c r="I245" s="70"/>
      <c r="J245" s="71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4.25" customHeight="1">
      <c r="A246" s="14"/>
      <c r="B246" s="79"/>
      <c r="C246" s="72"/>
      <c r="D246" s="73"/>
      <c r="E246" s="74"/>
      <c r="F246" s="79"/>
      <c r="G246" s="79"/>
      <c r="H246" s="72"/>
      <c r="I246" s="73"/>
      <c r="J246" s="74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4.25" customHeight="1">
      <c r="A247" s="14"/>
      <c r="B247" s="15">
        <v>1</v>
      </c>
      <c r="C247" s="75" t="s">
        <v>276</v>
      </c>
      <c r="D247" s="58"/>
      <c r="E247" s="56"/>
      <c r="F247" s="19"/>
      <c r="G247" s="16">
        <v>1</v>
      </c>
      <c r="H247" s="75" t="s">
        <v>271</v>
      </c>
      <c r="I247" s="58"/>
      <c r="J247" s="56"/>
      <c r="K247" s="19" t="s">
        <v>104</v>
      </c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4.25" customHeight="1">
      <c r="A248" s="14"/>
      <c r="B248" s="15">
        <v>2</v>
      </c>
      <c r="C248" s="75" t="s">
        <v>286</v>
      </c>
      <c r="D248" s="58"/>
      <c r="E248" s="56"/>
      <c r="F248" s="19" t="s">
        <v>29</v>
      </c>
      <c r="G248" s="29">
        <v>2</v>
      </c>
      <c r="H248" s="75" t="s">
        <v>296</v>
      </c>
      <c r="I248" s="58"/>
      <c r="J248" s="56"/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4.25" customHeight="1">
      <c r="A249" s="14"/>
      <c r="B249" s="15">
        <v>3</v>
      </c>
      <c r="C249" s="75" t="s">
        <v>284</v>
      </c>
      <c r="D249" s="58"/>
      <c r="E249" s="56"/>
      <c r="F249" s="19" t="s">
        <v>135</v>
      </c>
      <c r="G249" s="29">
        <v>3</v>
      </c>
      <c r="H249" s="75" t="s">
        <v>269</v>
      </c>
      <c r="I249" s="58"/>
      <c r="J249" s="56"/>
      <c r="K249" s="19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4.25" customHeight="1">
      <c r="A250" s="14"/>
      <c r="B250" s="15">
        <v>4</v>
      </c>
      <c r="C250" s="75" t="s">
        <v>274</v>
      </c>
      <c r="D250" s="58"/>
      <c r="E250" s="56"/>
      <c r="F250" s="19"/>
      <c r="G250" s="29">
        <v>4</v>
      </c>
      <c r="H250" s="75" t="s">
        <v>261</v>
      </c>
      <c r="I250" s="58"/>
      <c r="J250" s="56"/>
      <c r="K250" s="19" t="s">
        <v>26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4.25" customHeight="1">
      <c r="A251" s="14"/>
      <c r="B251" s="15">
        <v>5</v>
      </c>
      <c r="C251" s="75" t="s">
        <v>278</v>
      </c>
      <c r="D251" s="58"/>
      <c r="E251" s="56"/>
      <c r="F251" s="19" t="s">
        <v>37</v>
      </c>
      <c r="G251" s="29">
        <v>5</v>
      </c>
      <c r="H251" s="75" t="s">
        <v>294</v>
      </c>
      <c r="I251" s="58"/>
      <c r="J251" s="56"/>
      <c r="K251" s="19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4.25" customHeight="1">
      <c r="A252" s="14"/>
      <c r="B252" s="15">
        <v>6</v>
      </c>
      <c r="C252" s="75" t="s">
        <v>282</v>
      </c>
      <c r="D252" s="58"/>
      <c r="E252" s="56"/>
      <c r="F252" s="19" t="s">
        <v>111</v>
      </c>
      <c r="G252" s="29">
        <v>6</v>
      </c>
      <c r="H252" s="75" t="s">
        <v>318</v>
      </c>
      <c r="I252" s="58"/>
      <c r="J252" s="56"/>
      <c r="K252" s="19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4.25" customHeight="1">
      <c r="A253" s="14"/>
      <c r="B253" s="15">
        <v>7</v>
      </c>
      <c r="C253" s="75" t="s">
        <v>280</v>
      </c>
      <c r="D253" s="58"/>
      <c r="E253" s="56"/>
      <c r="F253" s="19" t="s">
        <v>84</v>
      </c>
      <c r="G253" s="29">
        <v>7</v>
      </c>
      <c r="H253" s="75" t="s">
        <v>259</v>
      </c>
      <c r="I253" s="58"/>
      <c r="J253" s="56"/>
      <c r="K253" s="19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4.25" customHeight="1">
      <c r="A254" s="14"/>
      <c r="B254" s="64" t="str">
        <f>"TOTAL MATCHES WON BY : "&amp;C243</f>
        <v>TOTAL MATCHES WON BY : Gosnells</v>
      </c>
      <c r="C254" s="58"/>
      <c r="D254" s="58"/>
      <c r="E254" s="56"/>
      <c r="F254" s="21">
        <f>COUNTA(F247:F253)-0.5*COUNTIF(F247:F253,"Sq*")-COUNTIF(F247:F253,"TBA")</f>
        <v>5</v>
      </c>
      <c r="G254" s="84" t="str">
        <f>"TOTAL MATCHES WON BY : "&amp;H243</f>
        <v>TOTAL MATCHES WON BY : Nedlands</v>
      </c>
      <c r="H254" s="58"/>
      <c r="I254" s="58"/>
      <c r="J254" s="56"/>
      <c r="K254" s="21">
        <f>COUNTA(K247:K253)-0.5*COUNTIF(K247:K253,"Sq*")-COUNTIF(K247:K253,"TBA")</f>
        <v>2</v>
      </c>
      <c r="L254" s="22"/>
      <c r="M254" s="22"/>
      <c r="N254" s="22" t="str">
        <f>IF(F254+K254=0,"",C243)</f>
        <v>Gosnells</v>
      </c>
      <c r="O254" s="22">
        <f>F254</f>
        <v>5</v>
      </c>
      <c r="P254" s="22" t="str">
        <f>IF(F254+K254=0,"",H243)</f>
        <v>Nedlands</v>
      </c>
      <c r="Q254" s="22">
        <f>K254</f>
        <v>2</v>
      </c>
      <c r="R254" s="22" t="str">
        <f>G255</f>
        <v>Gosnells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4.25" customHeight="1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Gosnells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4.25" customHeight="1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4.25" customHeight="1">
      <c r="A257" s="14"/>
      <c r="B257" s="15" t="s">
        <v>18</v>
      </c>
      <c r="C257" s="64" t="str">
        <f>[1]Sheet1!C20</f>
        <v>WAGC</v>
      </c>
      <c r="D257" s="58"/>
      <c r="E257" s="58"/>
      <c r="F257" s="56"/>
      <c r="G257" s="16" t="s">
        <v>18</v>
      </c>
      <c r="H257" s="65" t="str">
        <f>[1]Sheet1!E20</f>
        <v>Melville Glades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4.25" customHeight="1">
      <c r="A258" s="14"/>
      <c r="B258" s="77" t="s">
        <v>19</v>
      </c>
      <c r="C258" s="80" t="s">
        <v>20</v>
      </c>
      <c r="D258" s="67"/>
      <c r="E258" s="68"/>
      <c r="F258" s="77" t="s">
        <v>21</v>
      </c>
      <c r="G258" s="81" t="s">
        <v>19</v>
      </c>
      <c r="H258" s="66" t="s">
        <v>20</v>
      </c>
      <c r="I258" s="67"/>
      <c r="J258" s="68"/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4.25" customHeight="1">
      <c r="A259" s="14"/>
      <c r="B259" s="78"/>
      <c r="C259" s="69"/>
      <c r="D259" s="70"/>
      <c r="E259" s="71"/>
      <c r="F259" s="78"/>
      <c r="G259" s="78"/>
      <c r="H259" s="69"/>
      <c r="I259" s="70"/>
      <c r="J259" s="71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4.25" customHeight="1">
      <c r="A260" s="14"/>
      <c r="B260" s="79"/>
      <c r="C260" s="72"/>
      <c r="D260" s="73"/>
      <c r="E260" s="74"/>
      <c r="F260" s="79"/>
      <c r="G260" s="79"/>
      <c r="H260" s="72"/>
      <c r="I260" s="73"/>
      <c r="J260" s="74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4.25" customHeight="1">
      <c r="A261" s="14"/>
      <c r="B261" s="15">
        <v>1</v>
      </c>
      <c r="C261" s="75" t="s">
        <v>272</v>
      </c>
      <c r="D261" s="58"/>
      <c r="E261" s="56"/>
      <c r="F261" s="19" t="s">
        <v>34</v>
      </c>
      <c r="G261" s="16">
        <v>1</v>
      </c>
      <c r="H261" s="75" t="s">
        <v>317</v>
      </c>
      <c r="I261" s="58"/>
      <c r="J261" s="56"/>
      <c r="K261" s="19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4.25" customHeight="1">
      <c r="A262" s="14"/>
      <c r="B262" s="15">
        <v>2</v>
      </c>
      <c r="C262" s="75" t="s">
        <v>270</v>
      </c>
      <c r="D262" s="58"/>
      <c r="E262" s="56"/>
      <c r="F262" s="19" t="s">
        <v>23</v>
      </c>
      <c r="G262" s="29">
        <v>2</v>
      </c>
      <c r="H262" s="75" t="s">
        <v>275</v>
      </c>
      <c r="I262" s="58"/>
      <c r="J262" s="56"/>
      <c r="K262" s="19" t="s">
        <v>23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4.25" customHeight="1">
      <c r="A263" s="14"/>
      <c r="B263" s="15">
        <v>3</v>
      </c>
      <c r="C263" s="75" t="s">
        <v>268</v>
      </c>
      <c r="D263" s="58"/>
      <c r="E263" s="56"/>
      <c r="F263" s="19" t="s">
        <v>23</v>
      </c>
      <c r="G263" s="29">
        <v>3</v>
      </c>
      <c r="H263" s="75" t="s">
        <v>281</v>
      </c>
      <c r="I263" s="58"/>
      <c r="J263" s="56"/>
      <c r="K263" s="19" t="s">
        <v>23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4.25" customHeight="1">
      <c r="A264" s="14"/>
      <c r="B264" s="15">
        <v>4</v>
      </c>
      <c r="C264" s="75" t="s">
        <v>266</v>
      </c>
      <c r="D264" s="58"/>
      <c r="E264" s="56"/>
      <c r="F264" s="19"/>
      <c r="G264" s="29">
        <v>4</v>
      </c>
      <c r="H264" s="75" t="s">
        <v>283</v>
      </c>
      <c r="I264" s="58"/>
      <c r="J264" s="56"/>
      <c r="K264" s="19" t="s">
        <v>104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4.25" customHeight="1">
      <c r="A265" s="14"/>
      <c r="B265" s="15">
        <v>5</v>
      </c>
      <c r="C265" s="75" t="s">
        <v>264</v>
      </c>
      <c r="D265" s="58"/>
      <c r="E265" s="56"/>
      <c r="F265" s="19"/>
      <c r="G265" s="29">
        <v>5</v>
      </c>
      <c r="H265" s="75" t="s">
        <v>277</v>
      </c>
      <c r="I265" s="58"/>
      <c r="J265" s="56"/>
      <c r="K265" s="19" t="s">
        <v>26</v>
      </c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4.25" customHeight="1">
      <c r="A266" s="14"/>
      <c r="B266" s="15">
        <v>6</v>
      </c>
      <c r="C266" s="75" t="s">
        <v>316</v>
      </c>
      <c r="D266" s="58"/>
      <c r="E266" s="56"/>
      <c r="F266" s="19"/>
      <c r="G266" s="29">
        <v>6</v>
      </c>
      <c r="H266" s="75" t="s">
        <v>279</v>
      </c>
      <c r="I266" s="58"/>
      <c r="J266" s="56"/>
      <c r="K266" s="19" t="s">
        <v>29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4.25" customHeight="1">
      <c r="A267" s="14"/>
      <c r="B267" s="15">
        <v>7</v>
      </c>
      <c r="C267" s="75" t="s">
        <v>315</v>
      </c>
      <c r="D267" s="58"/>
      <c r="E267" s="56"/>
      <c r="F267" s="19" t="s">
        <v>111</v>
      </c>
      <c r="G267" s="29">
        <v>7</v>
      </c>
      <c r="H267" s="75" t="s">
        <v>287</v>
      </c>
      <c r="I267" s="58"/>
      <c r="J267" s="56"/>
      <c r="K267" s="19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4.25" customHeight="1">
      <c r="A268" s="14"/>
      <c r="B268" s="64" t="str">
        <f>"TOTAL MATCHES WON BY : "&amp;C257</f>
        <v>TOTAL MATCHES WON BY : WAGC</v>
      </c>
      <c r="C268" s="58"/>
      <c r="D268" s="58"/>
      <c r="E268" s="56"/>
      <c r="F268" s="21">
        <f>COUNTA(F261:F267)-0.5*COUNTIF(F261:F267,"Sq*")-COUNTIF(F261:F267,"TBA")</f>
        <v>3</v>
      </c>
      <c r="G268" s="84" t="str">
        <f>"TOTAL MATCHES WON BY : "&amp;H257</f>
        <v>TOTAL MATCHES WON BY : Melville Glades</v>
      </c>
      <c r="H268" s="58"/>
      <c r="I268" s="58"/>
      <c r="J268" s="56"/>
      <c r="K268" s="21">
        <f>COUNTA(K261:K267)-0.5*COUNTIF(K261:K267,"Sq*")-COUNTIF(K261:K267,"TBA")</f>
        <v>4</v>
      </c>
      <c r="L268" s="22"/>
      <c r="M268" s="22"/>
      <c r="N268" s="22" t="str">
        <f>IF(F268+K268=0,"",C257)</f>
        <v>WAGC</v>
      </c>
      <c r="O268" s="22">
        <f>F268</f>
        <v>3</v>
      </c>
      <c r="P268" s="22" t="str">
        <f>IF(F268+K268=0,"",H257)</f>
        <v>Melville Glades</v>
      </c>
      <c r="Q268" s="22">
        <f>K268</f>
        <v>4</v>
      </c>
      <c r="R268" s="22" t="str">
        <f>G269</f>
        <v>Melville Glades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4.25" customHeight="1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Melville Glades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4.25" customHeight="1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4.25" customHeight="1">
      <c r="A271" s="13"/>
      <c r="B271" s="15" t="s">
        <v>18</v>
      </c>
      <c r="C271" s="64" t="str">
        <f>[1]Sheet1!C21</f>
        <v>Kwinana</v>
      </c>
      <c r="D271" s="58"/>
      <c r="E271" s="58"/>
      <c r="F271" s="56"/>
      <c r="G271" s="16" t="s">
        <v>18</v>
      </c>
      <c r="H271" s="65" t="str">
        <f>[1]Sheet1!E21</f>
        <v>Hartfield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4.25" customHeight="1">
      <c r="A272" s="14"/>
      <c r="B272" s="77" t="s">
        <v>19</v>
      </c>
      <c r="C272" s="80" t="s">
        <v>20</v>
      </c>
      <c r="D272" s="67"/>
      <c r="E272" s="68"/>
      <c r="F272" s="77" t="s">
        <v>21</v>
      </c>
      <c r="G272" s="81" t="s">
        <v>19</v>
      </c>
      <c r="H272" s="66" t="s">
        <v>20</v>
      </c>
      <c r="I272" s="67"/>
      <c r="J272" s="68"/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4.25" customHeight="1">
      <c r="A273" s="14"/>
      <c r="B273" s="78"/>
      <c r="C273" s="69"/>
      <c r="D273" s="70"/>
      <c r="E273" s="71"/>
      <c r="F273" s="78"/>
      <c r="G273" s="78"/>
      <c r="H273" s="69"/>
      <c r="I273" s="70"/>
      <c r="J273" s="71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4.25" customHeight="1">
      <c r="A274" s="14"/>
      <c r="B274" s="79"/>
      <c r="C274" s="72"/>
      <c r="D274" s="73"/>
      <c r="E274" s="74"/>
      <c r="F274" s="79"/>
      <c r="G274" s="79"/>
      <c r="H274" s="72"/>
      <c r="I274" s="73"/>
      <c r="J274" s="74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4.25" customHeight="1">
      <c r="A275" s="14"/>
      <c r="B275" s="15">
        <v>1</v>
      </c>
      <c r="C275" s="75" t="s">
        <v>314</v>
      </c>
      <c r="D275" s="58"/>
      <c r="E275" s="56"/>
      <c r="F275" s="19" t="s">
        <v>84</v>
      </c>
      <c r="G275" s="16">
        <v>1</v>
      </c>
      <c r="H275" s="75" t="s">
        <v>231</v>
      </c>
      <c r="I275" s="58"/>
      <c r="J275" s="56"/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4.25" customHeight="1">
      <c r="A276" s="14"/>
      <c r="B276" s="15">
        <v>2</v>
      </c>
      <c r="C276" s="75" t="s">
        <v>313</v>
      </c>
      <c r="D276" s="58"/>
      <c r="E276" s="56"/>
      <c r="F276" s="19" t="s">
        <v>26</v>
      </c>
      <c r="G276" s="29">
        <v>2</v>
      </c>
      <c r="H276" s="75" t="s">
        <v>233</v>
      </c>
      <c r="I276" s="58"/>
      <c r="J276" s="56"/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4.25" customHeight="1">
      <c r="A277" s="14"/>
      <c r="B277" s="15">
        <v>3</v>
      </c>
      <c r="C277" s="75" t="s">
        <v>257</v>
      </c>
      <c r="D277" s="58"/>
      <c r="E277" s="56"/>
      <c r="F277" s="19" t="s">
        <v>92</v>
      </c>
      <c r="G277" s="29">
        <v>3</v>
      </c>
      <c r="H277" s="75" t="s">
        <v>239</v>
      </c>
      <c r="I277" s="58"/>
      <c r="J277" s="56"/>
      <c r="K277" s="19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4.25" customHeight="1">
      <c r="A278" s="14"/>
      <c r="B278" s="15">
        <v>4</v>
      </c>
      <c r="C278" s="75" t="s">
        <v>312</v>
      </c>
      <c r="D278" s="58"/>
      <c r="E278" s="56"/>
      <c r="F278" s="19"/>
      <c r="G278" s="29">
        <v>4</v>
      </c>
      <c r="H278" s="75" t="s">
        <v>243</v>
      </c>
      <c r="I278" s="58"/>
      <c r="J278" s="56"/>
      <c r="K278" s="19" t="s">
        <v>29</v>
      </c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4.25" customHeight="1">
      <c r="A279" s="14"/>
      <c r="B279" s="15">
        <v>5</v>
      </c>
      <c r="C279" s="75" t="s">
        <v>253</v>
      </c>
      <c r="D279" s="58"/>
      <c r="E279" s="56"/>
      <c r="F279" s="19" t="s">
        <v>111</v>
      </c>
      <c r="G279" s="29">
        <v>5</v>
      </c>
      <c r="H279" s="75" t="s">
        <v>311</v>
      </c>
      <c r="I279" s="58"/>
      <c r="J279" s="56"/>
      <c r="K279" s="19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298</v>
      </c>
      <c r="D280" s="58"/>
      <c r="E280" s="56"/>
      <c r="F280" s="19" t="s">
        <v>23</v>
      </c>
      <c r="G280" s="29">
        <v>6</v>
      </c>
      <c r="H280" s="75" t="s">
        <v>310</v>
      </c>
      <c r="I280" s="58"/>
      <c r="J280" s="56"/>
      <c r="K280" s="19" t="s">
        <v>23</v>
      </c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249</v>
      </c>
      <c r="D281" s="58"/>
      <c r="E281" s="56"/>
      <c r="F281" s="19" t="s">
        <v>37</v>
      </c>
      <c r="G281" s="29">
        <v>7</v>
      </c>
      <c r="H281" s="75" t="s">
        <v>235</v>
      </c>
      <c r="I281" s="58"/>
      <c r="J281" s="56"/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Kwinana</v>
      </c>
      <c r="C282" s="58"/>
      <c r="D282" s="58"/>
      <c r="E282" s="56"/>
      <c r="F282" s="21">
        <f>COUNTA(F275:F281)-0.5*COUNTIF(F275:F281,"Sq*")-COUNTIF(F275:F281,"TBA")</f>
        <v>5.5</v>
      </c>
      <c r="G282" s="84" t="str">
        <f>"TOTAL MATCHES WON BY : "&amp;H271</f>
        <v>TOTAL MATCHES WON BY : Hartfield</v>
      </c>
      <c r="H282" s="58"/>
      <c r="I282" s="58"/>
      <c r="J282" s="56"/>
      <c r="K282" s="21">
        <f>COUNTA(K275:K281)-0.5*COUNTIF(K275:K281,"Sq*")-COUNTIF(K275:K281,"TBA")</f>
        <v>1.5</v>
      </c>
      <c r="L282" s="22"/>
      <c r="M282" s="22"/>
      <c r="N282" s="22" t="str">
        <f>IF(F282+K282=0,"",C271)</f>
        <v>Kwinana</v>
      </c>
      <c r="O282" s="22">
        <f>F282</f>
        <v>5.5</v>
      </c>
      <c r="P282" s="22" t="str">
        <f>IF(F282+K282=0,"",H271)</f>
        <v>Hartfield</v>
      </c>
      <c r="Q282" s="22">
        <f>K282</f>
        <v>1.5</v>
      </c>
      <c r="R282" s="22" t="str">
        <f>G283</f>
        <v>Kwinana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Kwinana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[1]Sheet1!C22</f>
        <v>Bunbury</v>
      </c>
      <c r="D285" s="58"/>
      <c r="E285" s="58"/>
      <c r="F285" s="56"/>
      <c r="G285" s="16" t="s">
        <v>18</v>
      </c>
      <c r="H285" s="65" t="str">
        <f>[1]Sheet1!E22</f>
        <v>Mandurah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7"/>
      <c r="E286" s="68"/>
      <c r="F286" s="77" t="s">
        <v>21</v>
      </c>
      <c r="G286" s="81" t="s">
        <v>19</v>
      </c>
      <c r="H286" s="66" t="s">
        <v>20</v>
      </c>
      <c r="I286" s="67"/>
      <c r="J286" s="68"/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0"/>
      <c r="E287" s="71"/>
      <c r="F287" s="78"/>
      <c r="G287" s="78"/>
      <c r="H287" s="69"/>
      <c r="I287" s="70"/>
      <c r="J287" s="71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3"/>
      <c r="E288" s="74"/>
      <c r="F288" s="79"/>
      <c r="G288" s="79"/>
      <c r="H288" s="72"/>
      <c r="I288" s="73"/>
      <c r="J288" s="74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258</v>
      </c>
      <c r="D289" s="58"/>
      <c r="E289" s="56"/>
      <c r="F289" s="19" t="s">
        <v>26</v>
      </c>
      <c r="G289" s="16">
        <v>1</v>
      </c>
      <c r="H289" s="75" t="s">
        <v>309</v>
      </c>
      <c r="I289" s="58"/>
      <c r="J289" s="56"/>
      <c r="K289" s="19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256</v>
      </c>
      <c r="D290" s="58"/>
      <c r="E290" s="56"/>
      <c r="F290" s="19" t="s">
        <v>111</v>
      </c>
      <c r="G290" s="29">
        <v>2</v>
      </c>
      <c r="H290" s="75" t="s">
        <v>308</v>
      </c>
      <c r="I290" s="58"/>
      <c r="J290" s="56"/>
      <c r="K290" s="19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254</v>
      </c>
      <c r="D291" s="58"/>
      <c r="E291" s="56"/>
      <c r="F291" s="19" t="s">
        <v>111</v>
      </c>
      <c r="G291" s="29">
        <v>3</v>
      </c>
      <c r="H291" s="75" t="s">
        <v>242</v>
      </c>
      <c r="I291" s="58"/>
      <c r="J291" s="56"/>
      <c r="K291" s="19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295</v>
      </c>
      <c r="D292" s="58"/>
      <c r="E292" s="56"/>
      <c r="F292" s="19" t="s">
        <v>37</v>
      </c>
      <c r="G292" s="29">
        <v>4</v>
      </c>
      <c r="H292" s="75" t="s">
        <v>307</v>
      </c>
      <c r="I292" s="58"/>
      <c r="J292" s="56"/>
      <c r="K292" s="19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252</v>
      </c>
      <c r="D293" s="58"/>
      <c r="E293" s="56"/>
      <c r="F293" s="19"/>
      <c r="G293" s="29">
        <v>5</v>
      </c>
      <c r="H293" s="75" t="s">
        <v>306</v>
      </c>
      <c r="I293" s="58"/>
      <c r="J293" s="56"/>
      <c r="K293" s="19" t="s">
        <v>29</v>
      </c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250</v>
      </c>
      <c r="D294" s="58"/>
      <c r="E294" s="56"/>
      <c r="F294" s="19" t="s">
        <v>29</v>
      </c>
      <c r="G294" s="29">
        <v>6</v>
      </c>
      <c r="H294" s="75" t="s">
        <v>236</v>
      </c>
      <c r="I294" s="58"/>
      <c r="J294" s="56"/>
      <c r="K294" s="19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3.5" customHeight="1">
      <c r="A295" s="14"/>
      <c r="B295" s="15">
        <v>7</v>
      </c>
      <c r="C295" s="75" t="s">
        <v>292</v>
      </c>
      <c r="D295" s="58"/>
      <c r="E295" s="56"/>
      <c r="F295" s="19" t="s">
        <v>186</v>
      </c>
      <c r="G295" s="29">
        <v>7</v>
      </c>
      <c r="H295" s="75" t="s">
        <v>232</v>
      </c>
      <c r="I295" s="58"/>
      <c r="J295" s="56"/>
      <c r="K295" s="19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Bunbury</v>
      </c>
      <c r="C296" s="58"/>
      <c r="D296" s="58"/>
      <c r="E296" s="56"/>
      <c r="F296" s="21">
        <f>COUNTA(F289:F295)-0.5*COUNTIF(F289:F295,"Sq*")-COUNTIF(F289:F295,"TBA")</f>
        <v>6</v>
      </c>
      <c r="G296" s="84" t="str">
        <f>"TOTAL MATCHES WON BY : "&amp;H285</f>
        <v>TOTAL MATCHES WON BY : Mandurah</v>
      </c>
      <c r="H296" s="58"/>
      <c r="I296" s="58"/>
      <c r="J296" s="56"/>
      <c r="K296" s="21">
        <f>COUNTA(K289:K295)-0.5*COUNTIF(K289:K295,"Sq*")-COUNTIF(K289:K295,"TBA")</f>
        <v>1</v>
      </c>
      <c r="L296" s="22"/>
      <c r="M296" s="22"/>
      <c r="N296" s="22" t="str">
        <f>IF(F296+K296=0,"",C285)</f>
        <v>Bunbury</v>
      </c>
      <c r="O296" s="22">
        <f>F296</f>
        <v>6</v>
      </c>
      <c r="P296" s="22" t="str">
        <f>IF(F296+K296=0,"",H285)</f>
        <v>Mandurah</v>
      </c>
      <c r="Q296" s="22">
        <f>K296</f>
        <v>1</v>
      </c>
      <c r="R296" s="22" t="str">
        <f>G297</f>
        <v>Bunbury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Bunbury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22.5" customHeight="1">
      <c r="A299" s="14"/>
      <c r="B299" s="76" t="str">
        <f>[1]Sheet1!A12</f>
        <v>ROUND TWO</v>
      </c>
      <c r="C299" s="58"/>
      <c r="D299" s="62" t="str">
        <f>[1]Sheet1!B12</f>
        <v>SUNDAY 15 JUNE</v>
      </c>
      <c r="E299" s="58"/>
      <c r="F299" s="58"/>
      <c r="G299" s="63" t="str">
        <f>[1]Sheet1!C12</f>
        <v>Nedlands GC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[1]Sheet1!C13</f>
        <v>Gosnells</v>
      </c>
      <c r="D300" s="58"/>
      <c r="E300" s="58"/>
      <c r="F300" s="56"/>
      <c r="G300" s="16" t="s">
        <v>18</v>
      </c>
      <c r="H300" s="65" t="str">
        <f>[1]Sheet1!E13</f>
        <v>Mandurah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7"/>
      <c r="E301" s="68"/>
      <c r="F301" s="77" t="s">
        <v>21</v>
      </c>
      <c r="G301" s="81" t="s">
        <v>19</v>
      </c>
      <c r="H301" s="66" t="s">
        <v>20</v>
      </c>
      <c r="I301" s="67"/>
      <c r="J301" s="68"/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0"/>
      <c r="E302" s="71"/>
      <c r="F302" s="78"/>
      <c r="G302" s="78"/>
      <c r="H302" s="69"/>
      <c r="I302" s="70"/>
      <c r="J302" s="71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3"/>
      <c r="E303" s="74"/>
      <c r="F303" s="79"/>
      <c r="G303" s="79"/>
      <c r="H303" s="72"/>
      <c r="I303" s="73"/>
      <c r="J303" s="74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305</v>
      </c>
      <c r="D304" s="58"/>
      <c r="E304" s="56"/>
      <c r="F304" s="19" t="s">
        <v>23</v>
      </c>
      <c r="G304" s="16">
        <v>1</v>
      </c>
      <c r="H304" s="75" t="s">
        <v>304</v>
      </c>
      <c r="I304" s="58"/>
      <c r="J304" s="56"/>
      <c r="K304" s="19" t="s">
        <v>23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284</v>
      </c>
      <c r="D305" s="58"/>
      <c r="E305" s="56"/>
      <c r="F305" s="19"/>
      <c r="G305" s="29">
        <v>2</v>
      </c>
      <c r="H305" s="75" t="s">
        <v>303</v>
      </c>
      <c r="I305" s="58"/>
      <c r="J305" s="56"/>
      <c r="K305" s="19" t="s">
        <v>37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282</v>
      </c>
      <c r="D306" s="58"/>
      <c r="E306" s="56"/>
      <c r="F306" s="19" t="s">
        <v>29</v>
      </c>
      <c r="G306" s="29">
        <v>3</v>
      </c>
      <c r="H306" s="75" t="s">
        <v>242</v>
      </c>
      <c r="I306" s="58"/>
      <c r="J306" s="56"/>
      <c r="K306" s="19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302</v>
      </c>
      <c r="D307" s="58"/>
      <c r="E307" s="56"/>
      <c r="F307" s="19" t="s">
        <v>84</v>
      </c>
      <c r="G307" s="29">
        <v>4</v>
      </c>
      <c r="H307" s="75" t="s">
        <v>301</v>
      </c>
      <c r="I307" s="58"/>
      <c r="J307" s="56"/>
      <c r="K307" s="19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278</v>
      </c>
      <c r="D308" s="58"/>
      <c r="E308" s="56"/>
      <c r="F308" s="19" t="s">
        <v>104</v>
      </c>
      <c r="G308" s="29">
        <v>5</v>
      </c>
      <c r="H308" s="75" t="s">
        <v>236</v>
      </c>
      <c r="I308" s="58"/>
      <c r="J308" s="56"/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32" t="s">
        <v>276</v>
      </c>
      <c r="F309" s="19"/>
      <c r="G309" s="29">
        <v>6</v>
      </c>
      <c r="H309" s="75" t="s">
        <v>234</v>
      </c>
      <c r="I309" s="58"/>
      <c r="J309" s="56"/>
      <c r="K309" s="19" t="s">
        <v>92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274</v>
      </c>
      <c r="D310" s="58"/>
      <c r="E310" s="56"/>
      <c r="F310" s="19" t="s">
        <v>96</v>
      </c>
      <c r="G310" s="29">
        <v>7</v>
      </c>
      <c r="H310" s="75" t="s">
        <v>232</v>
      </c>
      <c r="I310" s="58"/>
      <c r="J310" s="56"/>
      <c r="K310" s="19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Gosnells</v>
      </c>
      <c r="C311" s="58"/>
      <c r="D311" s="58"/>
      <c r="E311" s="56"/>
      <c r="F311" s="21">
        <f>COUNTA(F304:F310)-0.5*COUNTIF(F304:F310,"Sq*")-COUNTIF(F304:F310,"TBA")</f>
        <v>4.5</v>
      </c>
      <c r="G311" s="84" t="str">
        <f>"TOTAL MATCHES WON BY : "&amp;H300</f>
        <v>TOTAL MATCHES WON BY : Mandurah</v>
      </c>
      <c r="H311" s="58"/>
      <c r="I311" s="58"/>
      <c r="J311" s="56"/>
      <c r="K311" s="21">
        <f>COUNTA(K304:K310)-0.5*COUNTIF(K304:K310,"Sq*")-COUNTIF(K304:K310,"TBA")</f>
        <v>2.5</v>
      </c>
      <c r="L311" s="22"/>
      <c r="M311" s="22"/>
      <c r="N311" s="22" t="str">
        <f>IF(F311+K311=0,"",C300)</f>
        <v>Gosnells</v>
      </c>
      <c r="O311" s="22">
        <f>F311</f>
        <v>4.5</v>
      </c>
      <c r="P311" s="22" t="str">
        <f>IF(F311+K311=0,"",H300)</f>
        <v>Mandurah</v>
      </c>
      <c r="Q311" s="22">
        <f>K311</f>
        <v>2.5</v>
      </c>
      <c r="R311" s="22" t="str">
        <f>G312</f>
        <v>Gosnells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Gosnells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[1]Sheet1!C14</f>
        <v>WAGC</v>
      </c>
      <c r="D314" s="58"/>
      <c r="E314" s="58"/>
      <c r="F314" s="56"/>
      <c r="G314" s="16" t="s">
        <v>18</v>
      </c>
      <c r="H314" s="65" t="str">
        <f>[1]Sheet1!E14</f>
        <v>Kwinana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7"/>
      <c r="E315" s="68"/>
      <c r="F315" s="77" t="s">
        <v>21</v>
      </c>
      <c r="G315" s="81" t="s">
        <v>19</v>
      </c>
      <c r="H315" s="66" t="s">
        <v>20</v>
      </c>
      <c r="I315" s="67"/>
      <c r="J315" s="68"/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0"/>
      <c r="E316" s="71"/>
      <c r="F316" s="78"/>
      <c r="G316" s="78"/>
      <c r="H316" s="69"/>
      <c r="I316" s="70"/>
      <c r="J316" s="71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3"/>
      <c r="E317" s="74"/>
      <c r="F317" s="79"/>
      <c r="G317" s="79"/>
      <c r="H317" s="72"/>
      <c r="I317" s="73"/>
      <c r="J317" s="74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272</v>
      </c>
      <c r="D318" s="58"/>
      <c r="E318" s="56"/>
      <c r="F318" s="19" t="s">
        <v>92</v>
      </c>
      <c r="G318" s="16">
        <v>1</v>
      </c>
      <c r="H318" s="75" t="s">
        <v>257</v>
      </c>
      <c r="I318" s="58"/>
      <c r="J318" s="56"/>
      <c r="K318" s="19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270</v>
      </c>
      <c r="D319" s="58"/>
      <c r="E319" s="56"/>
      <c r="F319" s="19" t="s">
        <v>23</v>
      </c>
      <c r="G319" s="29">
        <v>2</v>
      </c>
      <c r="H319" s="75" t="s">
        <v>300</v>
      </c>
      <c r="I319" s="58"/>
      <c r="J319" s="56"/>
      <c r="K319" s="19" t="s">
        <v>23</v>
      </c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268</v>
      </c>
      <c r="D320" s="58"/>
      <c r="E320" s="56"/>
      <c r="F320" s="19" t="s">
        <v>104</v>
      </c>
      <c r="G320" s="29">
        <v>3</v>
      </c>
      <c r="H320" s="75" t="s">
        <v>245</v>
      </c>
      <c r="I320" s="58"/>
      <c r="J320" s="56"/>
      <c r="K320" s="19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299</v>
      </c>
      <c r="D321" s="58"/>
      <c r="E321" s="56"/>
      <c r="F321" s="19" t="s">
        <v>26</v>
      </c>
      <c r="G321" s="29">
        <v>4</v>
      </c>
      <c r="H321" s="75" t="s">
        <v>247</v>
      </c>
      <c r="I321" s="58"/>
      <c r="J321" s="56"/>
      <c r="K321" s="19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264</v>
      </c>
      <c r="D322" s="58"/>
      <c r="E322" s="56"/>
      <c r="F322" s="19" t="s">
        <v>26</v>
      </c>
      <c r="G322" s="29">
        <v>5</v>
      </c>
      <c r="H322" s="75" t="s">
        <v>298</v>
      </c>
      <c r="I322" s="58"/>
      <c r="J322" s="56"/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262</v>
      </c>
      <c r="D323" s="58"/>
      <c r="E323" s="56"/>
      <c r="F323" s="19"/>
      <c r="G323" s="29">
        <v>6</v>
      </c>
      <c r="H323" s="75" t="s">
        <v>297</v>
      </c>
      <c r="I323" s="58"/>
      <c r="J323" s="56"/>
      <c r="K323" s="19" t="s">
        <v>92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260</v>
      </c>
      <c r="D324" s="58"/>
      <c r="E324" s="56"/>
      <c r="F324" s="19"/>
      <c r="G324" s="29">
        <v>7</v>
      </c>
      <c r="H324" s="75" t="s">
        <v>249</v>
      </c>
      <c r="I324" s="58"/>
      <c r="J324" s="56"/>
      <c r="K324" s="19" t="s">
        <v>29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WAGC</v>
      </c>
      <c r="C325" s="58"/>
      <c r="D325" s="58"/>
      <c r="E325" s="56"/>
      <c r="F325" s="21">
        <f>COUNTA(F318:F324)-0.5*COUNTIF(F318:F324,"Sq*")-COUNTIF(F318:F324,"TBA")</f>
        <v>4.5</v>
      </c>
      <c r="G325" s="84" t="str">
        <f>"TOTAL MATCHES WON BY : "&amp;H314</f>
        <v>TOTAL MATCHES WON BY : Kwinana</v>
      </c>
      <c r="H325" s="58"/>
      <c r="I325" s="58"/>
      <c r="J325" s="56"/>
      <c r="K325" s="21">
        <f>COUNTA(K318:K324)-0.5*COUNTIF(K318:K324,"Sq*")-COUNTIF(K318:K324,"TBA")</f>
        <v>2.5</v>
      </c>
      <c r="L325" s="22"/>
      <c r="M325" s="22"/>
      <c r="N325" s="22" t="str">
        <f>IF(F325+K325=0,"",C314)</f>
        <v>WAGC</v>
      </c>
      <c r="O325" s="22">
        <f>F325</f>
        <v>4.5</v>
      </c>
      <c r="P325" s="22" t="str">
        <f>IF(F325+K325=0,"",H314)</f>
        <v>Kwinana</v>
      </c>
      <c r="Q325" s="22">
        <f>K325</f>
        <v>2.5</v>
      </c>
      <c r="R325" s="22" t="str">
        <f>G326</f>
        <v>WAGC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WAGC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[1]Sheet1!C15</f>
        <v>Nedlands</v>
      </c>
      <c r="D328" s="58"/>
      <c r="E328" s="58"/>
      <c r="F328" s="56"/>
      <c r="G328" s="16" t="s">
        <v>18</v>
      </c>
      <c r="H328" s="65" t="str">
        <f>[1]Sheet1!E15</f>
        <v>Bunbury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7"/>
      <c r="E329" s="68"/>
      <c r="F329" s="77" t="s">
        <v>21</v>
      </c>
      <c r="G329" s="81" t="s">
        <v>19</v>
      </c>
      <c r="H329" s="66" t="s">
        <v>20</v>
      </c>
      <c r="I329" s="67"/>
      <c r="J329" s="68"/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0"/>
      <c r="E330" s="71"/>
      <c r="F330" s="78"/>
      <c r="G330" s="78"/>
      <c r="H330" s="69"/>
      <c r="I330" s="70"/>
      <c r="J330" s="71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3"/>
      <c r="E331" s="74"/>
      <c r="F331" s="79"/>
      <c r="G331" s="79"/>
      <c r="H331" s="72"/>
      <c r="I331" s="73"/>
      <c r="J331" s="74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271</v>
      </c>
      <c r="D332" s="58"/>
      <c r="E332" s="56"/>
      <c r="F332" s="19" t="s">
        <v>26</v>
      </c>
      <c r="G332" s="16">
        <v>1</v>
      </c>
      <c r="H332" s="75" t="s">
        <v>258</v>
      </c>
      <c r="I332" s="58"/>
      <c r="J332" s="56"/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261</v>
      </c>
      <c r="D333" s="58"/>
      <c r="E333" s="56"/>
      <c r="F333" s="19"/>
      <c r="G333" s="29">
        <v>2</v>
      </c>
      <c r="H333" s="75" t="s">
        <v>256</v>
      </c>
      <c r="I333" s="58"/>
      <c r="J333" s="56"/>
      <c r="K333" s="19" t="s">
        <v>34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296</v>
      </c>
      <c r="D334" s="58"/>
      <c r="E334" s="56"/>
      <c r="F334" s="19" t="s">
        <v>92</v>
      </c>
      <c r="G334" s="29">
        <v>3</v>
      </c>
      <c r="H334" s="75" t="s">
        <v>254</v>
      </c>
      <c r="I334" s="58"/>
      <c r="J334" s="56"/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269</v>
      </c>
      <c r="D335" s="58"/>
      <c r="E335" s="56"/>
      <c r="F335" s="19"/>
      <c r="G335" s="29">
        <v>4</v>
      </c>
      <c r="H335" s="75" t="s">
        <v>295</v>
      </c>
      <c r="I335" s="58"/>
      <c r="J335" s="56"/>
      <c r="K335" s="19" t="s">
        <v>29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294</v>
      </c>
      <c r="D336" s="58"/>
      <c r="E336" s="56"/>
      <c r="F336" s="19"/>
      <c r="G336" s="29">
        <v>5</v>
      </c>
      <c r="H336" s="75" t="s">
        <v>252</v>
      </c>
      <c r="I336" s="58"/>
      <c r="J336" s="56"/>
      <c r="K336" s="19" t="s">
        <v>96</v>
      </c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293</v>
      </c>
      <c r="D337" s="58"/>
      <c r="E337" s="56"/>
      <c r="F337" s="19"/>
      <c r="G337" s="29">
        <v>6</v>
      </c>
      <c r="H337" s="75" t="s">
        <v>292</v>
      </c>
      <c r="I337" s="58"/>
      <c r="J337" s="56"/>
      <c r="K337" s="19" t="s">
        <v>29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259</v>
      </c>
      <c r="D338" s="58"/>
      <c r="E338" s="56"/>
      <c r="F338" s="19"/>
      <c r="G338" s="29">
        <v>7</v>
      </c>
      <c r="H338" s="75" t="s">
        <v>291</v>
      </c>
      <c r="I338" s="58"/>
      <c r="J338" s="56"/>
      <c r="K338" s="19" t="s">
        <v>29</v>
      </c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Nedlands</v>
      </c>
      <c r="C339" s="58"/>
      <c r="D339" s="58"/>
      <c r="E339" s="56"/>
      <c r="F339" s="21">
        <f>COUNTA(F332:F338)-0.5*COUNTIF(F332:F338,"Sq*")-COUNTIF(F332:F338,"TBA")</f>
        <v>2</v>
      </c>
      <c r="G339" s="84" t="str">
        <f>"TOTAL MATCHES WON BY : "&amp;H328</f>
        <v>TOTAL MATCHES WON BY : Bunbury</v>
      </c>
      <c r="H339" s="58"/>
      <c r="I339" s="58"/>
      <c r="J339" s="56"/>
      <c r="K339" s="21">
        <f>COUNTA(K332:K338)-0.5*COUNTIF(K332:K338,"Sq*")-COUNTIF(K332:K338,"TBA")</f>
        <v>5</v>
      </c>
      <c r="L339" s="22"/>
      <c r="M339" s="22"/>
      <c r="N339" s="22" t="str">
        <f>IF(F339+K339=0,"",C328)</f>
        <v>Nedlands</v>
      </c>
      <c r="O339" s="22">
        <f>F339</f>
        <v>2</v>
      </c>
      <c r="P339" s="22" t="str">
        <f>IF(F339+K339=0,"",H328)</f>
        <v>Bunbury</v>
      </c>
      <c r="Q339" s="22">
        <f>K339</f>
        <v>5</v>
      </c>
      <c r="R339" s="22" t="str">
        <f>G340</f>
        <v>Bunbury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Bunbury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[1]Sheet1!C16</f>
        <v>Hartfield</v>
      </c>
      <c r="D342" s="58"/>
      <c r="E342" s="58"/>
      <c r="F342" s="56"/>
      <c r="G342" s="16" t="s">
        <v>18</v>
      </c>
      <c r="H342" s="65" t="str">
        <f>[1]Sheet1!E16</f>
        <v>Melville Glades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7"/>
      <c r="E343" s="68"/>
      <c r="F343" s="77" t="s">
        <v>21</v>
      </c>
      <c r="G343" s="81" t="s">
        <v>19</v>
      </c>
      <c r="H343" s="66" t="s">
        <v>20</v>
      </c>
      <c r="I343" s="67"/>
      <c r="J343" s="68"/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0"/>
      <c r="E344" s="71"/>
      <c r="F344" s="78"/>
      <c r="G344" s="78"/>
      <c r="H344" s="69"/>
      <c r="I344" s="70"/>
      <c r="J344" s="71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3"/>
      <c r="E345" s="74"/>
      <c r="F345" s="79"/>
      <c r="G345" s="79"/>
      <c r="H345" s="72"/>
      <c r="I345" s="73"/>
      <c r="J345" s="74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290</v>
      </c>
      <c r="D346" s="58"/>
      <c r="E346" s="56"/>
      <c r="F346" s="19" t="s">
        <v>84</v>
      </c>
      <c r="G346" s="16">
        <v>1</v>
      </c>
      <c r="H346" s="75" t="s">
        <v>289</v>
      </c>
      <c r="I346" s="58"/>
      <c r="J346" s="56"/>
      <c r="K346" s="19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237</v>
      </c>
      <c r="D347" s="58"/>
      <c r="E347" s="56"/>
      <c r="F347" s="19" t="s">
        <v>26</v>
      </c>
      <c r="G347" s="29">
        <v>2</v>
      </c>
      <c r="H347" s="75" t="s">
        <v>277</v>
      </c>
      <c r="I347" s="58"/>
      <c r="J347" s="56"/>
      <c r="K347" s="19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288</v>
      </c>
      <c r="D348" s="58"/>
      <c r="E348" s="56"/>
      <c r="F348" s="19" t="s">
        <v>37</v>
      </c>
      <c r="G348" s="29">
        <v>3</v>
      </c>
      <c r="H348" s="75" t="s">
        <v>287</v>
      </c>
      <c r="I348" s="58"/>
      <c r="J348" s="56"/>
      <c r="K348" s="19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241</v>
      </c>
      <c r="D349" s="58"/>
      <c r="E349" s="56"/>
      <c r="F349" s="19" t="s">
        <v>23</v>
      </c>
      <c r="G349" s="29">
        <v>4</v>
      </c>
      <c r="H349" s="75" t="s">
        <v>281</v>
      </c>
      <c r="I349" s="58"/>
      <c r="J349" s="56"/>
      <c r="K349" s="19" t="s">
        <v>23</v>
      </c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239</v>
      </c>
      <c r="D350" s="58"/>
      <c r="E350" s="56"/>
      <c r="F350" s="19" t="s">
        <v>29</v>
      </c>
      <c r="G350" s="29">
        <v>5</v>
      </c>
      <c r="H350" s="75" t="s">
        <v>275</v>
      </c>
      <c r="I350" s="58"/>
      <c r="J350" s="56"/>
      <c r="K350" s="19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231</v>
      </c>
      <c r="D351" s="58"/>
      <c r="E351" s="56"/>
      <c r="F351" s="19" t="s">
        <v>23</v>
      </c>
      <c r="G351" s="29">
        <v>6</v>
      </c>
      <c r="H351" s="75" t="s">
        <v>283</v>
      </c>
      <c r="I351" s="58"/>
      <c r="J351" s="56"/>
      <c r="K351" s="19" t="s">
        <v>23</v>
      </c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233</v>
      </c>
      <c r="D352" s="58"/>
      <c r="E352" s="56"/>
      <c r="F352" s="19" t="s">
        <v>84</v>
      </c>
      <c r="G352" s="29">
        <v>7</v>
      </c>
      <c r="H352" s="75" t="s">
        <v>279</v>
      </c>
      <c r="I352" s="58"/>
      <c r="J352" s="56"/>
      <c r="K352" s="19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Hartfield</v>
      </c>
      <c r="C353" s="58"/>
      <c r="D353" s="58"/>
      <c r="E353" s="56"/>
      <c r="F353" s="21">
        <f>COUNTA(F346:F352)-0.5*COUNTIF(F346:F352,"Sq*")-COUNTIF(F346:F352,"TBA")</f>
        <v>6</v>
      </c>
      <c r="G353" s="84" t="str">
        <f>"TOTAL MATCHES WON BY : "&amp;H342</f>
        <v>TOTAL MATCHES WON BY : Melville Glades</v>
      </c>
      <c r="H353" s="58"/>
      <c r="I353" s="58"/>
      <c r="J353" s="56"/>
      <c r="K353" s="21">
        <f>COUNTA(K346:K352)-0.5*COUNTIF(K346:K352,"Sq*")-COUNTIF(K346:K352,"TBA")</f>
        <v>1</v>
      </c>
      <c r="L353" s="22"/>
      <c r="M353" s="22"/>
      <c r="N353" s="22" t="str">
        <f>IF(F353+K353=0,"",C342)</f>
        <v>Hartfield</v>
      </c>
      <c r="O353" s="22">
        <f>F353</f>
        <v>6</v>
      </c>
      <c r="P353" s="22" t="str">
        <f>IF(F353+K353=0,"",H342)</f>
        <v>Melville Glades</v>
      </c>
      <c r="Q353" s="22">
        <f>K353</f>
        <v>1</v>
      </c>
      <c r="R353" s="22" t="str">
        <f>G354</f>
        <v>Hartfield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Hartfield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19.5" customHeight="1">
      <c r="A356" s="23"/>
      <c r="B356" s="76" t="str">
        <f>[1]Sheet1!A6</f>
        <v>ROUND ONE</v>
      </c>
      <c r="C356" s="58"/>
      <c r="D356" s="62" t="str">
        <f>[1]Sheet1!B6</f>
        <v>SUNDAY 8 JUNE</v>
      </c>
      <c r="E356" s="58"/>
      <c r="F356" s="58"/>
      <c r="G356" s="63" t="str">
        <f>[1]Sheet1!C6</f>
        <v>Bunbury GC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[1]Sheet1!C7</f>
        <v>Gosnells</v>
      </c>
      <c r="D357" s="58"/>
      <c r="E357" s="58"/>
      <c r="F357" s="56"/>
      <c r="G357" s="16" t="s">
        <v>18</v>
      </c>
      <c r="H357" s="65" t="str">
        <f>[1]Sheet1!E7</f>
        <v>Melville Glades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7"/>
      <c r="E358" s="68"/>
      <c r="F358" s="77" t="s">
        <v>21</v>
      </c>
      <c r="G358" s="81" t="s">
        <v>19</v>
      </c>
      <c r="H358" s="66" t="s">
        <v>20</v>
      </c>
      <c r="I358" s="67"/>
      <c r="J358" s="68"/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0"/>
      <c r="E359" s="71"/>
      <c r="F359" s="78"/>
      <c r="G359" s="78"/>
      <c r="H359" s="69"/>
      <c r="I359" s="70"/>
      <c r="J359" s="71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3"/>
      <c r="E360" s="74"/>
      <c r="F360" s="79"/>
      <c r="G360" s="79"/>
      <c r="H360" s="72"/>
      <c r="I360" s="73"/>
      <c r="J360" s="74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18" t="s">
        <v>286</v>
      </c>
      <c r="D361" s="94"/>
      <c r="E361" s="93"/>
      <c r="F361" s="19" t="s">
        <v>175</v>
      </c>
      <c r="G361" s="16">
        <v>1</v>
      </c>
      <c r="H361" s="18" t="s">
        <v>285</v>
      </c>
      <c r="I361" s="94"/>
      <c r="J361" s="93"/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30">
      <c r="A362" s="23"/>
      <c r="B362" s="15">
        <v>2</v>
      </c>
      <c r="C362" s="18" t="s">
        <v>284</v>
      </c>
      <c r="D362" s="94"/>
      <c r="E362" s="93"/>
      <c r="F362" s="19" t="s">
        <v>99</v>
      </c>
      <c r="G362" s="29">
        <v>2</v>
      </c>
      <c r="H362" s="18" t="s">
        <v>283</v>
      </c>
      <c r="I362" s="94"/>
      <c r="J362" s="93"/>
      <c r="K362" s="19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18" t="s">
        <v>282</v>
      </c>
      <c r="D363" s="94"/>
      <c r="E363" s="93"/>
      <c r="F363" s="19"/>
      <c r="G363" s="29">
        <v>3</v>
      </c>
      <c r="H363" s="18" t="s">
        <v>281</v>
      </c>
      <c r="I363" s="94"/>
      <c r="J363" s="93"/>
      <c r="K363" s="19" t="s">
        <v>92</v>
      </c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18" t="s">
        <v>280</v>
      </c>
      <c r="D364" s="94"/>
      <c r="E364" s="93"/>
      <c r="F364" s="19" t="s">
        <v>96</v>
      </c>
      <c r="G364" s="29">
        <v>4</v>
      </c>
      <c r="H364" s="18" t="s">
        <v>279</v>
      </c>
      <c r="I364" s="94"/>
      <c r="J364" s="93"/>
      <c r="K364" s="19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18" t="s">
        <v>278</v>
      </c>
      <c r="D365" s="94"/>
      <c r="E365" s="93"/>
      <c r="F365" s="19"/>
      <c r="G365" s="29">
        <v>5</v>
      </c>
      <c r="H365" s="18" t="s">
        <v>277</v>
      </c>
      <c r="I365" s="94"/>
      <c r="J365" s="93"/>
      <c r="K365" s="19" t="s">
        <v>92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276</v>
      </c>
      <c r="D366" s="58"/>
      <c r="E366" s="56"/>
      <c r="F366" s="19"/>
      <c r="G366" s="29">
        <v>6</v>
      </c>
      <c r="H366" s="75" t="s">
        <v>275</v>
      </c>
      <c r="I366" s="58"/>
      <c r="J366" s="56"/>
      <c r="K366" s="19" t="s">
        <v>104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18" t="s">
        <v>274</v>
      </c>
      <c r="D367" s="94"/>
      <c r="E367" s="93"/>
      <c r="F367" s="19" t="s">
        <v>111</v>
      </c>
      <c r="G367" s="29">
        <v>7</v>
      </c>
      <c r="H367" s="18" t="s">
        <v>273</v>
      </c>
      <c r="I367" s="94"/>
      <c r="J367" s="93"/>
      <c r="K367" s="19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Gosnells</v>
      </c>
      <c r="C368" s="58"/>
      <c r="D368" s="58"/>
      <c r="E368" s="56"/>
      <c r="F368" s="21">
        <f>COUNTA(F361:F367)-0.5*COUNTIF(F361:F367,"Sq*")-COUNTIF(F361:F367,"TBA")</f>
        <v>4</v>
      </c>
      <c r="G368" s="84" t="str">
        <f>"TOTAL MATCHES WON BY : "&amp;H357</f>
        <v>TOTAL MATCHES WON BY : Melville Glades</v>
      </c>
      <c r="H368" s="58"/>
      <c r="I368" s="58"/>
      <c r="J368" s="56"/>
      <c r="K368" s="21">
        <f>COUNTA(K361:K367)-0.5*COUNTIF(K361:K367,"Sq*")-COUNTIF(K361:K367,"TBA")</f>
        <v>3</v>
      </c>
      <c r="L368" s="22"/>
      <c r="M368" s="22"/>
      <c r="N368" s="22" t="str">
        <f>IF(F368+K368=0,"",C357)</f>
        <v>Gosnells</v>
      </c>
      <c r="O368" s="22">
        <f>F368</f>
        <v>4</v>
      </c>
      <c r="P368" s="22" t="str">
        <f>IF(F368+K368=0,"",H357)</f>
        <v>Melville Glades</v>
      </c>
      <c r="Q368" s="22">
        <f>K368</f>
        <v>3</v>
      </c>
      <c r="R368" s="22" t="str">
        <f>G369</f>
        <v>Gosnells</v>
      </c>
      <c r="S368" s="22" t="str">
        <f>IF(R368="HALVED",C357,"")</f>
        <v/>
      </c>
      <c r="T368" s="22" t="str">
        <f>IF(R368="HALVED",H357,"")</f>
        <v/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Gosnells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[1]Sheet1!C8</f>
        <v>WAGC</v>
      </c>
      <c r="D371" s="58"/>
      <c r="E371" s="58"/>
      <c r="F371" s="56"/>
      <c r="G371" s="16" t="s">
        <v>18</v>
      </c>
      <c r="H371" s="65" t="str">
        <f>[1]Sheet1!E8</f>
        <v>Nedlands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7"/>
      <c r="E372" s="68"/>
      <c r="F372" s="77" t="s">
        <v>21</v>
      </c>
      <c r="G372" s="81" t="s">
        <v>19</v>
      </c>
      <c r="H372" s="66" t="s">
        <v>20</v>
      </c>
      <c r="I372" s="67"/>
      <c r="J372" s="68"/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0"/>
      <c r="E373" s="71"/>
      <c r="F373" s="78"/>
      <c r="G373" s="78"/>
      <c r="H373" s="69"/>
      <c r="I373" s="70"/>
      <c r="J373" s="71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3"/>
      <c r="E374" s="74"/>
      <c r="F374" s="79"/>
      <c r="G374" s="79"/>
      <c r="H374" s="72"/>
      <c r="I374" s="73"/>
      <c r="J374" s="74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30">
      <c r="A375" s="23"/>
      <c r="B375" s="15">
        <v>1</v>
      </c>
      <c r="C375" s="18" t="s">
        <v>272</v>
      </c>
      <c r="D375" s="94"/>
      <c r="E375" s="93"/>
      <c r="F375" s="19" t="s">
        <v>104</v>
      </c>
      <c r="G375" s="16">
        <v>1</v>
      </c>
      <c r="H375" s="18" t="s">
        <v>271</v>
      </c>
      <c r="I375" s="94"/>
      <c r="J375" s="93"/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18" t="s">
        <v>270</v>
      </c>
      <c r="D376" s="94"/>
      <c r="E376" s="93"/>
      <c r="F376" s="19" t="s">
        <v>135</v>
      </c>
      <c r="G376" s="29">
        <v>2</v>
      </c>
      <c r="H376" s="18" t="s">
        <v>269</v>
      </c>
      <c r="I376" s="94"/>
      <c r="J376" s="93"/>
      <c r="K376" s="19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30">
      <c r="A377" s="23"/>
      <c r="B377" s="15">
        <v>3</v>
      </c>
      <c r="C377" s="18" t="s">
        <v>268</v>
      </c>
      <c r="D377" s="94"/>
      <c r="E377" s="93"/>
      <c r="F377" s="19" t="s">
        <v>37</v>
      </c>
      <c r="G377" s="29">
        <v>3</v>
      </c>
      <c r="H377" s="18" t="s">
        <v>267</v>
      </c>
      <c r="I377" s="94"/>
      <c r="J377" s="93"/>
      <c r="K377" s="19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18" t="s">
        <v>266</v>
      </c>
      <c r="D378" s="94"/>
      <c r="E378" s="93"/>
      <c r="F378" s="19" t="s">
        <v>104</v>
      </c>
      <c r="G378" s="29">
        <v>4</v>
      </c>
      <c r="H378" s="18" t="s">
        <v>265</v>
      </c>
      <c r="I378" s="94"/>
      <c r="J378" s="93"/>
      <c r="K378" s="19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18" t="s">
        <v>264</v>
      </c>
      <c r="D379" s="94"/>
      <c r="E379" s="93"/>
      <c r="F379" s="19" t="s">
        <v>37</v>
      </c>
      <c r="G379" s="29">
        <v>5</v>
      </c>
      <c r="H379" s="18" t="s">
        <v>263</v>
      </c>
      <c r="I379" s="94"/>
      <c r="J379" s="93"/>
      <c r="K379" s="19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262</v>
      </c>
      <c r="D380" s="58"/>
      <c r="E380" s="56"/>
      <c r="F380" s="19" t="s">
        <v>29</v>
      </c>
      <c r="G380" s="29">
        <v>6</v>
      </c>
      <c r="H380" s="75" t="s">
        <v>261</v>
      </c>
      <c r="I380" s="58"/>
      <c r="J380" s="56"/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18" t="s">
        <v>260</v>
      </c>
      <c r="D381" s="94"/>
      <c r="E381" s="93"/>
      <c r="F381" s="19"/>
      <c r="G381" s="29">
        <v>7</v>
      </c>
      <c r="H381" s="18" t="s">
        <v>259</v>
      </c>
      <c r="I381" s="94"/>
      <c r="J381" s="93"/>
      <c r="K381" s="19" t="s">
        <v>37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WAGC</v>
      </c>
      <c r="C382" s="58"/>
      <c r="D382" s="58"/>
      <c r="E382" s="56"/>
      <c r="F382" s="21">
        <f>COUNTA(F375:F381)-0.5*COUNTIF(F375:F381,"Sq*")-COUNTIF(F375:F381,"TBA")</f>
        <v>6</v>
      </c>
      <c r="G382" s="84" t="str">
        <f>"TOTAL MATCHES WON BY : "&amp;H371</f>
        <v>TOTAL MATCHES WON BY : Nedlands</v>
      </c>
      <c r="H382" s="58"/>
      <c r="I382" s="58"/>
      <c r="J382" s="56"/>
      <c r="K382" s="21">
        <f>COUNTA(K375:K381)-0.5*COUNTIF(K375:K381,"Sq*")-COUNTIF(K375:K381,"TBA")</f>
        <v>1</v>
      </c>
      <c r="L382" s="22"/>
      <c r="M382" s="22"/>
      <c r="N382" s="22" t="str">
        <f>IF(F382+K382=0,"",C371)</f>
        <v>WAGC</v>
      </c>
      <c r="O382" s="22">
        <f>F382</f>
        <v>6</v>
      </c>
      <c r="P382" s="22" t="str">
        <f>IF(F382+K382=0,"",H371)</f>
        <v>Nedlands</v>
      </c>
      <c r="Q382" s="22">
        <f>K382</f>
        <v>1</v>
      </c>
      <c r="R382" s="22" t="str">
        <f>G383</f>
        <v>WAGC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WAGC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[1]Sheet1!C9</f>
        <v>Bunbury</v>
      </c>
      <c r="D385" s="58"/>
      <c r="E385" s="58"/>
      <c r="F385" s="56"/>
      <c r="G385" s="16" t="s">
        <v>18</v>
      </c>
      <c r="H385" s="65" t="str">
        <f>[1]Sheet1!E9</f>
        <v>Kwinana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7"/>
      <c r="E386" s="68"/>
      <c r="F386" s="77" t="s">
        <v>21</v>
      </c>
      <c r="G386" s="81" t="s">
        <v>19</v>
      </c>
      <c r="H386" s="66" t="s">
        <v>20</v>
      </c>
      <c r="I386" s="67"/>
      <c r="J386" s="68"/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0"/>
      <c r="E387" s="71"/>
      <c r="F387" s="78"/>
      <c r="G387" s="78"/>
      <c r="H387" s="69"/>
      <c r="I387" s="70"/>
      <c r="J387" s="71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3"/>
      <c r="E388" s="74"/>
      <c r="F388" s="79"/>
      <c r="G388" s="79"/>
      <c r="H388" s="72"/>
      <c r="I388" s="73"/>
      <c r="J388" s="74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18" t="s">
        <v>258</v>
      </c>
      <c r="D389" s="94"/>
      <c r="E389" s="93"/>
      <c r="F389" s="19" t="s">
        <v>99</v>
      </c>
      <c r="G389" s="16">
        <v>1</v>
      </c>
      <c r="H389" s="18" t="s">
        <v>257</v>
      </c>
      <c r="I389" s="94"/>
      <c r="J389" s="93"/>
      <c r="K389" s="19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30">
      <c r="A390" s="23"/>
      <c r="B390" s="15">
        <v>2</v>
      </c>
      <c r="C390" s="18" t="s">
        <v>256</v>
      </c>
      <c r="D390" s="94"/>
      <c r="E390" s="93"/>
      <c r="F390" s="19" t="s">
        <v>37</v>
      </c>
      <c r="G390" s="29">
        <v>2</v>
      </c>
      <c r="H390" s="18" t="s">
        <v>255</v>
      </c>
      <c r="I390" s="94"/>
      <c r="J390" s="93"/>
      <c r="K390" s="19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18" t="s">
        <v>254</v>
      </c>
      <c r="D391" s="94"/>
      <c r="E391" s="93"/>
      <c r="F391" s="19" t="s">
        <v>92</v>
      </c>
      <c r="G391" s="29">
        <v>3</v>
      </c>
      <c r="H391" s="75" t="s">
        <v>253</v>
      </c>
      <c r="I391" s="58"/>
      <c r="J391" s="93"/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18" t="s">
        <v>252</v>
      </c>
      <c r="D392" s="94"/>
      <c r="E392" s="93"/>
      <c r="F392" s="19" t="s">
        <v>92</v>
      </c>
      <c r="G392" s="29">
        <v>4</v>
      </c>
      <c r="H392" s="18" t="s">
        <v>251</v>
      </c>
      <c r="I392" s="94"/>
      <c r="J392" s="93"/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30">
      <c r="A393" s="23"/>
      <c r="B393" s="15">
        <v>5</v>
      </c>
      <c r="C393" s="18" t="s">
        <v>250</v>
      </c>
      <c r="D393" s="94"/>
      <c r="E393" s="93"/>
      <c r="F393" s="19" t="s">
        <v>26</v>
      </c>
      <c r="G393" s="29">
        <v>5</v>
      </c>
      <c r="H393" s="18" t="s">
        <v>249</v>
      </c>
      <c r="I393" s="94"/>
      <c r="J393" s="93"/>
      <c r="K393" s="19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248</v>
      </c>
      <c r="D394" s="58"/>
      <c r="E394" s="56"/>
      <c r="F394" s="19" t="s">
        <v>23</v>
      </c>
      <c r="G394" s="29">
        <v>6</v>
      </c>
      <c r="H394" s="75" t="s">
        <v>247</v>
      </c>
      <c r="I394" s="58"/>
      <c r="J394" s="56"/>
      <c r="K394" s="19" t="s">
        <v>23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18" t="s">
        <v>246</v>
      </c>
      <c r="D395" s="94"/>
      <c r="E395" s="93"/>
      <c r="F395" s="19"/>
      <c r="G395" s="29">
        <v>7</v>
      </c>
      <c r="H395" s="18" t="s">
        <v>245</v>
      </c>
      <c r="I395" s="94"/>
      <c r="J395" s="93"/>
      <c r="K395" s="19" t="s">
        <v>34</v>
      </c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Bunbury</v>
      </c>
      <c r="C396" s="58"/>
      <c r="D396" s="58"/>
      <c r="E396" s="56"/>
      <c r="F396" s="21">
        <f>COUNTA(F389:F395)-0.5*COUNTIF(F389:F395,"Sq*")-COUNTIF(F389:F395,"TBA")</f>
        <v>5.5</v>
      </c>
      <c r="G396" s="84" t="str">
        <f>"TOTAL MATCHES WON BY : "&amp;H385</f>
        <v>TOTAL MATCHES WON BY : Kwinana</v>
      </c>
      <c r="H396" s="58"/>
      <c r="I396" s="58"/>
      <c r="J396" s="56"/>
      <c r="K396" s="21">
        <f>COUNTA(K389:K395)-0.5*COUNTIF(K389:K395,"Sq*")-COUNTIF(K389:K395,"TBA")</f>
        <v>1.5</v>
      </c>
      <c r="L396" s="22"/>
      <c r="M396" s="22"/>
      <c r="N396" s="22" t="str">
        <f>IF(F396+K396=0,"",C385)</f>
        <v>Bunbury</v>
      </c>
      <c r="O396" s="22">
        <f>F396</f>
        <v>5.5</v>
      </c>
      <c r="P396" s="22" t="str">
        <f>IF(F396+K396=0,"",H385)</f>
        <v>Kwinana</v>
      </c>
      <c r="Q396" s="22">
        <f>K396</f>
        <v>1.5</v>
      </c>
      <c r="R396" s="22" t="str">
        <f>G397</f>
        <v>Bunbury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Bunbury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[1]Sheet1!C10</f>
        <v>Mandurah</v>
      </c>
      <c r="D399" s="58"/>
      <c r="E399" s="58"/>
      <c r="F399" s="56"/>
      <c r="G399" s="16" t="s">
        <v>18</v>
      </c>
      <c r="H399" s="65" t="str">
        <f>[1]Sheet1!E10</f>
        <v>Hartfield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7"/>
      <c r="E400" s="68"/>
      <c r="F400" s="77" t="s">
        <v>21</v>
      </c>
      <c r="G400" s="81" t="s">
        <v>19</v>
      </c>
      <c r="H400" s="66" t="s">
        <v>20</v>
      </c>
      <c r="I400" s="67"/>
      <c r="J400" s="68"/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0"/>
      <c r="E401" s="71"/>
      <c r="F401" s="78"/>
      <c r="G401" s="78"/>
      <c r="H401" s="69"/>
      <c r="I401" s="70"/>
      <c r="J401" s="71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3"/>
      <c r="E402" s="74"/>
      <c r="F402" s="79"/>
      <c r="G402" s="79"/>
      <c r="H402" s="72"/>
      <c r="I402" s="73"/>
      <c r="J402" s="74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18" t="s">
        <v>244</v>
      </c>
      <c r="D403" s="94"/>
      <c r="E403" s="93"/>
      <c r="F403" s="19"/>
      <c r="G403" s="16">
        <v>1</v>
      </c>
      <c r="H403" s="18" t="s">
        <v>243</v>
      </c>
      <c r="I403" s="94"/>
      <c r="J403" s="93"/>
      <c r="K403" s="19" t="s">
        <v>34</v>
      </c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30">
      <c r="A404" s="23"/>
      <c r="B404" s="15">
        <v>2</v>
      </c>
      <c r="C404" s="18" t="s">
        <v>242</v>
      </c>
      <c r="D404" s="94"/>
      <c r="E404" s="93"/>
      <c r="F404" s="19"/>
      <c r="G404" s="29">
        <v>2</v>
      </c>
      <c r="H404" s="18" t="s">
        <v>241</v>
      </c>
      <c r="I404" s="94"/>
      <c r="J404" s="93"/>
      <c r="K404" s="19" t="s">
        <v>99</v>
      </c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18" t="s">
        <v>240</v>
      </c>
      <c r="D405" s="94"/>
      <c r="E405" s="93"/>
      <c r="F405" s="19" t="s">
        <v>34</v>
      </c>
      <c r="G405" s="29">
        <v>3</v>
      </c>
      <c r="H405" s="18" t="s">
        <v>239</v>
      </c>
      <c r="I405" s="94"/>
      <c r="J405" s="93"/>
      <c r="K405" s="19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18" t="s">
        <v>238</v>
      </c>
      <c r="D406" s="94"/>
      <c r="E406" s="93"/>
      <c r="F406" s="19"/>
      <c r="G406" s="29">
        <v>4</v>
      </c>
      <c r="H406" s="18" t="s">
        <v>237</v>
      </c>
      <c r="I406" s="94"/>
      <c r="J406" s="93"/>
      <c r="K406" s="19" t="s">
        <v>26</v>
      </c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18" t="s">
        <v>236</v>
      </c>
      <c r="D407" s="94"/>
      <c r="E407" s="93"/>
      <c r="F407" s="19" t="s">
        <v>23</v>
      </c>
      <c r="G407" s="29">
        <v>5</v>
      </c>
      <c r="H407" s="18" t="s">
        <v>235</v>
      </c>
      <c r="I407" s="94"/>
      <c r="J407" s="93"/>
      <c r="K407" s="19" t="s">
        <v>23</v>
      </c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234</v>
      </c>
      <c r="D408" s="58"/>
      <c r="E408" s="56"/>
      <c r="F408" s="19"/>
      <c r="G408" s="29">
        <v>6</v>
      </c>
      <c r="H408" s="75" t="s">
        <v>233</v>
      </c>
      <c r="I408" s="58"/>
      <c r="J408" s="56"/>
      <c r="K408" s="19" t="s">
        <v>34</v>
      </c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30">
      <c r="A409" s="23"/>
      <c r="B409" s="15">
        <v>7</v>
      </c>
      <c r="C409" s="18" t="s">
        <v>232</v>
      </c>
      <c r="D409" s="94"/>
      <c r="E409" s="93"/>
      <c r="F409" s="19"/>
      <c r="G409" s="29">
        <v>7</v>
      </c>
      <c r="H409" s="18" t="s">
        <v>231</v>
      </c>
      <c r="I409" s="94"/>
      <c r="J409" s="93"/>
      <c r="K409" s="19" t="s">
        <v>34</v>
      </c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Mandurah</v>
      </c>
      <c r="C410" s="58"/>
      <c r="D410" s="58"/>
      <c r="E410" s="56"/>
      <c r="F410" s="21">
        <f>COUNTA(F403:F409)-0.5*COUNTIF(F403:F409,"Sq*")-COUNTIF(F403:F409,"TBA")</f>
        <v>1.5</v>
      </c>
      <c r="G410" s="84" t="str">
        <f>"TOTAL MATCHES WON BY : "&amp;H399</f>
        <v>TOTAL MATCHES WON BY : Hartfield</v>
      </c>
      <c r="H410" s="58"/>
      <c r="I410" s="58"/>
      <c r="J410" s="56"/>
      <c r="K410" s="21">
        <f>COUNTA(K403:K409)-0.5*COUNTIF(K403:K409,"Sq*")-COUNTIF(K403:K409,"TBA")</f>
        <v>5.5</v>
      </c>
      <c r="L410" s="22"/>
      <c r="M410" s="22"/>
      <c r="N410" s="22" t="str">
        <f>IF(F410+K410=0,"",C399)</f>
        <v>Mandurah</v>
      </c>
      <c r="O410" s="22">
        <f>F410</f>
        <v>1.5</v>
      </c>
      <c r="P410" s="22" t="str">
        <f>IF(F410+K410=0,"",H399)</f>
        <v>Hartfield</v>
      </c>
      <c r="Q410" s="22">
        <f>K410</f>
        <v>5.5</v>
      </c>
      <c r="R410" s="22" t="str">
        <f>G411</f>
        <v>Hartfield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Hartfield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>
      <c r="A433" s="23"/>
      <c r="B433" s="23"/>
      <c r="C433" s="23"/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>
      <c r="A434" s="23"/>
      <c r="B434" s="23"/>
      <c r="C434" s="23"/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>
      <c r="A435" s="23"/>
      <c r="B435" s="23"/>
      <c r="C435" s="23"/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>
      <c r="A436" s="23"/>
      <c r="B436" s="23"/>
      <c r="C436" s="23"/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>
      <c r="A437" s="23"/>
      <c r="B437" s="23"/>
      <c r="C437" s="23"/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>
      <c r="A438" s="23"/>
      <c r="B438" s="23"/>
      <c r="C438" s="23"/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>
      <c r="A439" s="23"/>
      <c r="B439" s="23"/>
      <c r="C439" s="92"/>
      <c r="D439" s="91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>
      <c r="A440" s="23"/>
      <c r="B440" s="23"/>
      <c r="C440" s="23"/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>
      <c r="A441" s="23"/>
      <c r="B441" s="23"/>
      <c r="C441" s="23"/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>
      <c r="A442" s="23"/>
      <c r="B442" s="23"/>
      <c r="C442" s="23"/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>
      <c r="A443" s="23"/>
      <c r="B443" s="23"/>
      <c r="C443" s="23"/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>
      <c r="A444" s="23"/>
      <c r="B444" s="23"/>
      <c r="C444" s="23"/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>
      <c r="A445" s="23"/>
      <c r="B445" s="23"/>
      <c r="C445" s="23"/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>
      <c r="A446" s="23"/>
      <c r="B446" s="23"/>
      <c r="C446" s="23"/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>
      <c r="A447" s="23"/>
      <c r="B447" s="23"/>
      <c r="C447" s="23"/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>
      <c r="A448" s="23"/>
      <c r="B448" s="23"/>
      <c r="C448" s="23"/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>
      <c r="A449" s="23"/>
      <c r="B449" s="23"/>
      <c r="C449" s="23"/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>
      <c r="A450" s="23"/>
      <c r="B450" s="23"/>
      <c r="C450" s="23"/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>
      <c r="A451" s="23"/>
      <c r="B451" s="23"/>
      <c r="C451" s="23"/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>
      <c r="A452" s="23"/>
      <c r="B452" s="23"/>
      <c r="C452" s="23"/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>
      <c r="A453" s="23"/>
      <c r="B453" s="23"/>
      <c r="C453" s="23"/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>
      <c r="A454" s="23"/>
      <c r="B454" s="23"/>
      <c r="C454" s="23"/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>
      <c r="A455" s="23"/>
      <c r="B455" s="23"/>
      <c r="C455" s="23"/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>
      <c r="A456" s="23"/>
      <c r="B456" s="23"/>
      <c r="C456" s="23"/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23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23"/>
      <c r="D458" s="23"/>
      <c r="E458" s="23"/>
      <c r="F458" s="34" t="s">
        <v>23</v>
      </c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23"/>
      <c r="D459" s="23"/>
      <c r="E459" s="23"/>
      <c r="F459" s="34" t="s">
        <v>92</v>
      </c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 hidden="1">
      <c r="A460" s="23"/>
      <c r="B460" s="23"/>
      <c r="C460" s="23"/>
      <c r="D460" s="23"/>
      <c r="E460" s="23"/>
      <c r="F460" s="34" t="s">
        <v>104</v>
      </c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 hidden="1">
      <c r="A461" s="23"/>
      <c r="B461" s="23"/>
      <c r="C461" s="23"/>
      <c r="D461" s="23"/>
      <c r="E461" s="23"/>
      <c r="F461" s="34" t="s">
        <v>26</v>
      </c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 hidden="1">
      <c r="A462" s="23"/>
      <c r="B462" s="23"/>
      <c r="C462" s="23"/>
      <c r="D462" s="23"/>
      <c r="E462" s="23"/>
      <c r="F462" s="34" t="s">
        <v>34</v>
      </c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 hidden="1">
      <c r="A463" s="23"/>
      <c r="B463" s="23"/>
      <c r="C463" s="23"/>
      <c r="D463" s="23"/>
      <c r="E463" s="23"/>
      <c r="F463" s="90" t="s">
        <v>37</v>
      </c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 hidden="1">
      <c r="A464" s="23"/>
      <c r="B464" s="23"/>
      <c r="C464" s="23"/>
      <c r="D464" s="23"/>
      <c r="E464" s="23"/>
      <c r="F464" s="34" t="s">
        <v>29</v>
      </c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 hidden="1">
      <c r="A465" s="23"/>
      <c r="B465" s="23"/>
      <c r="C465" s="23"/>
      <c r="D465" s="23"/>
      <c r="E465" s="23"/>
      <c r="F465" s="34" t="s">
        <v>99</v>
      </c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 hidden="1">
      <c r="A466" s="23"/>
      <c r="B466" s="23"/>
      <c r="C466" s="23"/>
      <c r="D466" s="23"/>
      <c r="E466" s="23"/>
      <c r="F466" s="34" t="s">
        <v>111</v>
      </c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 hidden="1">
      <c r="A467" s="23"/>
      <c r="B467" s="23"/>
      <c r="C467" s="23"/>
      <c r="D467" s="23"/>
      <c r="E467" s="23"/>
      <c r="F467" s="34" t="s">
        <v>96</v>
      </c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 hidden="1">
      <c r="A468" s="23"/>
      <c r="B468" s="23"/>
      <c r="C468" s="23"/>
      <c r="D468" s="23"/>
      <c r="E468" s="23"/>
      <c r="F468" s="34" t="s">
        <v>84</v>
      </c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 hidden="1">
      <c r="A469" s="23"/>
      <c r="B469" s="23"/>
      <c r="C469" s="23"/>
      <c r="D469" s="23"/>
      <c r="E469" s="23"/>
      <c r="F469" s="34" t="s">
        <v>135</v>
      </c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 hidden="1">
      <c r="A470" s="23"/>
      <c r="B470" s="23"/>
      <c r="C470" s="23"/>
      <c r="D470" s="23"/>
      <c r="E470" s="23"/>
      <c r="F470" s="34" t="s">
        <v>107</v>
      </c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 hidden="1">
      <c r="A471" s="23"/>
      <c r="B471" s="23"/>
      <c r="C471" s="23"/>
      <c r="D471" s="23"/>
      <c r="E471" s="23"/>
      <c r="F471" s="34" t="s">
        <v>175</v>
      </c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 hidden="1">
      <c r="A472" s="23"/>
      <c r="B472" s="23"/>
      <c r="C472" s="23"/>
      <c r="D472" s="23"/>
      <c r="E472" s="23"/>
      <c r="F472" s="34" t="s">
        <v>170</v>
      </c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 hidden="1">
      <c r="A473" s="23"/>
      <c r="B473" s="23"/>
      <c r="C473" s="23"/>
      <c r="D473" s="23"/>
      <c r="E473" s="23"/>
      <c r="F473" s="34" t="s">
        <v>186</v>
      </c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 hidden="1">
      <c r="A474" s="23"/>
      <c r="B474" s="23"/>
      <c r="C474" s="23"/>
      <c r="D474" s="23"/>
      <c r="E474" s="23"/>
      <c r="F474" s="34" t="s">
        <v>187</v>
      </c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 hidden="1">
      <c r="A475" s="23"/>
      <c r="B475" s="23"/>
      <c r="C475" s="23"/>
      <c r="D475" s="23"/>
      <c r="E475" s="23"/>
      <c r="F475" s="34" t="s">
        <v>188</v>
      </c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 hidden="1">
      <c r="A476" s="23"/>
      <c r="B476" s="23"/>
      <c r="C476" s="23"/>
      <c r="D476" s="23"/>
      <c r="E476" s="23"/>
      <c r="F476" s="34" t="s">
        <v>189</v>
      </c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 hidden="1">
      <c r="A477" s="23"/>
      <c r="B477" s="23"/>
      <c r="C477" s="23"/>
      <c r="D477" s="23"/>
      <c r="E477" s="23"/>
      <c r="F477" s="34" t="s">
        <v>190</v>
      </c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 hidden="1">
      <c r="A478" s="23"/>
      <c r="B478" s="23"/>
      <c r="C478" s="23"/>
      <c r="D478" s="23"/>
      <c r="E478" s="23"/>
      <c r="F478" s="34" t="s">
        <v>191</v>
      </c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 hidden="1">
      <c r="A479" s="23"/>
      <c r="B479" s="23"/>
      <c r="C479" s="23"/>
      <c r="D479" s="23"/>
      <c r="E479" s="23"/>
      <c r="F479" s="34" t="s">
        <v>192</v>
      </c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 hidden="1">
      <c r="A480" s="23"/>
      <c r="B480" s="23"/>
      <c r="C480" s="23"/>
      <c r="D480" s="23"/>
      <c r="E480" s="23"/>
      <c r="F480" s="34" t="s">
        <v>193</v>
      </c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</sheetData>
  <mergeCells count="722">
    <mergeCell ref="B2:K2"/>
    <mergeCell ref="B3:C3"/>
    <mergeCell ref="J3:K3"/>
    <mergeCell ref="B4:C4"/>
    <mergeCell ref="B5:C5"/>
    <mergeCell ref="B6:C6"/>
    <mergeCell ref="B11:C11"/>
    <mergeCell ref="J11:K11"/>
    <mergeCell ref="B12:K12"/>
    <mergeCell ref="J5:K5"/>
    <mergeCell ref="J6:K6"/>
    <mergeCell ref="J4:K4"/>
    <mergeCell ref="J7:K7"/>
    <mergeCell ref="B7:C7"/>
    <mergeCell ref="B8:C8"/>
    <mergeCell ref="J8:K8"/>
    <mergeCell ref="B9:C9"/>
    <mergeCell ref="J9:K9"/>
    <mergeCell ref="B10:C10"/>
    <mergeCell ref="J10:K10"/>
    <mergeCell ref="H19:J19"/>
    <mergeCell ref="B14:C14"/>
    <mergeCell ref="B16:B18"/>
    <mergeCell ref="C16:E18"/>
    <mergeCell ref="F16:F18"/>
    <mergeCell ref="G16:G18"/>
    <mergeCell ref="C19:E19"/>
    <mergeCell ref="B13:K13"/>
    <mergeCell ref="D14:F14"/>
    <mergeCell ref="G14:K14"/>
    <mergeCell ref="C15:F15"/>
    <mergeCell ref="H15:K15"/>
    <mergeCell ref="H16:J18"/>
    <mergeCell ref="K16:K18"/>
    <mergeCell ref="B27:F27"/>
    <mergeCell ref="C29:F29"/>
    <mergeCell ref="H44:J46"/>
    <mergeCell ref="K44:K46"/>
    <mergeCell ref="B40:E40"/>
    <mergeCell ref="B41:F41"/>
    <mergeCell ref="G41:K41"/>
    <mergeCell ref="C43:F43"/>
    <mergeCell ref="H43:K43"/>
    <mergeCell ref="B44:B46"/>
    <mergeCell ref="H22:J22"/>
    <mergeCell ref="H23:J23"/>
    <mergeCell ref="C23:E23"/>
    <mergeCell ref="C24:E24"/>
    <mergeCell ref="C25:E25"/>
    <mergeCell ref="B26:E26"/>
    <mergeCell ref="H24:J24"/>
    <mergeCell ref="H25:J25"/>
    <mergeCell ref="G26:J26"/>
    <mergeCell ref="G27:K27"/>
    <mergeCell ref="H29:K29"/>
    <mergeCell ref="C20:E20"/>
    <mergeCell ref="H20:J20"/>
    <mergeCell ref="C21:E21"/>
    <mergeCell ref="H21:J21"/>
    <mergeCell ref="C22:E22"/>
    <mergeCell ref="H39:J39"/>
    <mergeCell ref="G40:J40"/>
    <mergeCell ref="C30:E32"/>
    <mergeCell ref="F30:F32"/>
    <mergeCell ref="G30:G32"/>
    <mergeCell ref="H30:J32"/>
    <mergeCell ref="C39:E39"/>
    <mergeCell ref="C36:E36"/>
    <mergeCell ref="C37:E37"/>
    <mergeCell ref="C38:E38"/>
    <mergeCell ref="B30:B32"/>
    <mergeCell ref="H35:J35"/>
    <mergeCell ref="H36:J36"/>
    <mergeCell ref="H37:J37"/>
    <mergeCell ref="H38:J38"/>
    <mergeCell ref="H49:J49"/>
    <mergeCell ref="C49:E49"/>
    <mergeCell ref="C50:E50"/>
    <mergeCell ref="C51:E51"/>
    <mergeCell ref="K30:K32"/>
    <mergeCell ref="H33:J33"/>
    <mergeCell ref="H34:J34"/>
    <mergeCell ref="C33:E33"/>
    <mergeCell ref="C34:E34"/>
    <mergeCell ref="C35:E35"/>
    <mergeCell ref="F44:F46"/>
    <mergeCell ref="G44:G46"/>
    <mergeCell ref="C47:E47"/>
    <mergeCell ref="H47:J47"/>
    <mergeCell ref="C48:E48"/>
    <mergeCell ref="H48:J48"/>
    <mergeCell ref="C44:E46"/>
    <mergeCell ref="B55:F55"/>
    <mergeCell ref="G55:K55"/>
    <mergeCell ref="C57:F57"/>
    <mergeCell ref="H57:K57"/>
    <mergeCell ref="H50:J50"/>
    <mergeCell ref="H51:J51"/>
    <mergeCell ref="C52:E52"/>
    <mergeCell ref="H52:J52"/>
    <mergeCell ref="C53:E53"/>
    <mergeCell ref="H53:J53"/>
    <mergeCell ref="B54:E54"/>
    <mergeCell ref="G54:J54"/>
    <mergeCell ref="H65:J65"/>
    <mergeCell ref="B58:B60"/>
    <mergeCell ref="K58:K60"/>
    <mergeCell ref="C58:E60"/>
    <mergeCell ref="F58:F60"/>
    <mergeCell ref="C61:E61"/>
    <mergeCell ref="C62:E62"/>
    <mergeCell ref="C63:E63"/>
    <mergeCell ref="C64:E64"/>
    <mergeCell ref="C65:E65"/>
    <mergeCell ref="G58:G60"/>
    <mergeCell ref="H58:J60"/>
    <mergeCell ref="H61:J61"/>
    <mergeCell ref="H62:J62"/>
    <mergeCell ref="H63:J63"/>
    <mergeCell ref="H64:J64"/>
    <mergeCell ref="C72:F72"/>
    <mergeCell ref="H77:J77"/>
    <mergeCell ref="H78:J78"/>
    <mergeCell ref="H66:J66"/>
    <mergeCell ref="H67:J67"/>
    <mergeCell ref="G68:J68"/>
    <mergeCell ref="G69:K69"/>
    <mergeCell ref="G71:K71"/>
    <mergeCell ref="H72:K72"/>
    <mergeCell ref="C66:E66"/>
    <mergeCell ref="C67:E67"/>
    <mergeCell ref="B68:E68"/>
    <mergeCell ref="B69:F69"/>
    <mergeCell ref="B71:C71"/>
    <mergeCell ref="D71:F71"/>
    <mergeCell ref="H79:J79"/>
    <mergeCell ref="H80:J80"/>
    <mergeCell ref="H81:J81"/>
    <mergeCell ref="H82:J82"/>
    <mergeCell ref="G83:J83"/>
    <mergeCell ref="B73:B75"/>
    <mergeCell ref="C73:E75"/>
    <mergeCell ref="F73:F75"/>
    <mergeCell ref="G73:G75"/>
    <mergeCell ref="H73:J75"/>
    <mergeCell ref="C87:E89"/>
    <mergeCell ref="K73:K75"/>
    <mergeCell ref="H76:J76"/>
    <mergeCell ref="C76:E76"/>
    <mergeCell ref="C77:E77"/>
    <mergeCell ref="C78:E78"/>
    <mergeCell ref="C79:E79"/>
    <mergeCell ref="C80:E80"/>
    <mergeCell ref="C81:E81"/>
    <mergeCell ref="C82:E82"/>
    <mergeCell ref="F87:F89"/>
    <mergeCell ref="G87:G89"/>
    <mergeCell ref="H87:J89"/>
    <mergeCell ref="K87:K89"/>
    <mergeCell ref="B83:E83"/>
    <mergeCell ref="B84:F84"/>
    <mergeCell ref="G84:K84"/>
    <mergeCell ref="C86:F86"/>
    <mergeCell ref="H86:K86"/>
    <mergeCell ref="B87:B89"/>
    <mergeCell ref="K115:K117"/>
    <mergeCell ref="C95:E95"/>
    <mergeCell ref="C96:E96"/>
    <mergeCell ref="H96:J96"/>
    <mergeCell ref="B97:E97"/>
    <mergeCell ref="G97:J97"/>
    <mergeCell ref="B98:F98"/>
    <mergeCell ref="G98:K98"/>
    <mergeCell ref="C100:F100"/>
    <mergeCell ref="B111:E111"/>
    <mergeCell ref="B112:F112"/>
    <mergeCell ref="C114:F114"/>
    <mergeCell ref="B115:B117"/>
    <mergeCell ref="F115:F117"/>
    <mergeCell ref="G115:G117"/>
    <mergeCell ref="G111:J111"/>
    <mergeCell ref="G112:K112"/>
    <mergeCell ref="H114:K114"/>
    <mergeCell ref="H115:J117"/>
    <mergeCell ref="H93:J93"/>
    <mergeCell ref="C93:E93"/>
    <mergeCell ref="C94:E94"/>
    <mergeCell ref="H94:J94"/>
    <mergeCell ref="H95:J95"/>
    <mergeCell ref="C110:E110"/>
    <mergeCell ref="H109:J109"/>
    <mergeCell ref="H110:J110"/>
    <mergeCell ref="C90:E90"/>
    <mergeCell ref="H90:J90"/>
    <mergeCell ref="C91:E91"/>
    <mergeCell ref="H91:J91"/>
    <mergeCell ref="C92:E92"/>
    <mergeCell ref="H92:J92"/>
    <mergeCell ref="C109:E109"/>
    <mergeCell ref="H100:K100"/>
    <mergeCell ref="B101:B103"/>
    <mergeCell ref="F101:F103"/>
    <mergeCell ref="K101:K103"/>
    <mergeCell ref="G101:G103"/>
    <mergeCell ref="H101:J103"/>
    <mergeCell ref="H104:J104"/>
    <mergeCell ref="H105:J105"/>
    <mergeCell ref="H106:J106"/>
    <mergeCell ref="H107:J107"/>
    <mergeCell ref="H108:J108"/>
    <mergeCell ref="C101:E103"/>
    <mergeCell ref="C104:E104"/>
    <mergeCell ref="C105:E105"/>
    <mergeCell ref="C106:E106"/>
    <mergeCell ref="C107:E107"/>
    <mergeCell ref="C108:E108"/>
    <mergeCell ref="H124:J124"/>
    <mergeCell ref="C115:E117"/>
    <mergeCell ref="C118:E118"/>
    <mergeCell ref="C119:E119"/>
    <mergeCell ref="C120:E120"/>
    <mergeCell ref="C121:E121"/>
    <mergeCell ref="C122:E122"/>
    <mergeCell ref="C123:E123"/>
    <mergeCell ref="G329:G331"/>
    <mergeCell ref="C332:E332"/>
    <mergeCell ref="C333:E333"/>
    <mergeCell ref="C334:E334"/>
    <mergeCell ref="H118:J118"/>
    <mergeCell ref="H119:J119"/>
    <mergeCell ref="H120:J120"/>
    <mergeCell ref="H121:J121"/>
    <mergeCell ref="H122:J122"/>
    <mergeCell ref="H123:J123"/>
    <mergeCell ref="B343:B345"/>
    <mergeCell ref="C343:E345"/>
    <mergeCell ref="F343:F345"/>
    <mergeCell ref="B326:F326"/>
    <mergeCell ref="C328:F328"/>
    <mergeCell ref="B329:B331"/>
    <mergeCell ref="C329:E331"/>
    <mergeCell ref="F329:F331"/>
    <mergeCell ref="C351:E351"/>
    <mergeCell ref="C352:E352"/>
    <mergeCell ref="B353:E353"/>
    <mergeCell ref="C335:E335"/>
    <mergeCell ref="C336:E336"/>
    <mergeCell ref="C337:E337"/>
    <mergeCell ref="C338:E338"/>
    <mergeCell ref="B339:E339"/>
    <mergeCell ref="B340:F340"/>
    <mergeCell ref="C342:F342"/>
    <mergeCell ref="G343:G345"/>
    <mergeCell ref="C346:E346"/>
    <mergeCell ref="C347:E347"/>
    <mergeCell ref="C348:E348"/>
    <mergeCell ref="C349:E349"/>
    <mergeCell ref="C350:E350"/>
    <mergeCell ref="G354:K354"/>
    <mergeCell ref="G356:K356"/>
    <mergeCell ref="H357:K357"/>
    <mergeCell ref="K358:K360"/>
    <mergeCell ref="H358:J360"/>
    <mergeCell ref="H366:J366"/>
    <mergeCell ref="H385:K385"/>
    <mergeCell ref="B354:F354"/>
    <mergeCell ref="B356:C356"/>
    <mergeCell ref="D356:F356"/>
    <mergeCell ref="C357:F357"/>
    <mergeCell ref="B358:B360"/>
    <mergeCell ref="F358:F360"/>
    <mergeCell ref="G358:G360"/>
    <mergeCell ref="F372:F374"/>
    <mergeCell ref="G372:G374"/>
    <mergeCell ref="H371:K371"/>
    <mergeCell ref="H372:J374"/>
    <mergeCell ref="K372:K374"/>
    <mergeCell ref="H380:J380"/>
    <mergeCell ref="G382:J382"/>
    <mergeCell ref="G383:K383"/>
    <mergeCell ref="G386:G388"/>
    <mergeCell ref="C358:E360"/>
    <mergeCell ref="C366:E366"/>
    <mergeCell ref="B368:E368"/>
    <mergeCell ref="B369:F369"/>
    <mergeCell ref="C371:F371"/>
    <mergeCell ref="B372:B374"/>
    <mergeCell ref="C372:E374"/>
    <mergeCell ref="G368:J368"/>
    <mergeCell ref="G369:K369"/>
    <mergeCell ref="C380:E380"/>
    <mergeCell ref="B382:E382"/>
    <mergeCell ref="B383:F383"/>
    <mergeCell ref="C385:F385"/>
    <mergeCell ref="B386:B388"/>
    <mergeCell ref="C386:E388"/>
    <mergeCell ref="F386:F388"/>
    <mergeCell ref="G286:G288"/>
    <mergeCell ref="C289:E289"/>
    <mergeCell ref="C290:E290"/>
    <mergeCell ref="G282:J282"/>
    <mergeCell ref="G283:K283"/>
    <mergeCell ref="H285:K285"/>
    <mergeCell ref="H286:J288"/>
    <mergeCell ref="K286:K288"/>
    <mergeCell ref="H289:J289"/>
    <mergeCell ref="H290:J290"/>
    <mergeCell ref="B282:E282"/>
    <mergeCell ref="B283:F283"/>
    <mergeCell ref="C285:F285"/>
    <mergeCell ref="B286:B288"/>
    <mergeCell ref="C286:E288"/>
    <mergeCell ref="F286:F288"/>
    <mergeCell ref="G301:G303"/>
    <mergeCell ref="B296:E296"/>
    <mergeCell ref="B297:F297"/>
    <mergeCell ref="B299:C299"/>
    <mergeCell ref="D299:F299"/>
    <mergeCell ref="C300:F300"/>
    <mergeCell ref="B301:B303"/>
    <mergeCell ref="C301:E303"/>
    <mergeCell ref="C314:F314"/>
    <mergeCell ref="C291:E291"/>
    <mergeCell ref="C292:E292"/>
    <mergeCell ref="C293:E293"/>
    <mergeCell ref="C294:E294"/>
    <mergeCell ref="C295:E295"/>
    <mergeCell ref="F301:F303"/>
    <mergeCell ref="C321:E321"/>
    <mergeCell ref="C322:E322"/>
    <mergeCell ref="C304:E304"/>
    <mergeCell ref="C305:E305"/>
    <mergeCell ref="C306:E306"/>
    <mergeCell ref="C307:E307"/>
    <mergeCell ref="C308:E308"/>
    <mergeCell ref="C310:E310"/>
    <mergeCell ref="B311:E311"/>
    <mergeCell ref="B312:F312"/>
    <mergeCell ref="G340:K340"/>
    <mergeCell ref="H342:K342"/>
    <mergeCell ref="H343:J345"/>
    <mergeCell ref="B315:B317"/>
    <mergeCell ref="C315:E317"/>
    <mergeCell ref="F315:F317"/>
    <mergeCell ref="G315:G317"/>
    <mergeCell ref="C318:E318"/>
    <mergeCell ref="C319:E319"/>
    <mergeCell ref="C320:E320"/>
    <mergeCell ref="B397:F397"/>
    <mergeCell ref="G397:K397"/>
    <mergeCell ref="G326:K326"/>
    <mergeCell ref="H328:K328"/>
    <mergeCell ref="H329:J331"/>
    <mergeCell ref="K329:K331"/>
    <mergeCell ref="H332:J332"/>
    <mergeCell ref="H333:J333"/>
    <mergeCell ref="H334:J334"/>
    <mergeCell ref="H335:J335"/>
    <mergeCell ref="G400:G402"/>
    <mergeCell ref="H400:J402"/>
    <mergeCell ref="K400:K402"/>
    <mergeCell ref="C323:E323"/>
    <mergeCell ref="C324:E324"/>
    <mergeCell ref="B325:E325"/>
    <mergeCell ref="C394:E394"/>
    <mergeCell ref="H394:J394"/>
    <mergeCell ref="B396:E396"/>
    <mergeCell ref="G396:J396"/>
    <mergeCell ref="G353:J353"/>
    <mergeCell ref="H399:K399"/>
    <mergeCell ref="B410:E410"/>
    <mergeCell ref="G410:J410"/>
    <mergeCell ref="B411:F411"/>
    <mergeCell ref="G411:K411"/>
    <mergeCell ref="C399:F399"/>
    <mergeCell ref="B400:B402"/>
    <mergeCell ref="C400:E402"/>
    <mergeCell ref="F400:F402"/>
    <mergeCell ref="H347:J347"/>
    <mergeCell ref="H348:J348"/>
    <mergeCell ref="H349:J349"/>
    <mergeCell ref="H350:J350"/>
    <mergeCell ref="H351:J351"/>
    <mergeCell ref="H352:J352"/>
    <mergeCell ref="D128:F128"/>
    <mergeCell ref="C129:F129"/>
    <mergeCell ref="B130:B132"/>
    <mergeCell ref="F130:F132"/>
    <mergeCell ref="K343:K345"/>
    <mergeCell ref="H346:J346"/>
    <mergeCell ref="H336:J336"/>
    <mergeCell ref="H337:J337"/>
    <mergeCell ref="H338:J338"/>
    <mergeCell ref="G339:J339"/>
    <mergeCell ref="C408:E408"/>
    <mergeCell ref="H408:J408"/>
    <mergeCell ref="C124:E124"/>
    <mergeCell ref="B125:E125"/>
    <mergeCell ref="G125:J125"/>
    <mergeCell ref="B126:F126"/>
    <mergeCell ref="G126:K126"/>
    <mergeCell ref="B128:C128"/>
    <mergeCell ref="G128:K128"/>
    <mergeCell ref="H129:K129"/>
    <mergeCell ref="C135:E135"/>
    <mergeCell ref="C136:E136"/>
    <mergeCell ref="C137:E137"/>
    <mergeCell ref="H386:J388"/>
    <mergeCell ref="K386:K388"/>
    <mergeCell ref="H391:I391"/>
    <mergeCell ref="H135:J135"/>
    <mergeCell ref="H136:J136"/>
    <mergeCell ref="H137:J137"/>
    <mergeCell ref="H138:J138"/>
    <mergeCell ref="G130:G132"/>
    <mergeCell ref="H130:J132"/>
    <mergeCell ref="K130:K132"/>
    <mergeCell ref="C130:E132"/>
    <mergeCell ref="C133:E133"/>
    <mergeCell ref="C134:E134"/>
    <mergeCell ref="H133:J133"/>
    <mergeCell ref="H134:J134"/>
    <mergeCell ref="C143:F143"/>
    <mergeCell ref="H143:K143"/>
    <mergeCell ref="B144:B146"/>
    <mergeCell ref="C144:E146"/>
    <mergeCell ref="F144:F146"/>
    <mergeCell ref="G144:G146"/>
    <mergeCell ref="H144:J146"/>
    <mergeCell ref="K144:K146"/>
    <mergeCell ref="C138:E138"/>
    <mergeCell ref="C139:E139"/>
    <mergeCell ref="B140:E140"/>
    <mergeCell ref="G140:J140"/>
    <mergeCell ref="B141:F141"/>
    <mergeCell ref="G141:K141"/>
    <mergeCell ref="H139:J139"/>
    <mergeCell ref="H153:J153"/>
    <mergeCell ref="G154:J154"/>
    <mergeCell ref="C147:E147"/>
    <mergeCell ref="C148:E148"/>
    <mergeCell ref="C149:E149"/>
    <mergeCell ref="C150:E150"/>
    <mergeCell ref="C151:E151"/>
    <mergeCell ref="C152:E152"/>
    <mergeCell ref="C153:E153"/>
    <mergeCell ref="B154:E154"/>
    <mergeCell ref="H147:J147"/>
    <mergeCell ref="H148:J148"/>
    <mergeCell ref="H149:J149"/>
    <mergeCell ref="H150:J150"/>
    <mergeCell ref="H151:J151"/>
    <mergeCell ref="H152:J152"/>
    <mergeCell ref="C161:E161"/>
    <mergeCell ref="C162:E162"/>
    <mergeCell ref="C163:E163"/>
    <mergeCell ref="G155:K155"/>
    <mergeCell ref="H157:K157"/>
    <mergeCell ref="H158:J160"/>
    <mergeCell ref="K158:K160"/>
    <mergeCell ref="H161:J161"/>
    <mergeCell ref="H162:J162"/>
    <mergeCell ref="H163:J163"/>
    <mergeCell ref="B155:F155"/>
    <mergeCell ref="C157:F157"/>
    <mergeCell ref="B158:B160"/>
    <mergeCell ref="C158:E160"/>
    <mergeCell ref="F158:F160"/>
    <mergeCell ref="G158:G160"/>
    <mergeCell ref="K187:K189"/>
    <mergeCell ref="H187:J189"/>
    <mergeCell ref="C164:E164"/>
    <mergeCell ref="C165:E165"/>
    <mergeCell ref="C166:E166"/>
    <mergeCell ref="C167:E167"/>
    <mergeCell ref="B168:E168"/>
    <mergeCell ref="B169:F169"/>
    <mergeCell ref="C171:F171"/>
    <mergeCell ref="B172:B174"/>
    <mergeCell ref="G187:G189"/>
    <mergeCell ref="B182:E182"/>
    <mergeCell ref="B183:F183"/>
    <mergeCell ref="B185:C185"/>
    <mergeCell ref="D185:F185"/>
    <mergeCell ref="C186:F186"/>
    <mergeCell ref="B187:B189"/>
    <mergeCell ref="C187:E189"/>
    <mergeCell ref="G185:K185"/>
    <mergeCell ref="H186:K186"/>
    <mergeCell ref="C177:E177"/>
    <mergeCell ref="C178:E178"/>
    <mergeCell ref="C179:E179"/>
    <mergeCell ref="C180:E180"/>
    <mergeCell ref="C181:E181"/>
    <mergeCell ref="F187:F189"/>
    <mergeCell ref="H171:K171"/>
    <mergeCell ref="H172:J174"/>
    <mergeCell ref="K172:K174"/>
    <mergeCell ref="G172:G174"/>
    <mergeCell ref="C175:E175"/>
    <mergeCell ref="C176:E176"/>
    <mergeCell ref="C172:E174"/>
    <mergeCell ref="F172:F174"/>
    <mergeCell ref="H164:J164"/>
    <mergeCell ref="H165:J165"/>
    <mergeCell ref="H166:J166"/>
    <mergeCell ref="H167:J167"/>
    <mergeCell ref="G168:J168"/>
    <mergeCell ref="G169:K169"/>
    <mergeCell ref="G198:K198"/>
    <mergeCell ref="H175:J175"/>
    <mergeCell ref="H176:J176"/>
    <mergeCell ref="H177:J177"/>
    <mergeCell ref="H178:J178"/>
    <mergeCell ref="H179:J179"/>
    <mergeCell ref="H180:J180"/>
    <mergeCell ref="H181:J181"/>
    <mergeCell ref="G182:J182"/>
    <mergeCell ref="G183:K183"/>
    <mergeCell ref="H208:J208"/>
    <mergeCell ref="H209:J209"/>
    <mergeCell ref="H190:J190"/>
    <mergeCell ref="H191:J191"/>
    <mergeCell ref="H192:J192"/>
    <mergeCell ref="H193:J193"/>
    <mergeCell ref="H194:J194"/>
    <mergeCell ref="H195:J195"/>
    <mergeCell ref="H196:J196"/>
    <mergeCell ref="G197:J197"/>
    <mergeCell ref="C209:E209"/>
    <mergeCell ref="C210:E210"/>
    <mergeCell ref="B211:E211"/>
    <mergeCell ref="H200:K200"/>
    <mergeCell ref="H201:J203"/>
    <mergeCell ref="K201:K203"/>
    <mergeCell ref="H204:J204"/>
    <mergeCell ref="H205:J205"/>
    <mergeCell ref="H206:J206"/>
    <mergeCell ref="H207:J207"/>
    <mergeCell ref="G201:G203"/>
    <mergeCell ref="C204:E204"/>
    <mergeCell ref="C205:E205"/>
    <mergeCell ref="C206:E206"/>
    <mergeCell ref="C207:E207"/>
    <mergeCell ref="C208:E208"/>
    <mergeCell ref="C196:E196"/>
    <mergeCell ref="B197:E197"/>
    <mergeCell ref="B198:F198"/>
    <mergeCell ref="C200:F200"/>
    <mergeCell ref="B201:B203"/>
    <mergeCell ref="C201:E203"/>
    <mergeCell ref="F201:F203"/>
    <mergeCell ref="C219:E219"/>
    <mergeCell ref="C220:E220"/>
    <mergeCell ref="H210:J210"/>
    <mergeCell ref="G211:J211"/>
    <mergeCell ref="C190:E190"/>
    <mergeCell ref="C191:E191"/>
    <mergeCell ref="C192:E192"/>
    <mergeCell ref="C193:E193"/>
    <mergeCell ref="C194:E194"/>
    <mergeCell ref="C195:E195"/>
    <mergeCell ref="C228:F228"/>
    <mergeCell ref="B229:B231"/>
    <mergeCell ref="C229:E231"/>
    <mergeCell ref="F229:F231"/>
    <mergeCell ref="B212:F212"/>
    <mergeCell ref="C214:F214"/>
    <mergeCell ref="B215:B217"/>
    <mergeCell ref="C215:E217"/>
    <mergeCell ref="F215:F217"/>
    <mergeCell ref="C218:E218"/>
    <mergeCell ref="G226:K226"/>
    <mergeCell ref="H228:K228"/>
    <mergeCell ref="H229:J231"/>
    <mergeCell ref="K229:K231"/>
    <mergeCell ref="C221:E221"/>
    <mergeCell ref="C222:E222"/>
    <mergeCell ref="C223:E223"/>
    <mergeCell ref="C224:E224"/>
    <mergeCell ref="B225:E225"/>
    <mergeCell ref="B226:F226"/>
    <mergeCell ref="H220:J220"/>
    <mergeCell ref="H221:J221"/>
    <mergeCell ref="H222:J222"/>
    <mergeCell ref="H223:J223"/>
    <mergeCell ref="H224:J224"/>
    <mergeCell ref="G225:J225"/>
    <mergeCell ref="G212:K212"/>
    <mergeCell ref="H214:K214"/>
    <mergeCell ref="H215:J217"/>
    <mergeCell ref="K215:K217"/>
    <mergeCell ref="H218:J218"/>
    <mergeCell ref="H219:J219"/>
    <mergeCell ref="G215:G217"/>
    <mergeCell ref="G239:J239"/>
    <mergeCell ref="G240:K240"/>
    <mergeCell ref="G229:G231"/>
    <mergeCell ref="C232:E232"/>
    <mergeCell ref="C233:E233"/>
    <mergeCell ref="C234:E234"/>
    <mergeCell ref="C235:E235"/>
    <mergeCell ref="C236:E236"/>
    <mergeCell ref="C237:E237"/>
    <mergeCell ref="C238:E238"/>
    <mergeCell ref="H249:J249"/>
    <mergeCell ref="H250:J250"/>
    <mergeCell ref="H251:J251"/>
    <mergeCell ref="H232:J232"/>
    <mergeCell ref="H233:J233"/>
    <mergeCell ref="H234:J234"/>
    <mergeCell ref="H235:J235"/>
    <mergeCell ref="H236:J236"/>
    <mergeCell ref="H237:J237"/>
    <mergeCell ref="H238:J238"/>
    <mergeCell ref="G242:K242"/>
    <mergeCell ref="H243:K243"/>
    <mergeCell ref="K244:K246"/>
    <mergeCell ref="H244:J246"/>
    <mergeCell ref="H247:J247"/>
    <mergeCell ref="H248:J248"/>
    <mergeCell ref="C253:E253"/>
    <mergeCell ref="B254:E254"/>
    <mergeCell ref="B255:F255"/>
    <mergeCell ref="H252:J252"/>
    <mergeCell ref="H253:J253"/>
    <mergeCell ref="G254:J254"/>
    <mergeCell ref="G255:K255"/>
    <mergeCell ref="C247:E247"/>
    <mergeCell ref="C248:E248"/>
    <mergeCell ref="C249:E249"/>
    <mergeCell ref="C250:E250"/>
    <mergeCell ref="C251:E251"/>
    <mergeCell ref="C252:E252"/>
    <mergeCell ref="B239:E239"/>
    <mergeCell ref="B240:F240"/>
    <mergeCell ref="B242:C242"/>
    <mergeCell ref="D242:F242"/>
    <mergeCell ref="C243:F243"/>
    <mergeCell ref="B244:B246"/>
    <mergeCell ref="C244:E246"/>
    <mergeCell ref="H265:J265"/>
    <mergeCell ref="H266:J266"/>
    <mergeCell ref="H267:J267"/>
    <mergeCell ref="G268:J268"/>
    <mergeCell ref="F244:F246"/>
    <mergeCell ref="G244:G246"/>
    <mergeCell ref="H257:K257"/>
    <mergeCell ref="H258:J260"/>
    <mergeCell ref="K258:K260"/>
    <mergeCell ref="H261:J261"/>
    <mergeCell ref="G258:G260"/>
    <mergeCell ref="C261:E261"/>
    <mergeCell ref="C262:E262"/>
    <mergeCell ref="C263:E263"/>
    <mergeCell ref="C264:E264"/>
    <mergeCell ref="H263:J263"/>
    <mergeCell ref="H264:J264"/>
    <mergeCell ref="H262:J262"/>
    <mergeCell ref="B272:B274"/>
    <mergeCell ref="C272:E274"/>
    <mergeCell ref="F272:F274"/>
    <mergeCell ref="C257:F257"/>
    <mergeCell ref="B258:B260"/>
    <mergeCell ref="C258:E260"/>
    <mergeCell ref="F258:F260"/>
    <mergeCell ref="H278:J278"/>
    <mergeCell ref="H279:J279"/>
    <mergeCell ref="H280:J280"/>
    <mergeCell ref="H281:J281"/>
    <mergeCell ref="C265:E265"/>
    <mergeCell ref="C266:E266"/>
    <mergeCell ref="C267:E267"/>
    <mergeCell ref="B268:E268"/>
    <mergeCell ref="B269:F269"/>
    <mergeCell ref="C271:F271"/>
    <mergeCell ref="G269:K269"/>
    <mergeCell ref="H271:K271"/>
    <mergeCell ref="H272:J274"/>
    <mergeCell ref="K272:K274"/>
    <mergeCell ref="H275:J275"/>
    <mergeCell ref="H276:J276"/>
    <mergeCell ref="H300:K300"/>
    <mergeCell ref="G272:G274"/>
    <mergeCell ref="C275:E275"/>
    <mergeCell ref="C276:E276"/>
    <mergeCell ref="C277:E277"/>
    <mergeCell ref="C278:E278"/>
    <mergeCell ref="C279:E279"/>
    <mergeCell ref="C280:E280"/>
    <mergeCell ref="C281:E281"/>
    <mergeCell ref="H277:J277"/>
    <mergeCell ref="H309:J309"/>
    <mergeCell ref="H310:J310"/>
    <mergeCell ref="H291:J291"/>
    <mergeCell ref="H292:J292"/>
    <mergeCell ref="H293:J293"/>
    <mergeCell ref="H294:J294"/>
    <mergeCell ref="H295:J295"/>
    <mergeCell ref="G296:J296"/>
    <mergeCell ref="G297:K297"/>
    <mergeCell ref="G299:K299"/>
    <mergeCell ref="H319:J319"/>
    <mergeCell ref="H320:J320"/>
    <mergeCell ref="H321:J321"/>
    <mergeCell ref="K301:K303"/>
    <mergeCell ref="H301:J303"/>
    <mergeCell ref="H304:J304"/>
    <mergeCell ref="H305:J305"/>
    <mergeCell ref="H306:J306"/>
    <mergeCell ref="H307:J307"/>
    <mergeCell ref="H308:J308"/>
    <mergeCell ref="H322:J322"/>
    <mergeCell ref="H323:J323"/>
    <mergeCell ref="H324:J324"/>
    <mergeCell ref="G325:J325"/>
    <mergeCell ref="G311:J311"/>
    <mergeCell ref="G312:K312"/>
    <mergeCell ref="H314:K314"/>
    <mergeCell ref="H315:J317"/>
    <mergeCell ref="K315:K317"/>
    <mergeCell ref="H318:J318"/>
  </mergeCells>
  <dataValidations count="1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0000000}">
      <formula1>$F$458:$F$480</formula1>
    </dataValidation>
  </dataValidations>
  <printOptions horizontalCentered="1" verticalCentered="1" gridLines="1"/>
  <pageMargins left="0.7" right="0.7" top="0.75" bottom="0.75" header="0" footer="0"/>
  <pageSetup paperSize="9" scale="13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B6797-461C-49F2-B88A-FD7F3DA8A559}">
  <sheetPr>
    <outlinePr summaryBelow="0" summaryRight="0"/>
  </sheetPr>
  <dimension ref="A1:Y272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6.42578125" customWidth="1"/>
    <col min="4" max="4" width="8.85546875" customWidth="1"/>
    <col min="5" max="5" width="5.140625" customWidth="1"/>
    <col min="6" max="6" width="8.85546875" customWidth="1"/>
    <col min="7" max="7" width="7.5703125" customWidth="1"/>
    <col min="8" max="9" width="12.5703125" customWidth="1"/>
    <col min="10" max="10" width="5.140625" customWidth="1"/>
    <col min="11" max="11" width="8.85546875" customWidth="1"/>
    <col min="12" max="12" width="5.8554687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57" t="s">
        <v>457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VLOOKUP(A4,$M$4:$X$8,2,FALSE)</f>
        <v>Wanneroo</v>
      </c>
      <c r="C4" s="56"/>
      <c r="D4" s="7">
        <f>VLOOKUP(A4,$M$4:$X$8,3,FALSE)</f>
        <v>4</v>
      </c>
      <c r="E4" s="7">
        <f>VLOOKUP(A4,$M$4:$X$8,4,FALSE)</f>
        <v>3</v>
      </c>
      <c r="F4" s="7">
        <f>VLOOKUP(A4,$M$4:$X$8,5,FALSE)</f>
        <v>0</v>
      </c>
      <c r="G4" s="7">
        <f>VLOOKUP(A4,$M$4:$X$8,6,FALSE)</f>
        <v>1</v>
      </c>
      <c r="H4" s="7">
        <f>VLOOKUP(A4,$M$4:$X$8,7,FALSE)</f>
        <v>20</v>
      </c>
      <c r="I4" s="7">
        <f>VLOOKUP(A4,$M$4:$X$8,8,FALSE)</f>
        <v>8</v>
      </c>
      <c r="J4" s="55">
        <f>VLOOKUP(A4,$M$4:$X$8,9,FALSE)</f>
        <v>6</v>
      </c>
      <c r="K4" s="56"/>
      <c r="L4" s="8"/>
      <c r="M4" s="8">
        <f>RANK(X4,$X$4:$X$8,1)</f>
        <v>3</v>
      </c>
      <c r="N4" s="9" t="str">
        <f>C12</f>
        <v>Sun City</v>
      </c>
      <c r="O4" s="10">
        <f>COUNTIF($N$10:$P$262,N4)</f>
        <v>4</v>
      </c>
      <c r="P4" s="8">
        <f>COUNTIF($R$10:$R$262,N4)</f>
        <v>2</v>
      </c>
      <c r="Q4" s="8">
        <f>COUNTIF($S$10:$T$262,N4)</f>
        <v>0</v>
      </c>
      <c r="R4" s="8">
        <f>O4-P4-Q4</f>
        <v>2</v>
      </c>
      <c r="S4" s="8">
        <f>SUMIF($N$9:$N$154,N4,$O$9:$O$154)+SUMIF($P$9:$P$154,N4,$Q$9:$Q$154)</f>
        <v>13.5</v>
      </c>
      <c r="T4" s="8">
        <f>O4*7-S4</f>
        <v>14.5</v>
      </c>
      <c r="U4" s="8">
        <f>P4*2+Q4</f>
        <v>4</v>
      </c>
      <c r="V4" s="8">
        <f>U4+(S4/100)</f>
        <v>4.1349999999999998</v>
      </c>
      <c r="W4" s="8">
        <f>RANK(V4,$V$4:$V$8)</f>
        <v>3</v>
      </c>
      <c r="X4" s="8">
        <f>W4+0.01</f>
        <v>3.01</v>
      </c>
      <c r="Y4" s="11"/>
    </row>
    <row r="5" spans="1:25" ht="15">
      <c r="A5" s="6">
        <v>2</v>
      </c>
      <c r="B5" s="60" t="str">
        <f>VLOOKUP(A5,$M$4:$X$8,2,FALSE)</f>
        <v>Lakelands</v>
      </c>
      <c r="C5" s="56"/>
      <c r="D5" s="7">
        <f>VLOOKUP(A5,$M$4:$X$8,3,FALSE)</f>
        <v>4</v>
      </c>
      <c r="E5" s="7">
        <f>VLOOKUP(A5,$M$4:$X$8,4,FALSE)</f>
        <v>2</v>
      </c>
      <c r="F5" s="7">
        <f>VLOOKUP(A5,$M$4:$X$8,5,FALSE)</f>
        <v>1</v>
      </c>
      <c r="G5" s="7">
        <f>VLOOKUP(A5,$M$4:$X$8,6,FALSE)</f>
        <v>1</v>
      </c>
      <c r="H5" s="7">
        <f>VLOOKUP(A5,$M$4:$X$8,7,FALSE)</f>
        <v>15.5</v>
      </c>
      <c r="I5" s="7">
        <f>VLOOKUP(A5,$M$4:$X$8,8,FALSE)</f>
        <v>12.5</v>
      </c>
      <c r="J5" s="55">
        <f>VLOOKUP(A5,$M$4:$X$8,9,FALSE)</f>
        <v>5</v>
      </c>
      <c r="K5" s="56"/>
      <c r="L5" s="8"/>
      <c r="M5" s="8">
        <f>RANK(X5,$X$4:$X$8,1)</f>
        <v>1</v>
      </c>
      <c r="N5" s="9" t="str">
        <f>H12</f>
        <v>Wanneroo</v>
      </c>
      <c r="O5" s="10">
        <f>COUNTIF($N$10:$P$262,N5)</f>
        <v>4</v>
      </c>
      <c r="P5" s="8">
        <f>COUNTIF($R$10:$R$262,N5)</f>
        <v>3</v>
      </c>
      <c r="Q5" s="8">
        <f>COUNTIF($S$10:$T$262,N5)</f>
        <v>0</v>
      </c>
      <c r="R5" s="8">
        <f>O5-P5-Q5</f>
        <v>1</v>
      </c>
      <c r="S5" s="8">
        <f>SUMIF($N$9:$N$154,N5,$O$9:$O$154)+SUMIF($P$9:$P$154,N5,$Q$9:$Q$154)</f>
        <v>20</v>
      </c>
      <c r="T5" s="8">
        <f>O5*7-S5</f>
        <v>8</v>
      </c>
      <c r="U5" s="8">
        <f>P5*2+Q5</f>
        <v>6</v>
      </c>
      <c r="V5" s="8">
        <f>U5+(S5/100)</f>
        <v>6.2</v>
      </c>
      <c r="W5" s="8">
        <f>RANK(V5,$V$4:$V$8)</f>
        <v>1</v>
      </c>
      <c r="X5" s="8">
        <f>W5+0.02</f>
        <v>1.02</v>
      </c>
      <c r="Y5" s="11"/>
    </row>
    <row r="6" spans="1:25" ht="15">
      <c r="A6" s="6">
        <v>3</v>
      </c>
      <c r="B6" s="60" t="str">
        <f>VLOOKUP(A6,$M$4:$X$8,2,FALSE)</f>
        <v>Sun City</v>
      </c>
      <c r="C6" s="56"/>
      <c r="D6" s="7">
        <f>VLOOKUP(A6,$M$4:$X$8,3,FALSE)</f>
        <v>4</v>
      </c>
      <c r="E6" s="7">
        <f>VLOOKUP(A6,$M$4:$X$8,4,FALSE)</f>
        <v>2</v>
      </c>
      <c r="F6" s="7">
        <f>VLOOKUP(A6,$M$4:$X$8,5,FALSE)</f>
        <v>0</v>
      </c>
      <c r="G6" s="7">
        <f>VLOOKUP(A6,$M$4:$X$8,6,FALSE)</f>
        <v>2</v>
      </c>
      <c r="H6" s="7">
        <f>VLOOKUP(A6,$M$4:$X$8,7,FALSE)</f>
        <v>13.5</v>
      </c>
      <c r="I6" s="7">
        <f>VLOOKUP(A6,$M$4:$X$8,8,FALSE)</f>
        <v>14.5</v>
      </c>
      <c r="J6" s="55">
        <f>VLOOKUP(A6,$M$4:$X$8,9,FALSE)</f>
        <v>4</v>
      </c>
      <c r="K6" s="56"/>
      <c r="L6" s="8"/>
      <c r="M6" s="8">
        <f>RANK(X6,$X$4:$X$8,1)</f>
        <v>5</v>
      </c>
      <c r="N6" s="9" t="str">
        <f>C26</f>
        <v>Sea View</v>
      </c>
      <c r="O6" s="10">
        <f>COUNTIF($N$10:$P$262,N6)</f>
        <v>4</v>
      </c>
      <c r="P6" s="8">
        <f>COUNTIF($R$10:$R$262,N6)</f>
        <v>0</v>
      </c>
      <c r="Q6" s="8">
        <f>COUNTIF($S$10:$T$262,N6)</f>
        <v>2</v>
      </c>
      <c r="R6" s="8">
        <f>O6-P6-Q6</f>
        <v>2</v>
      </c>
      <c r="S6" s="8">
        <f>SUMIF($N$9:$N$154,N6,$O$9:$O$154)+SUMIF($P$9:$P$154,N6,$Q$9:$Q$154)</f>
        <v>11</v>
      </c>
      <c r="T6" s="8">
        <f>O6*7-S6</f>
        <v>17</v>
      </c>
      <c r="U6" s="8">
        <f>P6*2+Q6</f>
        <v>2</v>
      </c>
      <c r="V6" s="8">
        <f>U6+(S6/100)</f>
        <v>2.11</v>
      </c>
      <c r="W6" s="8">
        <f>RANK(V6,$V$4:$V$8)</f>
        <v>5</v>
      </c>
      <c r="X6" s="8">
        <f>W6+0.03</f>
        <v>5.03</v>
      </c>
      <c r="Y6" s="11"/>
    </row>
    <row r="7" spans="1:25" ht="15">
      <c r="A7" s="6">
        <v>4</v>
      </c>
      <c r="B7" s="60" t="str">
        <f>VLOOKUP(A7,$M$4:$X$8,2,FALSE)</f>
        <v>Meadow Springs</v>
      </c>
      <c r="C7" s="56"/>
      <c r="D7" s="7">
        <f>VLOOKUP(A7,$M$4:$X$8,3,FALSE)</f>
        <v>4</v>
      </c>
      <c r="E7" s="7">
        <f>VLOOKUP(A7,$M$4:$X$8,4,FALSE)</f>
        <v>1</v>
      </c>
      <c r="F7" s="7">
        <f>VLOOKUP(A7,$M$4:$X$8,5,FALSE)</f>
        <v>1</v>
      </c>
      <c r="G7" s="7">
        <f>VLOOKUP(A7,$M$4:$X$8,6,FALSE)</f>
        <v>2</v>
      </c>
      <c r="H7" s="7">
        <f>VLOOKUP(A7,$M$4:$X$8,7,FALSE)</f>
        <v>10</v>
      </c>
      <c r="I7" s="7">
        <f>VLOOKUP(A7,$M$4:$X$8,8,FALSE)</f>
        <v>18</v>
      </c>
      <c r="J7" s="55">
        <f>VLOOKUP(A7,$M$4:$X$8,9,FALSE)</f>
        <v>3</v>
      </c>
      <c r="K7" s="56"/>
      <c r="L7" s="8"/>
      <c r="M7" s="8">
        <f>RANK(X7,$X$4:$X$8,1)</f>
        <v>4</v>
      </c>
      <c r="N7" s="9" t="str">
        <f>H26</f>
        <v>Meadow Springs</v>
      </c>
      <c r="O7" s="10">
        <f>COUNTIF($N$10:$P$262,N7)</f>
        <v>4</v>
      </c>
      <c r="P7" s="8">
        <f>COUNTIF($R$10:$R$262,N7)</f>
        <v>1</v>
      </c>
      <c r="Q7" s="8">
        <f>COUNTIF($S$10:$T$262,N7)</f>
        <v>1</v>
      </c>
      <c r="R7" s="8">
        <f>O7-P7-Q7</f>
        <v>2</v>
      </c>
      <c r="S7" s="8">
        <f>SUMIF($N$9:$N$154,N7,$O$9:$O$154)+SUMIF($P$9:$P$154,N7,$Q$9:$Q$154)</f>
        <v>10</v>
      </c>
      <c r="T7" s="8">
        <f>O7*7-S7</f>
        <v>18</v>
      </c>
      <c r="U7" s="8">
        <f>P7*2+Q7</f>
        <v>3</v>
      </c>
      <c r="V7" s="8">
        <f>U7+(S7/100)</f>
        <v>3.1</v>
      </c>
      <c r="W7" s="8">
        <f>RANK(V7,$V$4:$V$8)</f>
        <v>4</v>
      </c>
      <c r="X7" s="8">
        <f>W7+0.04</f>
        <v>4.04</v>
      </c>
      <c r="Y7" s="11"/>
    </row>
    <row r="8" spans="1:25" ht="15">
      <c r="A8" s="6">
        <v>5</v>
      </c>
      <c r="B8" s="60" t="str">
        <f>VLOOKUP(A8,$M$4:$X$8,2,FALSE)</f>
        <v>Sea View</v>
      </c>
      <c r="C8" s="56"/>
      <c r="D8" s="7">
        <f>VLOOKUP(A8,$M$4:$X$8,3,FALSE)</f>
        <v>4</v>
      </c>
      <c r="E8" s="7">
        <f>VLOOKUP(A8,$M$4:$X$8,4,FALSE)</f>
        <v>0</v>
      </c>
      <c r="F8" s="7">
        <f>VLOOKUP(A8,$M$4:$X$8,5,FALSE)</f>
        <v>2</v>
      </c>
      <c r="G8" s="7">
        <f>VLOOKUP(A8,$M$4:$X$8,6,FALSE)</f>
        <v>2</v>
      </c>
      <c r="H8" s="7">
        <f>VLOOKUP(A8,$M$4:$X$8,7,FALSE)</f>
        <v>11</v>
      </c>
      <c r="I8" s="7">
        <f>VLOOKUP(A8,$M$4:$X$8,8,FALSE)</f>
        <v>17</v>
      </c>
      <c r="J8" s="55">
        <f>VLOOKUP(A8,$M$4:$X$8,9,FALSE)</f>
        <v>2</v>
      </c>
      <c r="K8" s="56"/>
      <c r="L8" s="8"/>
      <c r="M8" s="8">
        <f>RANK(X8,$X$4:$X$8,1)</f>
        <v>2</v>
      </c>
      <c r="N8" s="9" t="str">
        <f>C55</f>
        <v>Lakelands</v>
      </c>
      <c r="O8" s="10">
        <f>COUNTIF($N$10:$P$262,N8)</f>
        <v>4</v>
      </c>
      <c r="P8" s="8">
        <f>COUNTIF($R$10:$R$262,N8)</f>
        <v>2</v>
      </c>
      <c r="Q8" s="8">
        <f>COUNTIF($S$10:$T$262,N8)</f>
        <v>1</v>
      </c>
      <c r="R8" s="8">
        <f>O8-P8-Q8</f>
        <v>1</v>
      </c>
      <c r="S8" s="8">
        <f>SUMIF($N$9:$N$154,N8,$O$9:$O$154)+SUMIF($P$9:$P$154,N8,$Q$9:$Q$154)</f>
        <v>15.5</v>
      </c>
      <c r="T8" s="8">
        <f>O8*7-S8</f>
        <v>12.5</v>
      </c>
      <c r="U8" s="8">
        <f>P8*2+Q8</f>
        <v>5</v>
      </c>
      <c r="V8" s="8">
        <f>U8+(S8/100)</f>
        <v>5.1550000000000002</v>
      </c>
      <c r="W8" s="8">
        <f>RANK(V8,$V$4:$V$8)</f>
        <v>2</v>
      </c>
      <c r="X8" s="8">
        <f>W8+0.05</f>
        <v>2.0499999999999998</v>
      </c>
      <c r="Y8" s="11"/>
    </row>
    <row r="9" spans="1:25" ht="15">
      <c r="A9" s="12"/>
      <c r="B9" s="61"/>
      <c r="C9" s="58"/>
      <c r="D9" s="58"/>
      <c r="E9" s="58"/>
      <c r="F9" s="58"/>
      <c r="G9" s="58"/>
      <c r="H9" s="58"/>
      <c r="I9" s="58"/>
      <c r="J9" s="58"/>
      <c r="K9" s="56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spans="1:25" ht="23.25">
      <c r="A10" s="1"/>
      <c r="B10" s="57" t="s">
        <v>17</v>
      </c>
      <c r="C10" s="58"/>
      <c r="D10" s="58"/>
      <c r="E10" s="58"/>
      <c r="F10" s="58"/>
      <c r="G10" s="58"/>
      <c r="H10" s="58"/>
      <c r="I10" s="58"/>
      <c r="J10" s="58"/>
      <c r="K10" s="56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2.5" customHeight="1">
      <c r="A11" s="23"/>
      <c r="B11" s="76" t="str">
        <f>[2]Sheet1!A30</f>
        <v>ROUND FIVE</v>
      </c>
      <c r="C11" s="58"/>
      <c r="D11" s="62" t="str">
        <f>[2]Sheet1!B30</f>
        <v>SUNDAY 20 JULY</v>
      </c>
      <c r="E11" s="58"/>
      <c r="F11" s="58"/>
      <c r="G11" s="63" t="str">
        <f>[2]Sheet1!C30</f>
        <v>Sun City CC</v>
      </c>
      <c r="H11" s="58"/>
      <c r="I11" s="58"/>
      <c r="J11" s="58"/>
      <c r="K11" s="56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spans="1:25" ht="15">
      <c r="A12" s="23"/>
      <c r="B12" s="15" t="s">
        <v>18</v>
      </c>
      <c r="C12" s="64" t="str">
        <f>[2]Sheet1!C31</f>
        <v>Sun City</v>
      </c>
      <c r="D12" s="58"/>
      <c r="E12" s="58"/>
      <c r="F12" s="56"/>
      <c r="G12" s="16" t="s">
        <v>18</v>
      </c>
      <c r="H12" s="65" t="str">
        <f>[2]Sheet1!E31</f>
        <v>Wanneroo</v>
      </c>
      <c r="I12" s="58"/>
      <c r="J12" s="58"/>
      <c r="K12" s="56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pans="1:25" ht="15">
      <c r="A13" s="14"/>
      <c r="B13" s="77" t="s">
        <v>19</v>
      </c>
      <c r="C13" s="80" t="s">
        <v>20</v>
      </c>
      <c r="D13" s="67"/>
      <c r="E13" s="68"/>
      <c r="F13" s="77" t="s">
        <v>21</v>
      </c>
      <c r="G13" s="81" t="s">
        <v>19</v>
      </c>
      <c r="H13" s="66" t="s">
        <v>20</v>
      </c>
      <c r="I13" s="67"/>
      <c r="J13" s="68"/>
      <c r="K13" s="81" t="s">
        <v>21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pans="1:25" ht="15">
      <c r="A14" s="14"/>
      <c r="B14" s="78"/>
      <c r="C14" s="69"/>
      <c r="D14" s="70"/>
      <c r="E14" s="71"/>
      <c r="F14" s="78"/>
      <c r="G14" s="78"/>
      <c r="H14" s="69"/>
      <c r="I14" s="70"/>
      <c r="J14" s="71"/>
      <c r="K14" s="78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25" ht="15">
      <c r="A15" s="14"/>
      <c r="B15" s="79"/>
      <c r="C15" s="72"/>
      <c r="D15" s="73"/>
      <c r="E15" s="74"/>
      <c r="F15" s="79"/>
      <c r="G15" s="79"/>
      <c r="H15" s="72"/>
      <c r="I15" s="73"/>
      <c r="J15" s="74"/>
      <c r="K15" s="79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15">
        <v>1</v>
      </c>
      <c r="C16" s="85" t="s">
        <v>456</v>
      </c>
      <c r="D16" s="58"/>
      <c r="E16" s="56"/>
      <c r="F16" s="19" t="s">
        <v>92</v>
      </c>
      <c r="G16" s="16">
        <v>1</v>
      </c>
      <c r="H16" s="85" t="s">
        <v>455</v>
      </c>
      <c r="I16" s="58"/>
      <c r="J16" s="56"/>
      <c r="K16" s="19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</row>
    <row r="17" spans="1:25" ht="15">
      <c r="A17" s="14"/>
      <c r="B17" s="15">
        <v>2</v>
      </c>
      <c r="C17" s="85" t="s">
        <v>454</v>
      </c>
      <c r="D17" s="58"/>
      <c r="E17" s="56"/>
      <c r="F17" s="19"/>
      <c r="G17" s="16">
        <v>2</v>
      </c>
      <c r="H17" s="85" t="s">
        <v>453</v>
      </c>
      <c r="I17" s="58"/>
      <c r="J17" s="56"/>
      <c r="K17" s="19" t="s">
        <v>34</v>
      </c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spans="1:25" ht="15">
      <c r="A18" s="14"/>
      <c r="B18" s="15">
        <v>3</v>
      </c>
      <c r="C18" s="85" t="s">
        <v>452</v>
      </c>
      <c r="D18" s="58"/>
      <c r="E18" s="56"/>
      <c r="F18" s="19" t="s">
        <v>23</v>
      </c>
      <c r="G18" s="16">
        <v>3</v>
      </c>
      <c r="H18" s="85" t="s">
        <v>451</v>
      </c>
      <c r="I18" s="58"/>
      <c r="J18" s="56"/>
      <c r="K18" s="19" t="s">
        <v>23</v>
      </c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19" spans="1:25" ht="15">
      <c r="A19" s="14"/>
      <c r="B19" s="15">
        <v>4</v>
      </c>
      <c r="C19" s="85" t="s">
        <v>450</v>
      </c>
      <c r="D19" s="58"/>
      <c r="E19" s="56"/>
      <c r="F19" s="19" t="s">
        <v>99</v>
      </c>
      <c r="G19" s="16">
        <v>4</v>
      </c>
      <c r="H19" s="85" t="s">
        <v>449</v>
      </c>
      <c r="I19" s="58"/>
      <c r="J19" s="56"/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5</v>
      </c>
      <c r="C20" s="85" t="s">
        <v>448</v>
      </c>
      <c r="D20" s="58"/>
      <c r="E20" s="56"/>
      <c r="F20" s="19"/>
      <c r="G20" s="16">
        <v>5</v>
      </c>
      <c r="H20" s="85" t="s">
        <v>447</v>
      </c>
      <c r="I20" s="58"/>
      <c r="J20" s="56"/>
      <c r="K20" s="19" t="s">
        <v>34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6</v>
      </c>
      <c r="C21" s="85" t="s">
        <v>446</v>
      </c>
      <c r="D21" s="58"/>
      <c r="E21" s="56"/>
      <c r="F21" s="19" t="s">
        <v>34</v>
      </c>
      <c r="G21" s="16">
        <v>6</v>
      </c>
      <c r="H21" s="85" t="s">
        <v>445</v>
      </c>
      <c r="I21" s="58"/>
      <c r="J21" s="56"/>
      <c r="K21" s="19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7</v>
      </c>
      <c r="C22" s="85" t="s">
        <v>444</v>
      </c>
      <c r="D22" s="58"/>
      <c r="E22" s="56"/>
      <c r="F22" s="19" t="s">
        <v>29</v>
      </c>
      <c r="G22" s="16">
        <v>7</v>
      </c>
      <c r="H22" s="85" t="s">
        <v>443</v>
      </c>
      <c r="I22" s="58"/>
      <c r="J22" s="56"/>
      <c r="K22" s="19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64" t="str">
        <f>"TOTAL MATCHES WON BY : "&amp;C12</f>
        <v>TOTAL MATCHES WON BY : Sun City</v>
      </c>
      <c r="C23" s="58"/>
      <c r="D23" s="58"/>
      <c r="E23" s="56"/>
      <c r="F23" s="21">
        <f>COUNTA(F16:F22)-0.5*COUNTIF(F16:F22,"Sq*")-COUNTIF(F16:F22,"TBA")</f>
        <v>4.5</v>
      </c>
      <c r="G23" s="84" t="str">
        <f>"TOTAL MATCHES WON BY : "&amp;H12</f>
        <v>TOTAL MATCHES WON BY : Wanneroo</v>
      </c>
      <c r="H23" s="58"/>
      <c r="I23" s="58"/>
      <c r="J23" s="56"/>
      <c r="K23" s="21">
        <f>COUNTA(K16:K22)-0.5*COUNTIF(K16:K22,"Sq*")-COUNTIF(K16:K22,"TBA")</f>
        <v>2.5</v>
      </c>
      <c r="L23" s="22"/>
      <c r="M23" s="22"/>
      <c r="N23" s="22" t="str">
        <f>IF(F23+K23=0,"",C12)</f>
        <v>Sun City</v>
      </c>
      <c r="O23" s="22">
        <f>F23</f>
        <v>4.5</v>
      </c>
      <c r="P23" s="22" t="str">
        <f>IF(F23+K23=0,"",H12)</f>
        <v>Wanneroo</v>
      </c>
      <c r="Q23" s="22">
        <f>K23</f>
        <v>2.5</v>
      </c>
      <c r="R23" s="22" t="str">
        <f>G24</f>
        <v>Sun City</v>
      </c>
      <c r="S23" s="22" t="str">
        <f>IF(R23="HALVED",C12,"")</f>
        <v/>
      </c>
      <c r="T23" s="22" t="str">
        <f>IF(R23="HALVED",H12,"")</f>
        <v/>
      </c>
      <c r="U23" s="22"/>
      <c r="V23" s="22"/>
      <c r="W23" s="22"/>
      <c r="X23" s="22"/>
      <c r="Y23" s="22"/>
    </row>
    <row r="24" spans="1:25" ht="15">
      <c r="A24" s="14"/>
      <c r="B24" s="82" t="s">
        <v>41</v>
      </c>
      <c r="C24" s="58"/>
      <c r="D24" s="58"/>
      <c r="E24" s="58"/>
      <c r="F24" s="56"/>
      <c r="G24" s="83" t="str">
        <f>IF(F23+K23&lt;4,"",IF(F23=K23,"HALVED",IF(F23&gt;K23,C12,H12)))</f>
        <v>Sun City</v>
      </c>
      <c r="H24" s="58"/>
      <c r="I24" s="58"/>
      <c r="J24" s="58"/>
      <c r="K24" s="56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spans="1:25" ht="15.75" customHeight="1">
      <c r="A25" s="23"/>
      <c r="B25" s="25"/>
      <c r="C25" s="25"/>
      <c r="D25" s="25"/>
      <c r="E25" s="25"/>
      <c r="F25" s="25"/>
      <c r="G25" s="26"/>
      <c r="H25" s="26"/>
      <c r="I25" s="26"/>
      <c r="J25" s="26"/>
      <c r="K25" s="26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spans="1:25" ht="15">
      <c r="A26" s="23"/>
      <c r="B26" s="15" t="s">
        <v>18</v>
      </c>
      <c r="C26" s="64" t="str">
        <f>[2]Sheet1!C32</f>
        <v>Sea View</v>
      </c>
      <c r="D26" s="58"/>
      <c r="E26" s="58"/>
      <c r="F26" s="56"/>
      <c r="G26" s="16" t="s">
        <v>18</v>
      </c>
      <c r="H26" s="65" t="str">
        <f>[2]Sheet1!E32</f>
        <v>Meadow Springs</v>
      </c>
      <c r="I26" s="58"/>
      <c r="J26" s="58"/>
      <c r="K26" s="5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spans="1:25" ht="18">
      <c r="A27" s="13"/>
      <c r="B27" s="77" t="s">
        <v>19</v>
      </c>
      <c r="C27" s="80" t="s">
        <v>20</v>
      </c>
      <c r="D27" s="67"/>
      <c r="E27" s="68"/>
      <c r="F27" s="77" t="s">
        <v>21</v>
      </c>
      <c r="G27" s="81" t="s">
        <v>19</v>
      </c>
      <c r="H27" s="66" t="s">
        <v>20</v>
      </c>
      <c r="I27" s="67"/>
      <c r="J27" s="68"/>
      <c r="K27" s="81" t="s">
        <v>21</v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spans="1:25" ht="15">
      <c r="A28" s="14"/>
      <c r="B28" s="78"/>
      <c r="C28" s="69"/>
      <c r="D28" s="70"/>
      <c r="E28" s="71"/>
      <c r="F28" s="78"/>
      <c r="G28" s="78"/>
      <c r="H28" s="69"/>
      <c r="I28" s="70"/>
      <c r="J28" s="71"/>
      <c r="K28" s="78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</row>
    <row r="29" spans="1:25" ht="15">
      <c r="A29" s="14"/>
      <c r="B29" s="79"/>
      <c r="C29" s="72"/>
      <c r="D29" s="73"/>
      <c r="E29" s="74"/>
      <c r="F29" s="79"/>
      <c r="G29" s="79"/>
      <c r="H29" s="72"/>
      <c r="I29" s="73"/>
      <c r="J29" s="74"/>
      <c r="K29" s="79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15">
        <v>1</v>
      </c>
      <c r="C30" s="85" t="s">
        <v>442</v>
      </c>
      <c r="D30" s="58"/>
      <c r="E30" s="56"/>
      <c r="F30" s="19" t="s">
        <v>23</v>
      </c>
      <c r="G30" s="16">
        <v>1</v>
      </c>
      <c r="H30" s="85" t="s">
        <v>441</v>
      </c>
      <c r="I30" s="58"/>
      <c r="J30" s="56"/>
      <c r="K30" s="19" t="s">
        <v>23</v>
      </c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</row>
    <row r="31" spans="1:25" ht="15">
      <c r="A31" s="14"/>
      <c r="B31" s="15">
        <v>2</v>
      </c>
      <c r="C31" s="85" t="s">
        <v>440</v>
      </c>
      <c r="D31" s="58"/>
      <c r="E31" s="56"/>
      <c r="F31" s="19" t="s">
        <v>23</v>
      </c>
      <c r="G31" s="16">
        <v>2</v>
      </c>
      <c r="H31" s="85" t="s">
        <v>439</v>
      </c>
      <c r="I31" s="58"/>
      <c r="J31" s="56"/>
      <c r="K31" s="19" t="s">
        <v>23</v>
      </c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</row>
    <row r="32" spans="1:25" ht="15">
      <c r="A32" s="14"/>
      <c r="B32" s="15">
        <v>3</v>
      </c>
      <c r="C32" s="85" t="s">
        <v>438</v>
      </c>
      <c r="D32" s="58"/>
      <c r="E32" s="56"/>
      <c r="F32" s="19" t="s">
        <v>23</v>
      </c>
      <c r="G32" s="16">
        <v>3</v>
      </c>
      <c r="H32" s="85" t="s">
        <v>437</v>
      </c>
      <c r="I32" s="58"/>
      <c r="J32" s="56"/>
      <c r="K32" s="19" t="s">
        <v>23</v>
      </c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</row>
    <row r="33" spans="1:25" ht="15">
      <c r="A33" s="14"/>
      <c r="B33" s="15">
        <v>4</v>
      </c>
      <c r="C33" s="85" t="s">
        <v>436</v>
      </c>
      <c r="D33" s="58"/>
      <c r="E33" s="56"/>
      <c r="F33" s="19" t="s">
        <v>23</v>
      </c>
      <c r="G33" s="16">
        <v>4</v>
      </c>
      <c r="H33" s="85" t="s">
        <v>435</v>
      </c>
      <c r="I33" s="58"/>
      <c r="J33" s="56"/>
      <c r="K33" s="19" t="s">
        <v>23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5</v>
      </c>
      <c r="C34" s="85" t="s">
        <v>434</v>
      </c>
      <c r="D34" s="58"/>
      <c r="E34" s="56"/>
      <c r="F34" s="19" t="s">
        <v>23</v>
      </c>
      <c r="G34" s="16">
        <v>5</v>
      </c>
      <c r="H34" s="85" t="s">
        <v>433</v>
      </c>
      <c r="I34" s="58"/>
      <c r="J34" s="56"/>
      <c r="K34" s="19" t="s">
        <v>23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6</v>
      </c>
      <c r="C35" s="85" t="s">
        <v>432</v>
      </c>
      <c r="D35" s="58"/>
      <c r="E35" s="56"/>
      <c r="F35" s="19" t="s">
        <v>23</v>
      </c>
      <c r="G35" s="16">
        <v>6</v>
      </c>
      <c r="H35" s="85" t="s">
        <v>431</v>
      </c>
      <c r="I35" s="58"/>
      <c r="J35" s="56"/>
      <c r="K35" s="19" t="s">
        <v>23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7</v>
      </c>
      <c r="C36" s="85" t="s">
        <v>430</v>
      </c>
      <c r="D36" s="58"/>
      <c r="E36" s="56"/>
      <c r="F36" s="19" t="s">
        <v>23</v>
      </c>
      <c r="G36" s="16">
        <v>7</v>
      </c>
      <c r="H36" s="85" t="s">
        <v>429</v>
      </c>
      <c r="I36" s="58"/>
      <c r="J36" s="56"/>
      <c r="K36" s="19" t="s">
        <v>23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30">
      <c r="A37" s="14"/>
      <c r="B37" s="64" t="str">
        <f>"TOTAL MATCHES WON BY : "&amp;C26</f>
        <v>TOTAL MATCHES WON BY : Sea View</v>
      </c>
      <c r="C37" s="58"/>
      <c r="D37" s="58"/>
      <c r="E37" s="56"/>
      <c r="F37" s="21">
        <f>COUNTA(F30:F36)-0.5*COUNTIF(F30:F36,"Sq*")-COUNTIF(F30:F36,"TBA")</f>
        <v>3.5</v>
      </c>
      <c r="G37" s="84" t="str">
        <f>"TOTAL MATCHES WON BY : "&amp;H26</f>
        <v>TOTAL MATCHES WON BY : Meadow Springs</v>
      </c>
      <c r="H37" s="58"/>
      <c r="I37" s="58"/>
      <c r="J37" s="56"/>
      <c r="K37" s="21">
        <f>COUNTA(K30:K36)-0.5*COUNTIF(K30:K36,"Sq*")-COUNTIF(K30:K36,"TBA")</f>
        <v>3.5</v>
      </c>
      <c r="L37" s="22"/>
      <c r="M37" s="22"/>
      <c r="N37" s="22" t="str">
        <f>IF(F37+K37=0,"",C26)</f>
        <v>Sea View</v>
      </c>
      <c r="O37" s="22">
        <f>F37</f>
        <v>3.5</v>
      </c>
      <c r="P37" s="22" t="str">
        <f>IF(F37+K37=0,"",H26)</f>
        <v>Meadow Springs</v>
      </c>
      <c r="Q37" s="22">
        <f>K37</f>
        <v>3.5</v>
      </c>
      <c r="R37" s="22" t="str">
        <f>G38</f>
        <v>HALVED</v>
      </c>
      <c r="S37" s="22" t="str">
        <f>IF(R37="HALVED",C26,"")</f>
        <v>Sea View</v>
      </c>
      <c r="T37" s="22" t="str">
        <f>IF(R37="HALVED",H26,"")</f>
        <v>Meadow Springs</v>
      </c>
      <c r="U37" s="22"/>
      <c r="V37" s="22"/>
      <c r="W37" s="22"/>
      <c r="X37" s="22"/>
      <c r="Y37" s="22"/>
    </row>
    <row r="38" spans="1:25" ht="15">
      <c r="A38" s="14"/>
      <c r="B38" s="82" t="s">
        <v>41</v>
      </c>
      <c r="C38" s="58"/>
      <c r="D38" s="58"/>
      <c r="E38" s="58"/>
      <c r="F38" s="56"/>
      <c r="G38" s="83" t="str">
        <f>IF(F37+K37&lt;4,"",IF(F37=K37,"HALVED",IF(F37&gt;K37,C26,H26)))</f>
        <v>HALVED</v>
      </c>
      <c r="H38" s="58"/>
      <c r="I38" s="58"/>
      <c r="J38" s="58"/>
      <c r="K38" s="56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spans="1:25" ht="15">
      <c r="A39" s="14"/>
      <c r="B39" s="96"/>
      <c r="C39" s="96"/>
      <c r="D39" s="96"/>
      <c r="E39" s="96"/>
      <c r="F39" s="95"/>
      <c r="G39" s="96"/>
      <c r="H39" s="96"/>
      <c r="I39" s="96"/>
      <c r="J39" s="96"/>
      <c r="K39" s="95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</row>
    <row r="40" spans="1:25" ht="23.25" customHeight="1">
      <c r="A40" s="23"/>
      <c r="B40" s="76" t="str">
        <f>[2]Sheet1!A24</f>
        <v>ROUND FOUR</v>
      </c>
      <c r="C40" s="58"/>
      <c r="D40" s="62" t="str">
        <f>[2]Sheet1!B24</f>
        <v>SUNDAY 13 JULY</v>
      </c>
      <c r="E40" s="58"/>
      <c r="F40" s="58"/>
      <c r="G40" s="63" t="str">
        <f>[2]Sheet1!C24</f>
        <v>Wanneroo GC</v>
      </c>
      <c r="H40" s="58"/>
      <c r="I40" s="58"/>
      <c r="J40" s="58"/>
      <c r="K40" s="56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spans="1:25" ht="18">
      <c r="A41" s="13"/>
      <c r="B41" s="15" t="s">
        <v>18</v>
      </c>
      <c r="C41" s="64" t="str">
        <f>[2]Sheet1!C25</f>
        <v>Wanneroo</v>
      </c>
      <c r="D41" s="58"/>
      <c r="E41" s="58"/>
      <c r="F41" s="56"/>
      <c r="G41" s="16" t="s">
        <v>18</v>
      </c>
      <c r="H41" s="65" t="str">
        <f>[2]Sheet1!E25</f>
        <v>Sea View</v>
      </c>
      <c r="I41" s="58"/>
      <c r="J41" s="58"/>
      <c r="K41" s="56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</row>
    <row r="42" spans="1:25" ht="15">
      <c r="A42" s="14"/>
      <c r="B42" s="77" t="s">
        <v>19</v>
      </c>
      <c r="C42" s="80" t="s">
        <v>20</v>
      </c>
      <c r="D42" s="67"/>
      <c r="E42" s="68"/>
      <c r="F42" s="77" t="s">
        <v>21</v>
      </c>
      <c r="G42" s="81" t="s">
        <v>19</v>
      </c>
      <c r="H42" s="66" t="s">
        <v>20</v>
      </c>
      <c r="I42" s="67"/>
      <c r="J42" s="68"/>
      <c r="K42" s="81" t="s">
        <v>21</v>
      </c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</row>
    <row r="43" spans="1:25" ht="15">
      <c r="A43" s="14"/>
      <c r="B43" s="78"/>
      <c r="C43" s="69"/>
      <c r="D43" s="70"/>
      <c r="E43" s="71"/>
      <c r="F43" s="78"/>
      <c r="G43" s="78"/>
      <c r="H43" s="69"/>
      <c r="I43" s="70"/>
      <c r="J43" s="71"/>
      <c r="K43" s="78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9"/>
      <c r="C44" s="72"/>
      <c r="D44" s="73"/>
      <c r="E44" s="74"/>
      <c r="F44" s="79"/>
      <c r="G44" s="79"/>
      <c r="H44" s="72"/>
      <c r="I44" s="73"/>
      <c r="J44" s="74"/>
      <c r="K44" s="79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15">
        <v>1</v>
      </c>
      <c r="C45" s="75" t="s">
        <v>367</v>
      </c>
      <c r="D45" s="58"/>
      <c r="E45" s="56"/>
      <c r="F45" s="19" t="s">
        <v>26</v>
      </c>
      <c r="G45" s="16">
        <v>1</v>
      </c>
      <c r="H45" s="75" t="s">
        <v>417</v>
      </c>
      <c r="I45" s="58"/>
      <c r="J45" s="56"/>
      <c r="K45" s="19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</row>
    <row r="46" spans="1:25" ht="15">
      <c r="A46" s="14"/>
      <c r="B46" s="15">
        <v>2</v>
      </c>
      <c r="C46" s="75" t="s">
        <v>365</v>
      </c>
      <c r="D46" s="58"/>
      <c r="E46" s="56"/>
      <c r="F46" s="19"/>
      <c r="G46" s="29">
        <v>2</v>
      </c>
      <c r="H46" s="75" t="s">
        <v>428</v>
      </c>
      <c r="I46" s="58"/>
      <c r="J46" s="56"/>
      <c r="K46" s="19" t="s">
        <v>92</v>
      </c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</row>
    <row r="47" spans="1:25" ht="15">
      <c r="A47" s="14"/>
      <c r="B47" s="15">
        <v>3</v>
      </c>
      <c r="C47" s="75" t="s">
        <v>363</v>
      </c>
      <c r="D47" s="58"/>
      <c r="E47" s="56"/>
      <c r="F47" s="19" t="s">
        <v>84</v>
      </c>
      <c r="G47" s="29">
        <v>3</v>
      </c>
      <c r="H47" s="75" t="s">
        <v>427</v>
      </c>
      <c r="I47" s="58"/>
      <c r="J47" s="56"/>
      <c r="K47" s="19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4</v>
      </c>
      <c r="C48" s="75" t="s">
        <v>361</v>
      </c>
      <c r="D48" s="58"/>
      <c r="E48" s="56"/>
      <c r="F48" s="19" t="s">
        <v>135</v>
      </c>
      <c r="G48" s="29">
        <v>4</v>
      </c>
      <c r="H48" s="75" t="s">
        <v>412</v>
      </c>
      <c r="I48" s="58"/>
      <c r="J48" s="56"/>
      <c r="K48" s="19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5</v>
      </c>
      <c r="C49" s="75" t="s">
        <v>357</v>
      </c>
      <c r="D49" s="58"/>
      <c r="E49" s="56"/>
      <c r="F49" s="19" t="s">
        <v>188</v>
      </c>
      <c r="G49" s="29">
        <v>5</v>
      </c>
      <c r="H49" s="75" t="s">
        <v>413</v>
      </c>
      <c r="I49" s="58"/>
      <c r="J49" s="56"/>
      <c r="K49" s="19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6</v>
      </c>
      <c r="C50" s="75" t="s">
        <v>359</v>
      </c>
      <c r="D50" s="58"/>
      <c r="E50" s="56"/>
      <c r="F50" s="19" t="s">
        <v>92</v>
      </c>
      <c r="G50" s="29">
        <v>6</v>
      </c>
      <c r="H50" s="75" t="s">
        <v>382</v>
      </c>
      <c r="I50" s="58"/>
      <c r="J50" s="56"/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7</v>
      </c>
      <c r="C51" s="75" t="s">
        <v>426</v>
      </c>
      <c r="D51" s="58"/>
      <c r="E51" s="56"/>
      <c r="F51" s="19" t="s">
        <v>107</v>
      </c>
      <c r="G51" s="29">
        <v>7</v>
      </c>
      <c r="H51" s="75" t="s">
        <v>425</v>
      </c>
      <c r="I51" s="58"/>
      <c r="J51" s="56"/>
      <c r="K51" s="19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64" t="str">
        <f>"TOTAL MATCHES WON BY : "&amp;C41</f>
        <v>TOTAL MATCHES WON BY : Wanneroo</v>
      </c>
      <c r="C52" s="58"/>
      <c r="D52" s="58"/>
      <c r="E52" s="56"/>
      <c r="F52" s="21">
        <f>COUNTA(F45:F51)-0.5*COUNTIF(F45:F51,"Sq*")-COUNTIF(F45:F51,"TBA")</f>
        <v>6</v>
      </c>
      <c r="G52" s="84" t="str">
        <f>"TOTAL MATCHES WON BY : "&amp;H41</f>
        <v>TOTAL MATCHES WON BY : Sea View</v>
      </c>
      <c r="H52" s="58"/>
      <c r="I52" s="58"/>
      <c r="J52" s="56"/>
      <c r="K52" s="21">
        <f>COUNTA(K45:K51)-0.5*COUNTIF(K45:K51,"Sq*")-COUNTIF(K45:K51,"TBA")</f>
        <v>1</v>
      </c>
      <c r="L52" s="22"/>
      <c r="M52" s="22"/>
      <c r="N52" s="22" t="str">
        <f>IF(F52+K52=0,"",C41)</f>
        <v>Wanneroo</v>
      </c>
      <c r="O52" s="22">
        <f>F52</f>
        <v>6</v>
      </c>
      <c r="P52" s="22" t="str">
        <f>IF(F52+K52=0,"",H41)</f>
        <v>Sea View</v>
      </c>
      <c r="Q52" s="22">
        <f>K52</f>
        <v>1</v>
      </c>
      <c r="R52" s="22" t="str">
        <f>G53</f>
        <v>Wanneroo</v>
      </c>
      <c r="S52" s="22" t="str">
        <f>IF(R52="HALVED",C41,"")</f>
        <v/>
      </c>
      <c r="T52" s="22" t="str">
        <f>IF(R52="HALVED",H41,"")</f>
        <v/>
      </c>
      <c r="U52" s="22"/>
      <c r="V52" s="22"/>
      <c r="W52" s="22"/>
      <c r="X52" s="22"/>
      <c r="Y52" s="22"/>
    </row>
    <row r="53" spans="1:25" ht="15">
      <c r="A53" s="14"/>
      <c r="B53" s="82" t="s">
        <v>41</v>
      </c>
      <c r="C53" s="58"/>
      <c r="D53" s="58"/>
      <c r="E53" s="58"/>
      <c r="F53" s="56"/>
      <c r="G53" s="83" t="str">
        <f>IF(F52+K52&lt;4,"",IF(F52=K52,"HALVED",IF(F52&gt;K52,C41,H41)))</f>
        <v>Wanneroo</v>
      </c>
      <c r="H53" s="58"/>
      <c r="I53" s="58"/>
      <c r="J53" s="58"/>
      <c r="K53" s="56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 spans="1:25" ht="15">
      <c r="A54" s="23"/>
      <c r="B54" s="25"/>
      <c r="C54" s="25"/>
      <c r="D54" s="25"/>
      <c r="E54" s="25"/>
      <c r="F54" s="25"/>
      <c r="G54" s="26"/>
      <c r="H54" s="26"/>
      <c r="I54" s="26"/>
      <c r="J54" s="26"/>
      <c r="K54" s="26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 spans="1:25" ht="15">
      <c r="A55" s="23"/>
      <c r="B55" s="15" t="s">
        <v>18</v>
      </c>
      <c r="C55" s="64" t="str">
        <f>[2]Sheet1!C26</f>
        <v>Lakelands</v>
      </c>
      <c r="D55" s="58"/>
      <c r="E55" s="58"/>
      <c r="F55" s="56"/>
      <c r="G55" s="16" t="s">
        <v>18</v>
      </c>
      <c r="H55" s="65" t="str">
        <f>[2]Sheet1!E26</f>
        <v>Sun City</v>
      </c>
      <c r="I55" s="58"/>
      <c r="J55" s="58"/>
      <c r="K55" s="56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</row>
    <row r="56" spans="1:25" ht="15">
      <c r="A56" s="14"/>
      <c r="B56" s="77" t="s">
        <v>19</v>
      </c>
      <c r="C56" s="80" t="s">
        <v>20</v>
      </c>
      <c r="D56" s="67"/>
      <c r="E56" s="68"/>
      <c r="F56" s="77" t="s">
        <v>21</v>
      </c>
      <c r="G56" s="81" t="s">
        <v>19</v>
      </c>
      <c r="H56" s="66" t="s">
        <v>20</v>
      </c>
      <c r="I56" s="67"/>
      <c r="J56" s="68"/>
      <c r="K56" s="81" t="s">
        <v>21</v>
      </c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</row>
    <row r="57" spans="1:25" ht="15">
      <c r="A57" s="14"/>
      <c r="B57" s="78"/>
      <c r="C57" s="69"/>
      <c r="D57" s="70"/>
      <c r="E57" s="71"/>
      <c r="F57" s="78"/>
      <c r="G57" s="78"/>
      <c r="H57" s="69"/>
      <c r="I57" s="70"/>
      <c r="J57" s="71"/>
      <c r="K57" s="78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9"/>
      <c r="C58" s="72"/>
      <c r="D58" s="73"/>
      <c r="E58" s="74"/>
      <c r="F58" s="79"/>
      <c r="G58" s="79"/>
      <c r="H58" s="72"/>
      <c r="I58" s="73"/>
      <c r="J58" s="74"/>
      <c r="K58" s="79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15">
        <v>1</v>
      </c>
      <c r="C59" s="75" t="s">
        <v>424</v>
      </c>
      <c r="D59" s="58"/>
      <c r="E59" s="56"/>
      <c r="F59" s="19" t="s">
        <v>92</v>
      </c>
      <c r="G59" s="16">
        <v>1</v>
      </c>
      <c r="H59" s="75" t="s">
        <v>380</v>
      </c>
      <c r="I59" s="58"/>
      <c r="J59" s="56"/>
      <c r="K59" s="19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</row>
    <row r="60" spans="1:25" ht="15">
      <c r="A60" s="14"/>
      <c r="B60" s="15">
        <v>2</v>
      </c>
      <c r="C60" s="75" t="s">
        <v>362</v>
      </c>
      <c r="D60" s="58"/>
      <c r="E60" s="56"/>
      <c r="F60" s="19" t="s">
        <v>37</v>
      </c>
      <c r="G60" s="29">
        <v>2</v>
      </c>
      <c r="H60" s="75" t="s">
        <v>378</v>
      </c>
      <c r="I60" s="58"/>
      <c r="J60" s="56"/>
      <c r="K60" s="19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1:25" ht="15">
      <c r="A61" s="14"/>
      <c r="B61" s="15">
        <v>3</v>
      </c>
      <c r="C61" s="75" t="s">
        <v>358</v>
      </c>
      <c r="D61" s="58"/>
      <c r="E61" s="56"/>
      <c r="F61" s="19"/>
      <c r="G61" s="29">
        <v>3</v>
      </c>
      <c r="H61" s="75" t="s">
        <v>423</v>
      </c>
      <c r="I61" s="58"/>
      <c r="J61" s="56"/>
      <c r="K61" s="19" t="s">
        <v>34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4</v>
      </c>
      <c r="C62" s="75" t="s">
        <v>356</v>
      </c>
      <c r="D62" s="58"/>
      <c r="E62" s="56"/>
      <c r="F62" s="19" t="s">
        <v>107</v>
      </c>
      <c r="G62" s="29">
        <v>4</v>
      </c>
      <c r="H62" s="75" t="s">
        <v>389</v>
      </c>
      <c r="I62" s="58"/>
      <c r="J62" s="56"/>
      <c r="K62" s="19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5</v>
      </c>
      <c r="C63" s="75" t="s">
        <v>422</v>
      </c>
      <c r="D63" s="58"/>
      <c r="E63" s="56"/>
      <c r="F63" s="19"/>
      <c r="G63" s="29">
        <v>5</v>
      </c>
      <c r="H63" s="75" t="s">
        <v>421</v>
      </c>
      <c r="I63" s="58"/>
      <c r="J63" s="56"/>
      <c r="K63" s="19" t="s">
        <v>34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6</v>
      </c>
      <c r="C64" s="75" t="s">
        <v>366</v>
      </c>
      <c r="D64" s="58"/>
      <c r="E64" s="56"/>
      <c r="F64" s="19" t="s">
        <v>29</v>
      </c>
      <c r="G64" s="29">
        <v>6</v>
      </c>
      <c r="H64" s="75" t="s">
        <v>420</v>
      </c>
      <c r="I64" s="58"/>
      <c r="J64" s="56"/>
      <c r="K64" s="19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7</v>
      </c>
      <c r="C65" s="75" t="s">
        <v>416</v>
      </c>
      <c r="D65" s="58"/>
      <c r="E65" s="56"/>
      <c r="F65" s="19" t="s">
        <v>37</v>
      </c>
      <c r="G65" s="29">
        <v>7</v>
      </c>
      <c r="H65" s="75" t="s">
        <v>383</v>
      </c>
      <c r="I65" s="58"/>
      <c r="J65" s="56"/>
      <c r="K65" s="19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64" t="str">
        <f>"TOTAL MATCHES WON BY : "&amp;C55</f>
        <v>TOTAL MATCHES WON BY : Lakelands</v>
      </c>
      <c r="C66" s="58"/>
      <c r="D66" s="58"/>
      <c r="E66" s="56"/>
      <c r="F66" s="21">
        <f>COUNTA(F59:F65)-0.5*COUNTIF(F59:F65,"Sq*")-COUNTIF(F59:F65,"TBA")</f>
        <v>5</v>
      </c>
      <c r="G66" s="84" t="str">
        <f>"TOTAL MATCHES WON BY : "&amp;H55</f>
        <v>TOTAL MATCHES WON BY : Sun City</v>
      </c>
      <c r="H66" s="58"/>
      <c r="I66" s="58"/>
      <c r="J66" s="56"/>
      <c r="K66" s="21">
        <f>COUNTA(K59:K65)-0.5*COUNTIF(K59:K65,"Sq*")-COUNTIF(K59:K65,"TBA")</f>
        <v>2</v>
      </c>
      <c r="L66" s="22"/>
      <c r="M66" s="22"/>
      <c r="N66" s="22" t="str">
        <f>IF(F66+K66=0,"",C55)</f>
        <v>Lakelands</v>
      </c>
      <c r="O66" s="22">
        <f>F66</f>
        <v>5</v>
      </c>
      <c r="P66" s="22" t="str">
        <f>IF(F66+K66=0,"",H55)</f>
        <v>Sun City</v>
      </c>
      <c r="Q66" s="22">
        <f>K66</f>
        <v>2</v>
      </c>
      <c r="R66" s="22" t="str">
        <f>G67</f>
        <v>Lakelands</v>
      </c>
      <c r="S66" s="22" t="str">
        <f>IF(R66="HALVED",C55,"")</f>
        <v/>
      </c>
      <c r="T66" s="22" t="str">
        <f>IF(R66="HALVED",H55,"")</f>
        <v/>
      </c>
      <c r="U66" s="22"/>
      <c r="V66" s="22"/>
      <c r="W66" s="22"/>
      <c r="X66" s="22"/>
      <c r="Y66" s="22"/>
    </row>
    <row r="67" spans="1:25" ht="11.25" customHeight="1">
      <c r="A67" s="14"/>
      <c r="B67" s="82" t="s">
        <v>41</v>
      </c>
      <c r="C67" s="58"/>
      <c r="D67" s="58"/>
      <c r="E67" s="58"/>
      <c r="F67" s="56"/>
      <c r="G67" s="83" t="str">
        <f>IF(F66+K66&lt;4,"",IF(F66=K66,"HALVED",IF(F66&gt;K66,C55,H55)))</f>
        <v>Lakelands</v>
      </c>
      <c r="H67" s="58"/>
      <c r="I67" s="58"/>
      <c r="J67" s="58"/>
      <c r="K67" s="56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 ht="15">
      <c r="A68" s="23"/>
      <c r="B68" s="25"/>
      <c r="C68" s="25"/>
      <c r="D68" s="25"/>
      <c r="E68" s="25"/>
      <c r="F68" s="25"/>
      <c r="G68" s="26"/>
      <c r="H68" s="26"/>
      <c r="I68" s="26"/>
      <c r="J68" s="26"/>
      <c r="K68" s="26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 spans="1:25" ht="19.5" customHeight="1">
      <c r="A69" s="23"/>
      <c r="B69" s="76" t="str">
        <f>[2]Sheet1!A18</f>
        <v>ROUND THREE</v>
      </c>
      <c r="C69" s="58"/>
      <c r="D69" s="62" t="str">
        <f>[2]Sheet1!B18</f>
        <v>SUNDAY 6 JULY</v>
      </c>
      <c r="E69" s="58"/>
      <c r="F69" s="58"/>
      <c r="G69" s="63" t="str">
        <f>[2]Sheet1!C18</f>
        <v>Sea View GC</v>
      </c>
      <c r="H69" s="58"/>
      <c r="I69" s="58"/>
      <c r="J69" s="58"/>
      <c r="K69" s="56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spans="1:25" ht="14.25" customHeight="1">
      <c r="A70" s="14"/>
      <c r="B70" s="15" t="s">
        <v>18</v>
      </c>
      <c r="C70" s="64" t="str">
        <f>[2]Sheet1!C19</f>
        <v>Sea View</v>
      </c>
      <c r="D70" s="58"/>
      <c r="E70" s="58"/>
      <c r="F70" s="56"/>
      <c r="G70" s="16" t="s">
        <v>18</v>
      </c>
      <c r="H70" s="65" t="str">
        <f>[2]Sheet1!E19</f>
        <v>Lakelands</v>
      </c>
      <c r="I70" s="58"/>
      <c r="J70" s="58"/>
      <c r="K70" s="56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</row>
    <row r="71" spans="1:25" ht="14.25" customHeight="1">
      <c r="A71" s="14"/>
      <c r="B71" s="77" t="s">
        <v>19</v>
      </c>
      <c r="C71" s="80" t="s">
        <v>20</v>
      </c>
      <c r="D71" s="67"/>
      <c r="E71" s="68"/>
      <c r="F71" s="77" t="s">
        <v>21</v>
      </c>
      <c r="G71" s="81" t="s">
        <v>19</v>
      </c>
      <c r="H71" s="66" t="s">
        <v>20</v>
      </c>
      <c r="I71" s="67"/>
      <c r="J71" s="68"/>
      <c r="K71" s="81" t="s">
        <v>21</v>
      </c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</row>
    <row r="72" spans="1:25" ht="14.25" customHeight="1">
      <c r="A72" s="14"/>
      <c r="B72" s="78"/>
      <c r="C72" s="69"/>
      <c r="D72" s="70"/>
      <c r="E72" s="71"/>
      <c r="F72" s="78"/>
      <c r="G72" s="78"/>
      <c r="H72" s="69"/>
      <c r="I72" s="70"/>
      <c r="J72" s="71"/>
      <c r="K72" s="78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4.25" customHeight="1">
      <c r="A73" s="14"/>
      <c r="B73" s="79"/>
      <c r="C73" s="72"/>
      <c r="D73" s="73"/>
      <c r="E73" s="74"/>
      <c r="F73" s="79"/>
      <c r="G73" s="79"/>
      <c r="H73" s="72"/>
      <c r="I73" s="73"/>
      <c r="J73" s="74"/>
      <c r="K73" s="79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4.25" customHeight="1">
      <c r="A74" s="14"/>
      <c r="B74" s="15">
        <v>1</v>
      </c>
      <c r="C74" s="75" t="s">
        <v>419</v>
      </c>
      <c r="D74" s="58"/>
      <c r="E74" s="56"/>
      <c r="F74" s="19" t="s">
        <v>29</v>
      </c>
      <c r="G74" s="16">
        <v>1</v>
      </c>
      <c r="H74" s="75" t="s">
        <v>366</v>
      </c>
      <c r="I74" s="58"/>
      <c r="J74" s="56"/>
      <c r="K74" s="19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</row>
    <row r="75" spans="1:25" ht="14.25" customHeight="1">
      <c r="A75" s="14"/>
      <c r="B75" s="15">
        <v>2</v>
      </c>
      <c r="C75" s="75" t="s">
        <v>418</v>
      </c>
      <c r="D75" s="58"/>
      <c r="E75" s="56"/>
      <c r="F75" s="19" t="s">
        <v>26</v>
      </c>
      <c r="G75" s="29">
        <v>2</v>
      </c>
      <c r="H75" s="75" t="s">
        <v>354</v>
      </c>
      <c r="I75" s="58"/>
      <c r="J75" s="56"/>
      <c r="K75" s="19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</row>
    <row r="76" spans="1:25" ht="14.25" customHeight="1">
      <c r="A76" s="14"/>
      <c r="B76" s="15">
        <v>3</v>
      </c>
      <c r="C76" s="75" t="s">
        <v>417</v>
      </c>
      <c r="D76" s="58"/>
      <c r="E76" s="56"/>
      <c r="F76" s="19" t="s">
        <v>34</v>
      </c>
      <c r="G76" s="29">
        <v>3</v>
      </c>
      <c r="H76" s="75" t="s">
        <v>416</v>
      </c>
      <c r="I76" s="58"/>
      <c r="J76" s="56"/>
      <c r="K76" s="19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4.25" customHeight="1">
      <c r="A77" s="14"/>
      <c r="B77" s="15">
        <v>4</v>
      </c>
      <c r="C77" s="75" t="s">
        <v>415</v>
      </c>
      <c r="D77" s="58"/>
      <c r="E77" s="56"/>
      <c r="F77" s="19"/>
      <c r="G77" s="29">
        <v>4</v>
      </c>
      <c r="H77" s="75" t="s">
        <v>414</v>
      </c>
      <c r="I77" s="58"/>
      <c r="J77" s="56"/>
      <c r="K77" s="19" t="s">
        <v>104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4.25" customHeight="1">
      <c r="A78" s="14"/>
      <c r="B78" s="15">
        <v>5</v>
      </c>
      <c r="C78" s="75" t="s">
        <v>413</v>
      </c>
      <c r="D78" s="58"/>
      <c r="E78" s="56"/>
      <c r="F78" s="19" t="s">
        <v>23</v>
      </c>
      <c r="G78" s="29">
        <v>5</v>
      </c>
      <c r="H78" s="75" t="s">
        <v>358</v>
      </c>
      <c r="I78" s="58"/>
      <c r="J78" s="56"/>
      <c r="K78" s="19" t="s">
        <v>23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4.25" customHeight="1">
      <c r="A79" s="14"/>
      <c r="B79" s="15">
        <v>6</v>
      </c>
      <c r="C79" s="75" t="s">
        <v>382</v>
      </c>
      <c r="D79" s="58"/>
      <c r="E79" s="56"/>
      <c r="F79" s="19"/>
      <c r="G79" s="29">
        <v>6</v>
      </c>
      <c r="H79" s="75" t="s">
        <v>356</v>
      </c>
      <c r="I79" s="58"/>
      <c r="J79" s="56"/>
      <c r="K79" s="19" t="s">
        <v>111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7</v>
      </c>
      <c r="C80" s="75" t="s">
        <v>412</v>
      </c>
      <c r="D80" s="58"/>
      <c r="E80" s="56"/>
      <c r="F80" s="19"/>
      <c r="G80" s="29">
        <v>7</v>
      </c>
      <c r="H80" s="75" t="s">
        <v>362</v>
      </c>
      <c r="I80" s="58"/>
      <c r="J80" s="56"/>
      <c r="K80" s="19" t="s">
        <v>37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4.25" customHeight="1">
      <c r="A81" s="14"/>
      <c r="B81" s="64" t="str">
        <f>"TOTAL MATCHES WON BY : "&amp;C70</f>
        <v>TOTAL MATCHES WON BY : Sea View</v>
      </c>
      <c r="C81" s="58"/>
      <c r="D81" s="58"/>
      <c r="E81" s="56"/>
      <c r="F81" s="21">
        <f>COUNTA(F74:F80)-0.5*COUNTIF(F74:F80,"Sq*")-COUNTIF(F74:F80,"TBA")</f>
        <v>3.5</v>
      </c>
      <c r="G81" s="84" t="str">
        <f>"TOTAL MATCHES WON BY : "&amp;H70</f>
        <v>TOTAL MATCHES WON BY : Lakelands</v>
      </c>
      <c r="H81" s="58"/>
      <c r="I81" s="58"/>
      <c r="J81" s="56"/>
      <c r="K81" s="21">
        <f>COUNTA(K74:K80)-0.5*COUNTIF(K74:K80,"Sq*")-COUNTIF(K74:K80,"TBA")</f>
        <v>3.5</v>
      </c>
      <c r="L81" s="22"/>
      <c r="M81" s="22"/>
      <c r="N81" s="22" t="str">
        <f>IF(F81+K81=0,"",C70)</f>
        <v>Sea View</v>
      </c>
      <c r="O81" s="22">
        <f>F81</f>
        <v>3.5</v>
      </c>
      <c r="P81" s="22" t="str">
        <f>IF(F81+K81=0,"",H70)</f>
        <v>Lakelands</v>
      </c>
      <c r="Q81" s="22">
        <f>K81</f>
        <v>3.5</v>
      </c>
      <c r="R81" s="22" t="str">
        <f>G82</f>
        <v>HALVED</v>
      </c>
      <c r="S81" s="22" t="str">
        <f>IF(R81="HALVED",C70,"")</f>
        <v>Sea View</v>
      </c>
      <c r="T81" s="22" t="str">
        <f>IF(R81="HALVED",H70,"")</f>
        <v>Lakelands</v>
      </c>
      <c r="U81" s="22"/>
      <c r="V81" s="22"/>
      <c r="W81" s="22"/>
      <c r="X81" s="22"/>
      <c r="Y81" s="22"/>
    </row>
    <row r="82" spans="1:25" ht="14.25" customHeight="1">
      <c r="A82" s="23"/>
      <c r="B82" s="82" t="s">
        <v>41</v>
      </c>
      <c r="C82" s="58"/>
      <c r="D82" s="58"/>
      <c r="E82" s="58"/>
      <c r="F82" s="56"/>
      <c r="G82" s="83" t="str">
        <f>IF(F81+K81&lt;4,"",IF(F81=K81,"HALVED",IF(F81&gt;K81,C70,H70)))</f>
        <v>HALVED</v>
      </c>
      <c r="H82" s="58"/>
      <c r="I82" s="58"/>
      <c r="J82" s="58"/>
      <c r="K82" s="56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spans="1:25" ht="14.25" customHeight="1">
      <c r="A83" s="23"/>
      <c r="B83" s="25"/>
      <c r="C83" s="25"/>
      <c r="D83" s="25"/>
      <c r="E83" s="25"/>
      <c r="F83" s="25"/>
      <c r="G83" s="26"/>
      <c r="H83" s="26"/>
      <c r="I83" s="26"/>
      <c r="J83" s="26"/>
      <c r="K83" s="26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spans="1:25" ht="14.25" customHeight="1">
      <c r="A84" s="14"/>
      <c r="B84" s="15" t="s">
        <v>18</v>
      </c>
      <c r="C84" s="64" t="str">
        <f>[2]Sheet1!C20</f>
        <v>Meadow Springs</v>
      </c>
      <c r="D84" s="58"/>
      <c r="E84" s="58"/>
      <c r="F84" s="56"/>
      <c r="G84" s="16" t="s">
        <v>18</v>
      </c>
      <c r="H84" s="65" t="str">
        <f>[2]Sheet1!E20</f>
        <v>Wanneroo</v>
      </c>
      <c r="I84" s="58"/>
      <c r="J84" s="58"/>
      <c r="K84" s="56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</row>
    <row r="85" spans="1:25" ht="14.25" customHeight="1">
      <c r="A85" s="14"/>
      <c r="B85" s="77" t="s">
        <v>19</v>
      </c>
      <c r="C85" s="80" t="s">
        <v>20</v>
      </c>
      <c r="D85" s="67"/>
      <c r="E85" s="68"/>
      <c r="F85" s="77" t="s">
        <v>21</v>
      </c>
      <c r="G85" s="81" t="s">
        <v>19</v>
      </c>
      <c r="H85" s="66" t="s">
        <v>20</v>
      </c>
      <c r="I85" s="67"/>
      <c r="J85" s="68"/>
      <c r="K85" s="81" t="s">
        <v>21</v>
      </c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</row>
    <row r="86" spans="1:25" ht="14.25" customHeight="1">
      <c r="A86" s="14"/>
      <c r="B86" s="78"/>
      <c r="C86" s="69"/>
      <c r="D86" s="70"/>
      <c r="E86" s="71"/>
      <c r="F86" s="78"/>
      <c r="G86" s="78"/>
      <c r="H86" s="69"/>
      <c r="I86" s="70"/>
      <c r="J86" s="71"/>
      <c r="K86" s="78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4.25" customHeight="1">
      <c r="A87" s="14"/>
      <c r="B87" s="79"/>
      <c r="C87" s="72"/>
      <c r="D87" s="73"/>
      <c r="E87" s="74"/>
      <c r="F87" s="79"/>
      <c r="G87" s="79"/>
      <c r="H87" s="72"/>
      <c r="I87" s="73"/>
      <c r="J87" s="74"/>
      <c r="K87" s="79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4.25" customHeight="1">
      <c r="A88" s="14"/>
      <c r="B88" s="15">
        <v>1</v>
      </c>
      <c r="C88" s="75" t="s">
        <v>411</v>
      </c>
      <c r="D88" s="58"/>
      <c r="E88" s="56"/>
      <c r="F88" s="19"/>
      <c r="G88" s="16">
        <v>1</v>
      </c>
      <c r="H88" s="75" t="s">
        <v>367</v>
      </c>
      <c r="I88" s="58"/>
      <c r="J88" s="56"/>
      <c r="K88" s="19" t="s">
        <v>26</v>
      </c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</row>
    <row r="89" spans="1:25" ht="14.25" customHeight="1">
      <c r="A89" s="14"/>
      <c r="B89" s="15">
        <v>2</v>
      </c>
      <c r="C89" s="75" t="s">
        <v>379</v>
      </c>
      <c r="D89" s="58"/>
      <c r="E89" s="56"/>
      <c r="F89" s="19"/>
      <c r="G89" s="29">
        <v>2</v>
      </c>
      <c r="H89" s="75" t="s">
        <v>365</v>
      </c>
      <c r="I89" s="58"/>
      <c r="J89" s="56"/>
      <c r="K89" s="19" t="s">
        <v>111</v>
      </c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</row>
    <row r="90" spans="1:25" ht="14.25" customHeight="1">
      <c r="A90" s="14"/>
      <c r="B90" s="15">
        <v>3</v>
      </c>
      <c r="C90" s="75" t="s">
        <v>375</v>
      </c>
      <c r="D90" s="58"/>
      <c r="E90" s="56"/>
      <c r="F90" s="19"/>
      <c r="G90" s="29">
        <v>3</v>
      </c>
      <c r="H90" s="75" t="s">
        <v>363</v>
      </c>
      <c r="I90" s="58"/>
      <c r="J90" s="56"/>
      <c r="K90" s="19" t="s">
        <v>135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4.25" customHeight="1">
      <c r="A91" s="14"/>
      <c r="B91" s="15">
        <v>4</v>
      </c>
      <c r="C91" s="75" t="s">
        <v>398</v>
      </c>
      <c r="D91" s="58"/>
      <c r="E91" s="56"/>
      <c r="F91" s="19"/>
      <c r="G91" s="29">
        <v>4</v>
      </c>
      <c r="H91" s="75" t="s">
        <v>361</v>
      </c>
      <c r="I91" s="58"/>
      <c r="J91" s="56"/>
      <c r="K91" s="19" t="s">
        <v>26</v>
      </c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4.25" customHeight="1">
      <c r="A92" s="14"/>
      <c r="B92" s="15">
        <v>5</v>
      </c>
      <c r="C92" s="75" t="s">
        <v>410</v>
      </c>
      <c r="D92" s="58"/>
      <c r="E92" s="56"/>
      <c r="F92" s="19"/>
      <c r="G92" s="29">
        <v>5</v>
      </c>
      <c r="H92" s="75" t="s">
        <v>357</v>
      </c>
      <c r="I92" s="58"/>
      <c r="J92" s="56"/>
      <c r="K92" s="19" t="s">
        <v>29</v>
      </c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4.25" customHeight="1">
      <c r="A93" s="14"/>
      <c r="B93" s="15">
        <v>6</v>
      </c>
      <c r="C93" s="75" t="s">
        <v>409</v>
      </c>
      <c r="D93" s="58"/>
      <c r="E93" s="56"/>
      <c r="F93" s="19"/>
      <c r="G93" s="29">
        <v>6</v>
      </c>
      <c r="H93" s="75" t="s">
        <v>359</v>
      </c>
      <c r="I93" s="58"/>
      <c r="J93" s="56"/>
      <c r="K93" s="19" t="s">
        <v>104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4.25" customHeight="1">
      <c r="A94" s="14"/>
      <c r="B94" s="15">
        <v>7</v>
      </c>
      <c r="C94" s="75" t="s">
        <v>408</v>
      </c>
      <c r="D94" s="58"/>
      <c r="E94" s="56"/>
      <c r="F94" s="19"/>
      <c r="G94" s="29">
        <v>7</v>
      </c>
      <c r="H94" s="75" t="s">
        <v>355</v>
      </c>
      <c r="I94" s="58"/>
      <c r="J94" s="56"/>
      <c r="K94" s="19" t="s">
        <v>104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4.25" customHeight="1">
      <c r="A95" s="14"/>
      <c r="B95" s="64" t="str">
        <f>"TOTAL MATCHES WON BY : "&amp;C84</f>
        <v>TOTAL MATCHES WON BY : Meadow Springs</v>
      </c>
      <c r="C95" s="58"/>
      <c r="D95" s="58"/>
      <c r="E95" s="56"/>
      <c r="F95" s="21">
        <f>COUNTA(F88:F94)-0.5*COUNTIF(F88:F94,"Sq*")-COUNTIF(F88:F94,"TBA")</f>
        <v>0</v>
      </c>
      <c r="G95" s="84" t="str">
        <f>"TOTAL MATCHES WON BY : "&amp;H84</f>
        <v>TOTAL MATCHES WON BY : Wanneroo</v>
      </c>
      <c r="H95" s="58"/>
      <c r="I95" s="58"/>
      <c r="J95" s="56"/>
      <c r="K95" s="21">
        <f>COUNTA(K88:K94)-0.5*COUNTIF(K88:K94,"Sq*")-COUNTIF(K88:K94,"TBA")</f>
        <v>7</v>
      </c>
      <c r="L95" s="22"/>
      <c r="M95" s="22"/>
      <c r="N95" s="22" t="str">
        <f>IF(F95+K95=0,"",C84)</f>
        <v>Meadow Springs</v>
      </c>
      <c r="O95" s="22">
        <f>F95</f>
        <v>0</v>
      </c>
      <c r="P95" s="22" t="str">
        <f>IF(F95+K95=0,"",H84)</f>
        <v>Wanneroo</v>
      </c>
      <c r="Q95" s="22">
        <f>K95</f>
        <v>7</v>
      </c>
      <c r="R95" s="22" t="str">
        <f>G96</f>
        <v>Wanneroo</v>
      </c>
      <c r="S95" s="22" t="str">
        <f>IF(R95="HALVED",C84,"")</f>
        <v/>
      </c>
      <c r="T95" s="22" t="str">
        <f>IF(R95="HALVED",H84,"")</f>
        <v/>
      </c>
      <c r="U95" s="22"/>
      <c r="V95" s="22"/>
      <c r="W95" s="22"/>
      <c r="X95" s="22"/>
      <c r="Y95" s="22"/>
    </row>
    <row r="96" spans="1:25" ht="14.25" customHeight="1">
      <c r="A96" s="23"/>
      <c r="B96" s="82" t="s">
        <v>41</v>
      </c>
      <c r="C96" s="58"/>
      <c r="D96" s="58"/>
      <c r="E96" s="58"/>
      <c r="F96" s="56"/>
      <c r="G96" s="83" t="str">
        <f>IF(F95+K95&lt;4,"",IF(F95=K95,"HALVED",IF(F95&gt;K95,C84,H84)))</f>
        <v>Wanneroo</v>
      </c>
      <c r="H96" s="58"/>
      <c r="I96" s="58"/>
      <c r="J96" s="58"/>
      <c r="K96" s="56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spans="1:25" ht="14.25" customHeight="1">
      <c r="A97" s="23"/>
      <c r="B97" s="25"/>
      <c r="C97" s="25"/>
      <c r="D97" s="25"/>
      <c r="E97" s="25"/>
      <c r="F97" s="25"/>
      <c r="G97" s="26"/>
      <c r="H97" s="26"/>
      <c r="I97" s="26"/>
      <c r="J97" s="26"/>
      <c r="K97" s="26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spans="1:25" ht="22.5" customHeight="1">
      <c r="A98" s="14"/>
      <c r="B98" s="76" t="str">
        <f>[2]Sheet1!A12</f>
        <v>ROUND TWO</v>
      </c>
      <c r="C98" s="58"/>
      <c r="D98" s="62" t="str">
        <f>[2]Sheet1!B12</f>
        <v>SUNDAY 29 JUNE</v>
      </c>
      <c r="E98" s="58"/>
      <c r="F98" s="58"/>
      <c r="G98" s="63" t="str">
        <f>[2]Sheet1!C12</f>
        <v>Lakelands CC</v>
      </c>
      <c r="H98" s="58"/>
      <c r="I98" s="58"/>
      <c r="J98" s="58"/>
      <c r="K98" s="56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spans="1:25" ht="15">
      <c r="A99" s="14"/>
      <c r="B99" s="15" t="s">
        <v>18</v>
      </c>
      <c r="C99" s="64" t="str">
        <f>[2]Sheet1!C13</f>
        <v>Lakelands</v>
      </c>
      <c r="D99" s="58"/>
      <c r="E99" s="58"/>
      <c r="F99" s="56"/>
      <c r="G99" s="16" t="s">
        <v>18</v>
      </c>
      <c r="H99" s="65" t="str">
        <f>[2]Sheet1!E13</f>
        <v>Meadow Springs</v>
      </c>
      <c r="I99" s="58"/>
      <c r="J99" s="58"/>
      <c r="K99" s="56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</row>
    <row r="100" spans="1:25" ht="15">
      <c r="A100" s="14"/>
      <c r="B100" s="77" t="s">
        <v>19</v>
      </c>
      <c r="C100" s="80" t="s">
        <v>20</v>
      </c>
      <c r="D100" s="67"/>
      <c r="E100" s="68"/>
      <c r="F100" s="77" t="s">
        <v>21</v>
      </c>
      <c r="G100" s="81" t="s">
        <v>19</v>
      </c>
      <c r="H100" s="66" t="s">
        <v>20</v>
      </c>
      <c r="I100" s="67"/>
      <c r="J100" s="68"/>
      <c r="K100" s="81" t="s">
        <v>21</v>
      </c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14"/>
      <c r="B101" s="78"/>
      <c r="C101" s="69"/>
      <c r="D101" s="70"/>
      <c r="E101" s="71"/>
      <c r="F101" s="78"/>
      <c r="G101" s="78"/>
      <c r="H101" s="69"/>
      <c r="I101" s="70"/>
      <c r="J101" s="71"/>
      <c r="K101" s="78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5">
      <c r="A102" s="14"/>
      <c r="B102" s="79"/>
      <c r="C102" s="72"/>
      <c r="D102" s="73"/>
      <c r="E102" s="74"/>
      <c r="F102" s="79"/>
      <c r="G102" s="79"/>
      <c r="H102" s="72"/>
      <c r="I102" s="73"/>
      <c r="J102" s="74"/>
      <c r="K102" s="79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15">
        <v>1</v>
      </c>
      <c r="C103" s="75" t="s">
        <v>364</v>
      </c>
      <c r="D103" s="58"/>
      <c r="E103" s="56"/>
      <c r="F103" s="19"/>
      <c r="G103" s="16">
        <v>1</v>
      </c>
      <c r="H103" s="75" t="s">
        <v>407</v>
      </c>
      <c r="I103" s="58"/>
      <c r="J103" s="56"/>
      <c r="K103" s="19" t="s">
        <v>96</v>
      </c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</row>
    <row r="104" spans="1:25" ht="15">
      <c r="A104" s="14"/>
      <c r="B104" s="15">
        <v>2</v>
      </c>
      <c r="C104" s="75" t="s">
        <v>406</v>
      </c>
      <c r="D104" s="58"/>
      <c r="E104" s="56"/>
      <c r="F104" s="19" t="s">
        <v>23</v>
      </c>
      <c r="G104" s="29">
        <v>2</v>
      </c>
      <c r="H104" s="75" t="s">
        <v>405</v>
      </c>
      <c r="I104" s="58"/>
      <c r="J104" s="56"/>
      <c r="K104" s="19" t="s">
        <v>23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3</v>
      </c>
      <c r="C105" s="75" t="s">
        <v>404</v>
      </c>
      <c r="D105" s="58"/>
      <c r="E105" s="56"/>
      <c r="F105" s="19" t="s">
        <v>186</v>
      </c>
      <c r="G105" s="29">
        <v>3</v>
      </c>
      <c r="H105" s="75" t="s">
        <v>375</v>
      </c>
      <c r="I105" s="58"/>
      <c r="J105" s="56"/>
      <c r="K105" s="19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4</v>
      </c>
      <c r="C106" s="75" t="s">
        <v>403</v>
      </c>
      <c r="D106" s="58"/>
      <c r="E106" s="56"/>
      <c r="F106" s="19" t="s">
        <v>34</v>
      </c>
      <c r="G106" s="29">
        <v>4</v>
      </c>
      <c r="H106" s="75" t="s">
        <v>402</v>
      </c>
      <c r="I106" s="58"/>
      <c r="J106" s="56"/>
      <c r="K106" s="19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5</v>
      </c>
      <c r="C107" s="75" t="s">
        <v>401</v>
      </c>
      <c r="D107" s="58"/>
      <c r="E107" s="56"/>
      <c r="F107" s="19"/>
      <c r="G107" s="29">
        <v>5</v>
      </c>
      <c r="H107" s="75" t="s">
        <v>400</v>
      </c>
      <c r="I107" s="58"/>
      <c r="J107" s="56"/>
      <c r="K107" s="19" t="s">
        <v>34</v>
      </c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6</v>
      </c>
      <c r="C108" s="75" t="s">
        <v>399</v>
      </c>
      <c r="D108" s="58"/>
      <c r="E108" s="56"/>
      <c r="F108" s="19" t="s">
        <v>96</v>
      </c>
      <c r="G108" s="29">
        <v>6</v>
      </c>
      <c r="H108" s="75" t="s">
        <v>398</v>
      </c>
      <c r="I108" s="58"/>
      <c r="J108" s="56"/>
      <c r="K108" s="19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7</v>
      </c>
      <c r="C109" s="75" t="s">
        <v>397</v>
      </c>
      <c r="D109" s="58"/>
      <c r="E109" s="56"/>
      <c r="F109" s="19" t="s">
        <v>92</v>
      </c>
      <c r="G109" s="29">
        <v>7</v>
      </c>
      <c r="H109" s="75" t="s">
        <v>396</v>
      </c>
      <c r="I109" s="58"/>
      <c r="J109" s="56"/>
      <c r="K109" s="19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23"/>
      <c r="B110" s="64" t="str">
        <f>"TOTAL MATCHES WON BY : "&amp;C99</f>
        <v>TOTAL MATCHES WON BY : Lakelands</v>
      </c>
      <c r="C110" s="58"/>
      <c r="D110" s="58"/>
      <c r="E110" s="56"/>
      <c r="F110" s="21">
        <f>COUNTA(F103:F109)-0.5*COUNTIF(F103:F109,"Sq*")-COUNTIF(F103:F109,"TBA")</f>
        <v>4.5</v>
      </c>
      <c r="G110" s="84" t="str">
        <f>"TOTAL MATCHES WON BY : "&amp;H99</f>
        <v>TOTAL MATCHES WON BY : Meadow Springs</v>
      </c>
      <c r="H110" s="58"/>
      <c r="I110" s="58"/>
      <c r="J110" s="56"/>
      <c r="K110" s="21">
        <f>COUNTA(K103:K109)-0.5*COUNTIF(K103:K109,"Sq*")-COUNTIF(K103:K109,"TBA")</f>
        <v>2.5</v>
      </c>
      <c r="L110" s="22"/>
      <c r="M110" s="22"/>
      <c r="N110" s="22" t="str">
        <f>IF(F110+K110=0,"",C99)</f>
        <v>Lakelands</v>
      </c>
      <c r="O110" s="22">
        <f>F110</f>
        <v>4.5</v>
      </c>
      <c r="P110" s="22" t="str">
        <f>IF(F110+K110=0,"",H99)</f>
        <v>Meadow Springs</v>
      </c>
      <c r="Q110" s="22">
        <f>K110</f>
        <v>2.5</v>
      </c>
      <c r="R110" s="22" t="str">
        <f>G111</f>
        <v>Lakelands</v>
      </c>
      <c r="S110" s="22" t="str">
        <f>IF(R110="HALVED",C99,"")</f>
        <v/>
      </c>
      <c r="T110" s="22" t="str">
        <f>IF(R110="HALVED",H99,"")</f>
        <v/>
      </c>
      <c r="U110" s="22"/>
      <c r="V110" s="22"/>
      <c r="W110" s="22"/>
      <c r="X110" s="22"/>
      <c r="Y110" s="22"/>
    </row>
    <row r="111" spans="1:25" ht="15">
      <c r="A111" s="23"/>
      <c r="B111" s="82" t="s">
        <v>41</v>
      </c>
      <c r="C111" s="58"/>
      <c r="D111" s="58"/>
      <c r="E111" s="58"/>
      <c r="F111" s="56"/>
      <c r="G111" s="83" t="str">
        <f>IF(F110+K110&lt;4,"",IF(F110=K110,"HALVED",IF(F110&gt;K110,C99,H99)))</f>
        <v>Lakelands</v>
      </c>
      <c r="H111" s="58"/>
      <c r="I111" s="58"/>
      <c r="J111" s="58"/>
      <c r="K111" s="56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spans="1:25" ht="15">
      <c r="A112" s="23"/>
      <c r="B112" s="25"/>
      <c r="C112" s="25"/>
      <c r="D112" s="25"/>
      <c r="E112" s="25"/>
      <c r="F112" s="25"/>
      <c r="G112" s="26"/>
      <c r="H112" s="26"/>
      <c r="I112" s="26"/>
      <c r="J112" s="26"/>
      <c r="K112" s="2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23"/>
      <c r="B113" s="15" t="s">
        <v>18</v>
      </c>
      <c r="C113" s="64" t="str">
        <f>[2]Sheet1!C14</f>
        <v>Sun City</v>
      </c>
      <c r="D113" s="58"/>
      <c r="E113" s="58"/>
      <c r="F113" s="56"/>
      <c r="G113" s="16" t="s">
        <v>18</v>
      </c>
      <c r="H113" s="65" t="str">
        <f>[2]Sheet1!E14</f>
        <v>Sea View</v>
      </c>
      <c r="I113" s="58"/>
      <c r="J113" s="58"/>
      <c r="K113" s="56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</row>
    <row r="114" spans="1:25" ht="15">
      <c r="A114" s="23"/>
      <c r="B114" s="77" t="s">
        <v>19</v>
      </c>
      <c r="C114" s="80" t="s">
        <v>20</v>
      </c>
      <c r="D114" s="67"/>
      <c r="E114" s="68"/>
      <c r="F114" s="77" t="s">
        <v>21</v>
      </c>
      <c r="G114" s="81" t="s">
        <v>19</v>
      </c>
      <c r="H114" s="66" t="s">
        <v>20</v>
      </c>
      <c r="I114" s="67"/>
      <c r="J114" s="68"/>
      <c r="K114" s="81" t="s">
        <v>21</v>
      </c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8"/>
      <c r="C115" s="69"/>
      <c r="D115" s="70"/>
      <c r="E115" s="71"/>
      <c r="F115" s="78"/>
      <c r="G115" s="78"/>
      <c r="H115" s="69"/>
      <c r="I115" s="70"/>
      <c r="J115" s="71"/>
      <c r="K115" s="78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9"/>
      <c r="C116" s="72"/>
      <c r="D116" s="73"/>
      <c r="E116" s="74"/>
      <c r="F116" s="79"/>
      <c r="G116" s="79"/>
      <c r="H116" s="72"/>
      <c r="I116" s="73"/>
      <c r="J116" s="74"/>
      <c r="K116" s="79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23"/>
      <c r="B117" s="15">
        <v>1</v>
      </c>
      <c r="C117" s="75" t="s">
        <v>395</v>
      </c>
      <c r="D117" s="58"/>
      <c r="E117" s="56"/>
      <c r="F117" s="19"/>
      <c r="G117" s="16">
        <v>1</v>
      </c>
      <c r="H117" s="75" t="s">
        <v>394</v>
      </c>
      <c r="I117" s="58"/>
      <c r="J117" s="56"/>
      <c r="K117" s="19" t="s">
        <v>26</v>
      </c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</row>
    <row r="118" spans="1:25" ht="15">
      <c r="A118" s="23"/>
      <c r="B118" s="15">
        <v>2</v>
      </c>
      <c r="C118" s="75" t="s">
        <v>393</v>
      </c>
      <c r="D118" s="58"/>
      <c r="E118" s="56"/>
      <c r="F118" s="19"/>
      <c r="G118" s="29">
        <v>2</v>
      </c>
      <c r="H118" s="75" t="s">
        <v>392</v>
      </c>
      <c r="I118" s="58"/>
      <c r="J118" s="56"/>
      <c r="K118" s="19" t="s">
        <v>135</v>
      </c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23"/>
      <c r="B119" s="15">
        <v>3</v>
      </c>
      <c r="C119" s="75" t="s">
        <v>391</v>
      </c>
      <c r="D119" s="58"/>
      <c r="E119" s="56"/>
      <c r="F119" s="19"/>
      <c r="G119" s="29">
        <v>3</v>
      </c>
      <c r="H119" s="75" t="s">
        <v>390</v>
      </c>
      <c r="I119" s="58"/>
      <c r="J119" s="56"/>
      <c r="K119" s="19" t="s">
        <v>34</v>
      </c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23"/>
      <c r="B120" s="15">
        <v>4</v>
      </c>
      <c r="C120" s="75" t="s">
        <v>389</v>
      </c>
      <c r="D120" s="58"/>
      <c r="E120" s="56"/>
      <c r="F120" s="19" t="s">
        <v>186</v>
      </c>
      <c r="G120" s="29">
        <v>4</v>
      </c>
      <c r="H120" s="75" t="s">
        <v>388</v>
      </c>
      <c r="I120" s="58"/>
      <c r="J120" s="56"/>
      <c r="K120" s="19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23"/>
      <c r="B121" s="15">
        <v>5</v>
      </c>
      <c r="C121" s="75" t="s">
        <v>387</v>
      </c>
      <c r="D121" s="58"/>
      <c r="E121" s="56"/>
      <c r="F121" s="19" t="s">
        <v>29</v>
      </c>
      <c r="G121" s="29">
        <v>5</v>
      </c>
      <c r="H121" s="75" t="s">
        <v>386</v>
      </c>
      <c r="I121" s="58"/>
      <c r="J121" s="56"/>
      <c r="K121" s="19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23"/>
      <c r="B122" s="15">
        <v>6</v>
      </c>
      <c r="C122" s="75" t="s">
        <v>385</v>
      </c>
      <c r="D122" s="58"/>
      <c r="E122" s="56"/>
      <c r="F122" s="19" t="s">
        <v>99</v>
      </c>
      <c r="G122" s="29">
        <v>6</v>
      </c>
      <c r="H122" s="75" t="s">
        <v>384</v>
      </c>
      <c r="I122" s="58"/>
      <c r="J122" s="56"/>
      <c r="K122" s="19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23"/>
      <c r="B123" s="15">
        <v>7</v>
      </c>
      <c r="C123" s="75" t="s">
        <v>383</v>
      </c>
      <c r="D123" s="58"/>
      <c r="E123" s="56"/>
      <c r="F123" s="19" t="s">
        <v>34</v>
      </c>
      <c r="G123" s="29">
        <v>7</v>
      </c>
      <c r="H123" s="75" t="s">
        <v>382</v>
      </c>
      <c r="I123" s="58"/>
      <c r="J123" s="56"/>
      <c r="K123" s="19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23"/>
      <c r="B124" s="64" t="str">
        <f>"TOTAL MATCHES WON BY : "&amp;C113</f>
        <v>TOTAL MATCHES WON BY : Sun City</v>
      </c>
      <c r="C124" s="58"/>
      <c r="D124" s="58"/>
      <c r="E124" s="56"/>
      <c r="F124" s="21">
        <f>COUNTA(F117:F123)-0.5*COUNTIF(F117:F123,"Sq*")-COUNTIF(F117:F123,"TBA")</f>
        <v>4</v>
      </c>
      <c r="G124" s="84" t="str">
        <f>"TOTAL MATCHES WON BY : "&amp;H113</f>
        <v>TOTAL MATCHES WON BY : Sea View</v>
      </c>
      <c r="H124" s="58"/>
      <c r="I124" s="58"/>
      <c r="J124" s="56"/>
      <c r="K124" s="21">
        <f>COUNTA(K117:K123)-0.5*COUNTIF(K117:K123,"Sq*")-COUNTIF(K117:K123,"TBA")</f>
        <v>3</v>
      </c>
      <c r="L124" s="22"/>
      <c r="M124" s="22"/>
      <c r="N124" s="22" t="str">
        <f>IF(F124+K124=0,"",C113)</f>
        <v>Sun City</v>
      </c>
      <c r="O124" s="22">
        <f>F124</f>
        <v>4</v>
      </c>
      <c r="P124" s="22" t="str">
        <f>IF(F124+K124=0,"",H113)</f>
        <v>Sea View</v>
      </c>
      <c r="Q124" s="22">
        <f>K124</f>
        <v>3</v>
      </c>
      <c r="R124" s="22" t="str">
        <f>G125</f>
        <v>Sun City</v>
      </c>
      <c r="S124" s="22" t="str">
        <f>IF(R124="HALVED",C113,"")</f>
        <v/>
      </c>
      <c r="T124" s="22" t="str">
        <f>IF(R124="HALVED",H113,"")</f>
        <v/>
      </c>
      <c r="U124" s="22"/>
      <c r="V124" s="22"/>
      <c r="W124" s="22"/>
      <c r="X124" s="22"/>
      <c r="Y124" s="22"/>
    </row>
    <row r="125" spans="1:25" ht="15">
      <c r="A125" s="23"/>
      <c r="B125" s="82" t="s">
        <v>41</v>
      </c>
      <c r="C125" s="58"/>
      <c r="D125" s="58"/>
      <c r="E125" s="58"/>
      <c r="F125" s="56"/>
      <c r="G125" s="83" t="str">
        <f>IF(F124+K124&lt;4,"",IF(F124=K124,"HALVED",IF(F124&gt;K124,C113,H113)))</f>
        <v>Sun City</v>
      </c>
      <c r="H125" s="58"/>
      <c r="I125" s="58"/>
      <c r="J125" s="58"/>
      <c r="K125" s="56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spans="1:25" ht="15">
      <c r="A126" s="23"/>
      <c r="B126" s="25"/>
      <c r="C126" s="25"/>
      <c r="D126" s="25"/>
      <c r="E126" s="25"/>
      <c r="F126" s="25"/>
      <c r="G126" s="26"/>
      <c r="H126" s="26"/>
      <c r="I126" s="26"/>
      <c r="J126" s="26"/>
      <c r="K126" s="2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9.5" customHeight="1">
      <c r="A127" s="23"/>
      <c r="B127" s="76" t="str">
        <f>[2]Sheet1!A6</f>
        <v>ROUND ONE</v>
      </c>
      <c r="C127" s="58"/>
      <c r="D127" s="62" t="str">
        <f>[2]Sheet1!B6</f>
        <v>SUNDAY 22 JUNE</v>
      </c>
      <c r="E127" s="58"/>
      <c r="F127" s="58"/>
      <c r="G127" s="63" t="str">
        <f>[2]Sheet1!C6</f>
        <v>Meadow Springs CC</v>
      </c>
      <c r="H127" s="58"/>
      <c r="I127" s="58"/>
      <c r="J127" s="58"/>
      <c r="K127" s="56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spans="1:25" ht="15">
      <c r="A128" s="23"/>
      <c r="B128" s="15" t="s">
        <v>18</v>
      </c>
      <c r="C128" s="64" t="str">
        <f>[2]Sheet1!C7</f>
        <v>Meadow Springs</v>
      </c>
      <c r="D128" s="58"/>
      <c r="E128" s="58"/>
      <c r="F128" s="56"/>
      <c r="G128" s="16" t="s">
        <v>18</v>
      </c>
      <c r="H128" s="65" t="str">
        <f>[2]Sheet1!E7</f>
        <v>Sun City</v>
      </c>
      <c r="I128" s="58"/>
      <c r="J128" s="58"/>
      <c r="K128" s="56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</row>
    <row r="129" spans="1:25" ht="15">
      <c r="A129" s="23"/>
      <c r="B129" s="77" t="s">
        <v>19</v>
      </c>
      <c r="C129" s="80" t="s">
        <v>20</v>
      </c>
      <c r="D129" s="67"/>
      <c r="E129" s="68"/>
      <c r="F129" s="77" t="s">
        <v>21</v>
      </c>
      <c r="G129" s="81" t="s">
        <v>19</v>
      </c>
      <c r="H129" s="66" t="s">
        <v>20</v>
      </c>
      <c r="I129" s="67"/>
      <c r="J129" s="68"/>
      <c r="K129" s="81" t="s">
        <v>21</v>
      </c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23"/>
      <c r="B130" s="78"/>
      <c r="C130" s="69"/>
      <c r="D130" s="70"/>
      <c r="E130" s="71"/>
      <c r="F130" s="78"/>
      <c r="G130" s="78"/>
      <c r="H130" s="69"/>
      <c r="I130" s="70"/>
      <c r="J130" s="71"/>
      <c r="K130" s="78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23"/>
      <c r="B131" s="79"/>
      <c r="C131" s="72"/>
      <c r="D131" s="73"/>
      <c r="E131" s="74"/>
      <c r="F131" s="79"/>
      <c r="G131" s="79"/>
      <c r="H131" s="72"/>
      <c r="I131" s="73"/>
      <c r="J131" s="74"/>
      <c r="K131" s="79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23"/>
      <c r="B132" s="15">
        <v>1</v>
      </c>
      <c r="C132" s="75" t="s">
        <v>381</v>
      </c>
      <c r="D132" s="58"/>
      <c r="E132" s="56"/>
      <c r="F132" s="19"/>
      <c r="G132" s="16">
        <v>1</v>
      </c>
      <c r="H132" s="75" t="s">
        <v>380</v>
      </c>
      <c r="I132" s="58"/>
      <c r="J132" s="56"/>
      <c r="K132" s="19" t="s">
        <v>104</v>
      </c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</row>
    <row r="133" spans="1:25" ht="15">
      <c r="A133" s="23"/>
      <c r="B133" s="15">
        <v>2</v>
      </c>
      <c r="C133" s="75" t="s">
        <v>379</v>
      </c>
      <c r="D133" s="58"/>
      <c r="E133" s="56"/>
      <c r="F133" s="19" t="s">
        <v>23</v>
      </c>
      <c r="G133" s="29">
        <v>2</v>
      </c>
      <c r="H133" s="75" t="s">
        <v>378</v>
      </c>
      <c r="I133" s="58"/>
      <c r="J133" s="56"/>
      <c r="K133" s="19" t="s">
        <v>23</v>
      </c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23"/>
      <c r="B134" s="15">
        <v>3</v>
      </c>
      <c r="C134" s="75" t="s">
        <v>377</v>
      </c>
      <c r="D134" s="58"/>
      <c r="E134" s="56"/>
      <c r="F134" s="19" t="s">
        <v>111</v>
      </c>
      <c r="G134" s="29">
        <v>3</v>
      </c>
      <c r="H134" s="75" t="s">
        <v>376</v>
      </c>
      <c r="I134" s="58"/>
      <c r="J134" s="56"/>
      <c r="K134" s="19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23"/>
      <c r="B135" s="15">
        <v>4</v>
      </c>
      <c r="C135" s="75" t="s">
        <v>375</v>
      </c>
      <c r="D135" s="58"/>
      <c r="E135" s="56"/>
      <c r="F135" s="19"/>
      <c r="G135" s="29">
        <v>4</v>
      </c>
      <c r="H135" s="75" t="s">
        <v>374</v>
      </c>
      <c r="I135" s="58"/>
      <c r="J135" s="56"/>
      <c r="K135" s="19" t="s">
        <v>26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23"/>
      <c r="B136" s="15">
        <v>5</v>
      </c>
      <c r="C136" s="75" t="s">
        <v>373</v>
      </c>
      <c r="D136" s="58"/>
      <c r="E136" s="56"/>
      <c r="F136" s="19" t="s">
        <v>23</v>
      </c>
      <c r="G136" s="29">
        <v>5</v>
      </c>
      <c r="H136" s="75" t="s">
        <v>372</v>
      </c>
      <c r="I136" s="58"/>
      <c r="J136" s="56"/>
      <c r="K136" s="19" t="s">
        <v>23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23"/>
      <c r="B137" s="15">
        <v>6</v>
      </c>
      <c r="C137" s="75" t="s">
        <v>371</v>
      </c>
      <c r="D137" s="58"/>
      <c r="E137" s="56"/>
      <c r="F137" s="19" t="s">
        <v>26</v>
      </c>
      <c r="G137" s="29">
        <v>6</v>
      </c>
      <c r="H137" s="75" t="s">
        <v>370</v>
      </c>
      <c r="I137" s="58"/>
      <c r="J137" s="56"/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23"/>
      <c r="B138" s="15">
        <v>7</v>
      </c>
      <c r="C138" s="75" t="s">
        <v>369</v>
      </c>
      <c r="D138" s="58"/>
      <c r="E138" s="56"/>
      <c r="F138" s="19" t="s">
        <v>107</v>
      </c>
      <c r="G138" s="29">
        <v>7</v>
      </c>
      <c r="H138" s="87" t="s">
        <v>368</v>
      </c>
      <c r="I138" s="70"/>
      <c r="J138" s="70"/>
      <c r="K138" s="19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23"/>
      <c r="B139" s="64" t="str">
        <f>"TOTAL MATCHES WON BY : "&amp;C128</f>
        <v>TOTAL MATCHES WON BY : Meadow Springs</v>
      </c>
      <c r="C139" s="58"/>
      <c r="D139" s="58"/>
      <c r="E139" s="56"/>
      <c r="F139" s="21">
        <f>COUNTA(F132:F138)-0.5*COUNTIF(F132:F138,"Sq*")-COUNTIF(F132:F138,"TBA")</f>
        <v>4</v>
      </c>
      <c r="G139" s="84" t="str">
        <f>"TOTAL MATCHES WON BY : "&amp;H128</f>
        <v>TOTAL MATCHES WON BY : Sun City</v>
      </c>
      <c r="H139" s="58"/>
      <c r="I139" s="58"/>
      <c r="J139" s="56"/>
      <c r="K139" s="21">
        <f>COUNTA(K132:K138)-0.5*COUNTIF(K132:K138,"Sq*")-COUNTIF(K132:K138,"TBA")</f>
        <v>3</v>
      </c>
      <c r="L139" s="22"/>
      <c r="M139" s="22"/>
      <c r="N139" s="22" t="str">
        <f>IF(F139+K139=0,"",C128)</f>
        <v>Meadow Springs</v>
      </c>
      <c r="O139" s="22">
        <f>F139</f>
        <v>4</v>
      </c>
      <c r="P139" s="22" t="str">
        <f>IF(F139+K139=0,"",H128)</f>
        <v>Sun City</v>
      </c>
      <c r="Q139" s="22">
        <f>K139</f>
        <v>3</v>
      </c>
      <c r="R139" s="22" t="str">
        <f>G140</f>
        <v>Meadow Springs</v>
      </c>
      <c r="S139" s="22" t="str">
        <f>IF(R139="HALVED",C128,"")</f>
        <v/>
      </c>
      <c r="T139" s="22" t="str">
        <f>IF(R139="HALVED",H128,"")</f>
        <v/>
      </c>
      <c r="U139" s="22"/>
      <c r="V139" s="22"/>
      <c r="W139" s="22"/>
      <c r="X139" s="22"/>
      <c r="Y139" s="22"/>
    </row>
    <row r="140" spans="1:25" ht="15">
      <c r="A140" s="23"/>
      <c r="B140" s="82" t="s">
        <v>41</v>
      </c>
      <c r="C140" s="58"/>
      <c r="D140" s="58"/>
      <c r="E140" s="58"/>
      <c r="F140" s="56"/>
      <c r="G140" s="83" t="str">
        <f>IF(F139+K139&lt;4,"",IF(F139=K139,"HALVED",IF(F139&gt;K139,C128,H128)))</f>
        <v>Meadow Springs</v>
      </c>
      <c r="H140" s="58"/>
      <c r="I140" s="58"/>
      <c r="J140" s="58"/>
      <c r="K140" s="56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spans="1:25" ht="15">
      <c r="A141" s="23"/>
      <c r="B141" s="25"/>
      <c r="C141" s="25"/>
      <c r="D141" s="25"/>
      <c r="E141" s="25"/>
      <c r="F141" s="25"/>
      <c r="G141" s="26"/>
      <c r="H141" s="26"/>
      <c r="I141" s="26"/>
      <c r="J141" s="26"/>
      <c r="K141" s="2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">
      <c r="A142" s="23"/>
      <c r="B142" s="15" t="s">
        <v>18</v>
      </c>
      <c r="C142" s="64" t="str">
        <f>[2]Sheet1!C8</f>
        <v>Wanneroo</v>
      </c>
      <c r="D142" s="58"/>
      <c r="E142" s="58"/>
      <c r="F142" s="56"/>
      <c r="G142" s="16" t="s">
        <v>18</v>
      </c>
      <c r="H142" s="65" t="str">
        <f>[2]Sheet1!E8</f>
        <v>Lakelands</v>
      </c>
      <c r="I142" s="58"/>
      <c r="J142" s="58"/>
      <c r="K142" s="56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</row>
    <row r="143" spans="1:25" ht="15">
      <c r="A143" s="23"/>
      <c r="B143" s="77" t="s">
        <v>19</v>
      </c>
      <c r="C143" s="80" t="s">
        <v>20</v>
      </c>
      <c r="D143" s="67"/>
      <c r="E143" s="68"/>
      <c r="F143" s="77" t="s">
        <v>21</v>
      </c>
      <c r="G143" s="81" t="s">
        <v>19</v>
      </c>
      <c r="H143" s="66" t="s">
        <v>20</v>
      </c>
      <c r="I143" s="67"/>
      <c r="J143" s="68"/>
      <c r="K143" s="81" t="s">
        <v>21</v>
      </c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5">
      <c r="A144" s="23"/>
      <c r="B144" s="78"/>
      <c r="C144" s="69"/>
      <c r="D144" s="70"/>
      <c r="E144" s="71"/>
      <c r="F144" s="78"/>
      <c r="G144" s="78"/>
      <c r="H144" s="69"/>
      <c r="I144" s="70"/>
      <c r="J144" s="71"/>
      <c r="K144" s="78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23"/>
      <c r="B145" s="79"/>
      <c r="C145" s="72"/>
      <c r="D145" s="73"/>
      <c r="E145" s="74"/>
      <c r="F145" s="79"/>
      <c r="G145" s="79"/>
      <c r="H145" s="72"/>
      <c r="I145" s="73"/>
      <c r="J145" s="74"/>
      <c r="K145" s="79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23"/>
      <c r="B146" s="15">
        <v>1</v>
      </c>
      <c r="C146" s="75" t="s">
        <v>367</v>
      </c>
      <c r="D146" s="58"/>
      <c r="E146" s="56"/>
      <c r="F146" s="19" t="s">
        <v>107</v>
      </c>
      <c r="G146" s="16">
        <v>1</v>
      </c>
      <c r="H146" s="75" t="s">
        <v>366</v>
      </c>
      <c r="I146" s="58"/>
      <c r="J146" s="56"/>
      <c r="K146" s="19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</row>
    <row r="147" spans="1:25" ht="15">
      <c r="A147" s="23"/>
      <c r="B147" s="15">
        <v>2</v>
      </c>
      <c r="C147" s="75" t="s">
        <v>365</v>
      </c>
      <c r="D147" s="58"/>
      <c r="E147" s="56"/>
      <c r="F147" s="19" t="s">
        <v>99</v>
      </c>
      <c r="G147" s="29">
        <v>2</v>
      </c>
      <c r="H147" s="75" t="s">
        <v>364</v>
      </c>
      <c r="I147" s="58"/>
      <c r="J147" s="56"/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23"/>
      <c r="B148" s="15">
        <v>3</v>
      </c>
      <c r="C148" s="75" t="s">
        <v>363</v>
      </c>
      <c r="D148" s="58"/>
      <c r="E148" s="56"/>
      <c r="F148" s="19" t="s">
        <v>29</v>
      </c>
      <c r="G148" s="29">
        <v>3</v>
      </c>
      <c r="H148" s="75" t="s">
        <v>362</v>
      </c>
      <c r="I148" s="58"/>
      <c r="J148" s="56"/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23"/>
      <c r="B149" s="15">
        <v>4</v>
      </c>
      <c r="C149" s="75" t="s">
        <v>361</v>
      </c>
      <c r="D149" s="58"/>
      <c r="E149" s="56"/>
      <c r="F149" s="19" t="s">
        <v>23</v>
      </c>
      <c r="G149" s="29">
        <v>4</v>
      </c>
      <c r="H149" s="75" t="s">
        <v>360</v>
      </c>
      <c r="I149" s="58"/>
      <c r="J149" s="56"/>
      <c r="K149" s="19" t="s">
        <v>23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23"/>
      <c r="B150" s="15">
        <v>5</v>
      </c>
      <c r="C150" s="75" t="s">
        <v>359</v>
      </c>
      <c r="D150" s="58"/>
      <c r="E150" s="56"/>
      <c r="F150" s="19"/>
      <c r="G150" s="29">
        <v>5</v>
      </c>
      <c r="H150" s="75" t="s">
        <v>358</v>
      </c>
      <c r="I150" s="58"/>
      <c r="J150" s="56"/>
      <c r="K150" s="19" t="s">
        <v>37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23"/>
      <c r="B151" s="15">
        <v>6</v>
      </c>
      <c r="C151" s="75" t="s">
        <v>357</v>
      </c>
      <c r="D151" s="58"/>
      <c r="E151" s="56"/>
      <c r="F151" s="19" t="s">
        <v>99</v>
      </c>
      <c r="G151" s="29">
        <v>6</v>
      </c>
      <c r="H151" s="75" t="s">
        <v>356</v>
      </c>
      <c r="I151" s="58"/>
      <c r="J151" s="56"/>
      <c r="K151" s="19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23"/>
      <c r="B152" s="15">
        <v>7</v>
      </c>
      <c r="C152" s="75" t="s">
        <v>355</v>
      </c>
      <c r="D152" s="58"/>
      <c r="E152" s="56"/>
      <c r="F152" s="19"/>
      <c r="G152" s="29">
        <v>7</v>
      </c>
      <c r="H152" s="75" t="s">
        <v>354</v>
      </c>
      <c r="I152" s="58"/>
      <c r="J152" s="56"/>
      <c r="K152" s="19" t="s">
        <v>29</v>
      </c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23"/>
      <c r="B153" s="64" t="str">
        <f>"TOTAL MATCHES WON BY : "&amp;C142</f>
        <v>TOTAL MATCHES WON BY : Wanneroo</v>
      </c>
      <c r="C153" s="58"/>
      <c r="D153" s="58"/>
      <c r="E153" s="56"/>
      <c r="F153" s="21">
        <f>COUNTA(F146:F152)-0.5*COUNTIF(F146:F152,"Sq*")-COUNTIF(F146:F152,"TBA")</f>
        <v>4.5</v>
      </c>
      <c r="G153" s="84" t="str">
        <f>"TOTAL MATCHES WON BY : "&amp;H142</f>
        <v>TOTAL MATCHES WON BY : Lakelands</v>
      </c>
      <c r="H153" s="58"/>
      <c r="I153" s="58"/>
      <c r="J153" s="56"/>
      <c r="K153" s="21">
        <f>COUNTA(K146:K152)-0.5*COUNTIF(K146:K152,"Sq*")-COUNTIF(K146:K152,"TBA")</f>
        <v>2.5</v>
      </c>
      <c r="L153" s="22"/>
      <c r="M153" s="22"/>
      <c r="N153" s="22" t="str">
        <f>IF(F153+K153=0,"",C142)</f>
        <v>Wanneroo</v>
      </c>
      <c r="O153" s="22">
        <f>F153</f>
        <v>4.5</v>
      </c>
      <c r="P153" s="22" t="str">
        <f>IF(F153+K153=0,"",H142)</f>
        <v>Lakelands</v>
      </c>
      <c r="Q153" s="22">
        <f>K153</f>
        <v>2.5</v>
      </c>
      <c r="R153" s="22" t="str">
        <f>G154</f>
        <v>Wanneroo</v>
      </c>
      <c r="S153" s="22" t="str">
        <f>IF(R153="HALVED",C142,"")</f>
        <v/>
      </c>
      <c r="T153" s="22" t="str">
        <f>IF(R153="HALVED",H142,"")</f>
        <v/>
      </c>
      <c r="U153" s="22"/>
      <c r="V153" s="22"/>
      <c r="W153" s="22"/>
      <c r="X153" s="22"/>
      <c r="Y153" s="22"/>
    </row>
    <row r="154" spans="1:25" ht="15">
      <c r="A154" s="23"/>
      <c r="B154" s="82" t="s">
        <v>41</v>
      </c>
      <c r="C154" s="58"/>
      <c r="D154" s="58"/>
      <c r="E154" s="58"/>
      <c r="F154" s="56"/>
      <c r="G154" s="83" t="str">
        <f>IF(F153+K153&lt;4,"",IF(F153=K153,"HALVED",IF(F153&gt;K153,C142,H142)))</f>
        <v>Wanneroo</v>
      </c>
      <c r="H154" s="58"/>
      <c r="I154" s="58"/>
      <c r="J154" s="58"/>
      <c r="K154" s="56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spans="1:25" ht="15">
      <c r="A155" s="23"/>
      <c r="B155" s="23"/>
      <c r="C155" s="23"/>
      <c r="D155" s="23"/>
      <c r="E155" s="23"/>
      <c r="F155" s="23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23"/>
      <c r="B156" s="23"/>
      <c r="C156" s="23"/>
      <c r="D156" s="23"/>
      <c r="E156" s="23"/>
      <c r="F156" s="23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23"/>
      <c r="C157" s="23"/>
      <c r="D157" s="23"/>
      <c r="E157" s="23"/>
      <c r="F157" s="23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spans="1:25" ht="15">
      <c r="A158" s="23"/>
      <c r="B158" s="23"/>
      <c r="C158" s="23"/>
      <c r="D158" s="23"/>
      <c r="E158" s="23"/>
      <c r="F158" s="23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spans="1:25" ht="15">
      <c r="A159" s="23"/>
      <c r="B159" s="23"/>
      <c r="C159" s="23"/>
      <c r="D159" s="23"/>
      <c r="E159" s="23"/>
      <c r="F159" s="23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spans="1:25" ht="15">
      <c r="A160" s="23"/>
      <c r="B160" s="23"/>
      <c r="C160" s="23"/>
      <c r="D160" s="23"/>
      <c r="E160" s="23"/>
      <c r="F160" s="23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spans="1:25" ht="15">
      <c r="A161" s="23"/>
      <c r="B161" s="23"/>
      <c r="C161" s="23"/>
      <c r="D161" s="23"/>
      <c r="E161" s="23"/>
      <c r="F161" s="23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spans="1:25" ht="15">
      <c r="A162" s="23"/>
      <c r="B162" s="23"/>
      <c r="C162" s="23"/>
      <c r="D162" s="23"/>
      <c r="E162" s="23"/>
      <c r="F162" s="23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spans="1:25" ht="15">
      <c r="A163" s="23"/>
      <c r="B163" s="23"/>
      <c r="C163" s="23"/>
      <c r="D163" s="23"/>
      <c r="E163" s="23"/>
      <c r="F163" s="23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spans="1:25" ht="15">
      <c r="A164" s="23"/>
      <c r="B164" s="23"/>
      <c r="C164" s="23"/>
      <c r="D164" s="23"/>
      <c r="E164" s="23"/>
      <c r="F164" s="23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spans="1:25" ht="15">
      <c r="A165" s="23"/>
      <c r="B165" s="23"/>
      <c r="C165" s="23"/>
      <c r="D165" s="23"/>
      <c r="E165" s="23"/>
      <c r="F165" s="23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spans="1:25" ht="15">
      <c r="A166" s="23"/>
      <c r="B166" s="23"/>
      <c r="C166" s="23"/>
      <c r="D166" s="23"/>
      <c r="E166" s="23"/>
      <c r="F166" s="23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spans="1:25" ht="15">
      <c r="A167" s="23"/>
      <c r="B167" s="23"/>
      <c r="C167" s="23"/>
      <c r="D167" s="23"/>
      <c r="E167" s="23"/>
      <c r="F167" s="23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spans="1:25" ht="15">
      <c r="A168" s="23"/>
      <c r="B168" s="23"/>
      <c r="C168" s="23"/>
      <c r="D168" s="23"/>
      <c r="E168" s="23"/>
      <c r="F168" s="23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spans="1:25" ht="15">
      <c r="A169" s="23"/>
      <c r="B169" s="23"/>
      <c r="C169" s="23"/>
      <c r="D169" s="23"/>
      <c r="E169" s="23"/>
      <c r="F169" s="23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23"/>
      <c r="B170" s="23"/>
      <c r="C170" s="23"/>
      <c r="D170" s="23"/>
      <c r="E170" s="23"/>
      <c r="F170" s="23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23"/>
      <c r="C171" s="23"/>
      <c r="D171" s="23"/>
      <c r="E171" s="23"/>
      <c r="F171" s="23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 ht="15">
      <c r="A172" s="23"/>
      <c r="B172" s="23"/>
      <c r="C172" s="23"/>
      <c r="D172" s="23"/>
      <c r="E172" s="23"/>
      <c r="F172" s="23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 ht="15">
      <c r="A173" s="23"/>
      <c r="B173" s="23"/>
      <c r="C173" s="23"/>
      <c r="D173" s="23"/>
      <c r="E173" s="23"/>
      <c r="F173" s="23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 ht="15">
      <c r="A174" s="23"/>
      <c r="B174" s="23"/>
      <c r="C174" s="23"/>
      <c r="D174" s="23"/>
      <c r="E174" s="23"/>
      <c r="F174" s="23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 ht="15" hidden="1">
      <c r="A175" s="23"/>
      <c r="B175" s="23"/>
      <c r="C175" s="23"/>
      <c r="D175" s="23"/>
      <c r="E175" s="23"/>
      <c r="F175" s="34" t="s">
        <v>23</v>
      </c>
      <c r="G175" s="24"/>
      <c r="H175" s="24"/>
      <c r="I175" s="33"/>
      <c r="J175" s="33"/>
      <c r="K175" s="33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 ht="15" hidden="1">
      <c r="A176" s="23"/>
      <c r="B176" s="23"/>
      <c r="C176" s="23"/>
      <c r="D176" s="23"/>
      <c r="E176" s="23"/>
      <c r="F176" s="34" t="s">
        <v>92</v>
      </c>
      <c r="G176" s="24"/>
      <c r="H176" s="24"/>
      <c r="I176" s="33"/>
      <c r="J176" s="33"/>
      <c r="K176" s="33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 ht="15" hidden="1">
      <c r="A177" s="23"/>
      <c r="B177" s="23"/>
      <c r="C177" s="23"/>
      <c r="D177" s="23"/>
      <c r="E177" s="23"/>
      <c r="F177" s="34" t="s">
        <v>104</v>
      </c>
      <c r="G177" s="24"/>
      <c r="H177" s="24"/>
      <c r="I177" s="33"/>
      <c r="J177" s="33"/>
      <c r="K177" s="33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 ht="15" hidden="1">
      <c r="A178" s="23"/>
      <c r="B178" s="23"/>
      <c r="C178" s="23"/>
      <c r="D178" s="23"/>
      <c r="E178" s="23"/>
      <c r="F178" s="34" t="s">
        <v>26</v>
      </c>
      <c r="G178" s="24"/>
      <c r="H178" s="24"/>
      <c r="I178" s="33"/>
      <c r="J178" s="33"/>
      <c r="K178" s="33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 ht="15" hidden="1">
      <c r="A179" s="23"/>
      <c r="B179" s="23"/>
      <c r="C179" s="23"/>
      <c r="D179" s="23"/>
      <c r="E179" s="23"/>
      <c r="F179" s="34" t="s">
        <v>34</v>
      </c>
      <c r="G179" s="24"/>
      <c r="H179" s="24"/>
      <c r="I179" s="33"/>
      <c r="J179" s="33"/>
      <c r="K179" s="33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 ht="15" hidden="1">
      <c r="A180" s="23"/>
      <c r="B180" s="23"/>
      <c r="C180" s="23"/>
      <c r="D180" s="23"/>
      <c r="E180" s="23"/>
      <c r="F180" s="90" t="s">
        <v>37</v>
      </c>
      <c r="G180" s="24"/>
      <c r="H180" s="24"/>
      <c r="I180" s="33"/>
      <c r="J180" s="33"/>
      <c r="K180" s="33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 ht="15" hidden="1">
      <c r="A181" s="23"/>
      <c r="B181" s="23"/>
      <c r="C181" s="23"/>
      <c r="D181" s="23"/>
      <c r="E181" s="23"/>
      <c r="F181" s="34" t="s">
        <v>29</v>
      </c>
      <c r="G181" s="24"/>
      <c r="H181" s="24"/>
      <c r="I181" s="33"/>
      <c r="J181" s="33"/>
      <c r="K181" s="33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 ht="15" hidden="1">
      <c r="A182" s="23"/>
      <c r="B182" s="23"/>
      <c r="C182" s="92"/>
      <c r="D182" s="91"/>
      <c r="E182" s="23"/>
      <c r="F182" s="34" t="s">
        <v>99</v>
      </c>
      <c r="G182" s="24"/>
      <c r="H182" s="24"/>
      <c r="I182" s="33"/>
      <c r="J182" s="33"/>
      <c r="K182" s="33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spans="1:25" ht="15" hidden="1">
      <c r="A183" s="23"/>
      <c r="B183" s="23"/>
      <c r="C183" s="23"/>
      <c r="D183" s="23"/>
      <c r="E183" s="23"/>
      <c r="F183" s="34" t="s">
        <v>111</v>
      </c>
      <c r="G183" s="24"/>
      <c r="H183" s="24"/>
      <c r="I183" s="33"/>
      <c r="J183" s="33"/>
      <c r="K183" s="33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 hidden="1">
      <c r="A184" s="23"/>
      <c r="B184" s="23"/>
      <c r="C184" s="23"/>
      <c r="D184" s="23"/>
      <c r="E184" s="23"/>
      <c r="F184" s="34" t="s">
        <v>96</v>
      </c>
      <c r="G184" s="24"/>
      <c r="H184" s="24"/>
      <c r="I184" s="33"/>
      <c r="J184" s="33"/>
      <c r="K184" s="33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 ht="15" hidden="1">
      <c r="A185" s="23"/>
      <c r="B185" s="23"/>
      <c r="C185" s="23"/>
      <c r="D185" s="23"/>
      <c r="E185" s="23"/>
      <c r="F185" s="34" t="s">
        <v>84</v>
      </c>
      <c r="G185" s="24"/>
      <c r="H185" s="24"/>
      <c r="I185" s="33"/>
      <c r="J185" s="33"/>
      <c r="K185" s="33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spans="1:25" ht="15" hidden="1">
      <c r="A186" s="23"/>
      <c r="B186" s="23"/>
      <c r="C186" s="23"/>
      <c r="D186" s="23"/>
      <c r="E186" s="23"/>
      <c r="F186" s="34" t="s">
        <v>135</v>
      </c>
      <c r="G186" s="24"/>
      <c r="H186" s="24"/>
      <c r="I186" s="33"/>
      <c r="J186" s="33"/>
      <c r="K186" s="33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spans="1:25" ht="15" hidden="1">
      <c r="A187" s="23"/>
      <c r="B187" s="23"/>
      <c r="C187" s="23"/>
      <c r="D187" s="23"/>
      <c r="E187" s="23"/>
      <c r="F187" s="34" t="s">
        <v>107</v>
      </c>
      <c r="G187" s="24"/>
      <c r="H187" s="24"/>
      <c r="I187" s="33"/>
      <c r="J187" s="33"/>
      <c r="K187" s="33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spans="1:25" ht="15" hidden="1">
      <c r="A188" s="23"/>
      <c r="B188" s="23"/>
      <c r="C188" s="23"/>
      <c r="D188" s="23"/>
      <c r="E188" s="23"/>
      <c r="F188" s="34" t="s">
        <v>175</v>
      </c>
      <c r="G188" s="24"/>
      <c r="H188" s="24"/>
      <c r="I188" s="33"/>
      <c r="J188" s="33"/>
      <c r="K188" s="33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spans="1:25" ht="15" hidden="1">
      <c r="A189" s="23"/>
      <c r="B189" s="23"/>
      <c r="C189" s="23"/>
      <c r="D189" s="23"/>
      <c r="E189" s="23"/>
      <c r="F189" s="34" t="s">
        <v>170</v>
      </c>
      <c r="G189" s="24"/>
      <c r="H189" s="24"/>
      <c r="I189" s="33"/>
      <c r="J189" s="33"/>
      <c r="K189" s="33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spans="1:25" ht="15" hidden="1">
      <c r="A190" s="23"/>
      <c r="B190" s="23"/>
      <c r="C190" s="23"/>
      <c r="D190" s="23"/>
      <c r="E190" s="23"/>
      <c r="F190" s="34" t="s">
        <v>186</v>
      </c>
      <c r="G190" s="24"/>
      <c r="H190" s="24"/>
      <c r="I190" s="33"/>
      <c r="J190" s="33"/>
      <c r="K190" s="33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spans="1:25" ht="15" hidden="1">
      <c r="A191" s="23"/>
      <c r="B191" s="23"/>
      <c r="C191" s="23"/>
      <c r="D191" s="23"/>
      <c r="E191" s="23"/>
      <c r="F191" s="34" t="s">
        <v>187</v>
      </c>
      <c r="G191" s="24"/>
      <c r="H191" s="24"/>
      <c r="I191" s="33"/>
      <c r="J191" s="33"/>
      <c r="K191" s="33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spans="1:25" ht="15" hidden="1">
      <c r="A192" s="23"/>
      <c r="B192" s="23"/>
      <c r="C192" s="23"/>
      <c r="D192" s="23"/>
      <c r="E192" s="23"/>
      <c r="F192" s="34" t="s">
        <v>188</v>
      </c>
      <c r="G192" s="24"/>
      <c r="H192" s="24"/>
      <c r="I192" s="33"/>
      <c r="J192" s="33"/>
      <c r="K192" s="33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spans="1:25" ht="15" hidden="1">
      <c r="A193" s="23"/>
      <c r="B193" s="23"/>
      <c r="C193" s="23"/>
      <c r="D193" s="23"/>
      <c r="E193" s="23"/>
      <c r="F193" s="34" t="s">
        <v>189</v>
      </c>
      <c r="G193" s="24"/>
      <c r="H193" s="24"/>
      <c r="I193" s="33"/>
      <c r="J193" s="33"/>
      <c r="K193" s="33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spans="1:25" ht="15" hidden="1">
      <c r="A194" s="23"/>
      <c r="B194" s="23"/>
      <c r="C194" s="23"/>
      <c r="D194" s="23"/>
      <c r="E194" s="23"/>
      <c r="F194" s="34" t="s">
        <v>190</v>
      </c>
      <c r="G194" s="24"/>
      <c r="H194" s="24"/>
      <c r="I194" s="33"/>
      <c r="J194" s="33"/>
      <c r="K194" s="33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spans="1:25" ht="15" hidden="1">
      <c r="A195" s="23"/>
      <c r="B195" s="23"/>
      <c r="C195" s="23"/>
      <c r="D195" s="23"/>
      <c r="E195" s="23"/>
      <c r="F195" s="34" t="s">
        <v>191</v>
      </c>
      <c r="G195" s="24"/>
      <c r="H195" s="24"/>
      <c r="I195" s="33"/>
      <c r="J195" s="33"/>
      <c r="K195" s="33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spans="1:25" ht="15" hidden="1">
      <c r="A196" s="23"/>
      <c r="B196" s="23"/>
      <c r="C196" s="23"/>
      <c r="D196" s="23"/>
      <c r="E196" s="23"/>
      <c r="F196" s="34" t="s">
        <v>192</v>
      </c>
      <c r="G196" s="24"/>
      <c r="H196" s="24"/>
      <c r="I196" s="33"/>
      <c r="J196" s="33"/>
      <c r="K196" s="33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spans="1:25" ht="15" hidden="1">
      <c r="A197" s="23"/>
      <c r="B197" s="23"/>
      <c r="C197" s="23"/>
      <c r="D197" s="23"/>
      <c r="E197" s="23"/>
      <c r="F197" s="34" t="s">
        <v>193</v>
      </c>
      <c r="G197" s="24"/>
      <c r="H197" s="24"/>
      <c r="I197" s="33"/>
      <c r="J197" s="33"/>
      <c r="K197" s="33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spans="1:25" ht="15">
      <c r="A198" s="23"/>
      <c r="B198" s="23"/>
      <c r="C198" s="23"/>
      <c r="D198" s="23"/>
      <c r="E198" s="23"/>
      <c r="F198" s="23"/>
      <c r="G198" s="24"/>
      <c r="H198" s="24"/>
      <c r="I198" s="33"/>
      <c r="J198" s="33"/>
      <c r="K198" s="33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5">
      <c r="A199" s="23"/>
      <c r="B199" s="23"/>
      <c r="C199" s="23"/>
      <c r="D199" s="23"/>
      <c r="E199" s="23"/>
      <c r="F199" s="23"/>
      <c r="G199" s="24"/>
      <c r="H199" s="24"/>
      <c r="I199" s="33"/>
      <c r="J199" s="33"/>
      <c r="K199" s="33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5">
      <c r="A200" s="23"/>
      <c r="B200" s="23"/>
      <c r="C200" s="23"/>
      <c r="D200" s="23"/>
      <c r="E200" s="23"/>
      <c r="F200" s="23"/>
      <c r="G200" s="24"/>
      <c r="H200" s="24"/>
      <c r="I200" s="33"/>
      <c r="J200" s="33"/>
      <c r="K200" s="33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spans="1:25" ht="15">
      <c r="A201" s="23"/>
      <c r="B201" s="23"/>
      <c r="C201" s="23"/>
      <c r="D201" s="23"/>
      <c r="E201" s="23"/>
      <c r="F201" s="23"/>
      <c r="G201" s="24"/>
      <c r="H201" s="24"/>
      <c r="I201" s="33"/>
      <c r="J201" s="33"/>
      <c r="K201" s="33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spans="1:25" ht="15">
      <c r="A202" s="23"/>
      <c r="B202" s="23"/>
      <c r="C202" s="23"/>
      <c r="D202" s="23"/>
      <c r="E202" s="23"/>
      <c r="F202" s="23"/>
      <c r="G202" s="24"/>
      <c r="H202" s="24"/>
      <c r="I202" s="33"/>
      <c r="J202" s="33"/>
      <c r="K202" s="33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spans="1:25" ht="15">
      <c r="A203" s="23"/>
      <c r="B203" s="23"/>
      <c r="C203" s="23"/>
      <c r="D203" s="23"/>
      <c r="E203" s="23"/>
      <c r="F203" s="23"/>
      <c r="G203" s="24"/>
      <c r="H203" s="24"/>
      <c r="I203" s="33"/>
      <c r="J203" s="33"/>
      <c r="K203" s="33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spans="1:25" ht="15">
      <c r="A204" s="23"/>
      <c r="B204" s="23"/>
      <c r="C204" s="23"/>
      <c r="D204" s="23"/>
      <c r="E204" s="23"/>
      <c r="F204" s="23"/>
      <c r="G204" s="24"/>
      <c r="H204" s="24"/>
      <c r="I204" s="33"/>
      <c r="J204" s="33"/>
      <c r="K204" s="33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spans="1:25" ht="15">
      <c r="A205" s="23"/>
      <c r="B205" s="23"/>
      <c r="C205" s="23"/>
      <c r="D205" s="23"/>
      <c r="E205" s="23"/>
      <c r="F205" s="23"/>
      <c r="G205" s="24"/>
      <c r="H205" s="24"/>
      <c r="I205" s="33"/>
      <c r="J205" s="33"/>
      <c r="K205" s="33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spans="1:25" ht="15">
      <c r="A206" s="23"/>
      <c r="B206" s="23"/>
      <c r="C206" s="23"/>
      <c r="D206" s="23"/>
      <c r="E206" s="23"/>
      <c r="F206" s="23"/>
      <c r="G206" s="24"/>
      <c r="H206" s="24"/>
      <c r="I206" s="33"/>
      <c r="J206" s="33"/>
      <c r="K206" s="33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spans="1:25" ht="15">
      <c r="A207" s="23"/>
      <c r="B207" s="23"/>
      <c r="C207" s="23"/>
      <c r="D207" s="23"/>
      <c r="E207" s="23"/>
      <c r="F207" s="23"/>
      <c r="G207" s="24"/>
      <c r="H207" s="24"/>
      <c r="I207" s="33"/>
      <c r="J207" s="33"/>
      <c r="K207" s="33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spans="1:25" ht="15">
      <c r="A208" s="23"/>
      <c r="B208" s="23"/>
      <c r="C208" s="23"/>
      <c r="D208" s="23"/>
      <c r="E208" s="23"/>
      <c r="F208" s="23"/>
      <c r="G208" s="24"/>
      <c r="H208" s="24"/>
      <c r="I208" s="33"/>
      <c r="J208" s="33"/>
      <c r="K208" s="33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spans="1:25" ht="15">
      <c r="A209" s="23"/>
      <c r="B209" s="23"/>
      <c r="C209" s="23"/>
      <c r="D209" s="23"/>
      <c r="E209" s="23"/>
      <c r="F209" s="23"/>
      <c r="G209" s="24"/>
      <c r="H209" s="24"/>
      <c r="I209" s="33"/>
      <c r="J209" s="33"/>
      <c r="K209" s="33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spans="1:25" ht="15">
      <c r="A210" s="23"/>
      <c r="B210" s="23"/>
      <c r="C210" s="23"/>
      <c r="D210" s="23"/>
      <c r="E210" s="23"/>
      <c r="F210" s="23"/>
      <c r="G210" s="24"/>
      <c r="H210" s="24"/>
      <c r="I210" s="33"/>
      <c r="J210" s="33"/>
      <c r="K210" s="33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spans="1:25" ht="15">
      <c r="A211" s="23"/>
      <c r="B211" s="23"/>
      <c r="C211" s="23"/>
      <c r="D211" s="23"/>
      <c r="E211" s="23"/>
      <c r="F211" s="23"/>
      <c r="G211" s="24"/>
      <c r="H211" s="24"/>
      <c r="I211" s="33"/>
      <c r="J211" s="33"/>
      <c r="K211" s="33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spans="1:25" ht="15">
      <c r="A212" s="23"/>
      <c r="B212" s="23"/>
      <c r="C212" s="23"/>
      <c r="D212" s="23"/>
      <c r="E212" s="23"/>
      <c r="F212" s="23"/>
      <c r="G212" s="24"/>
      <c r="H212" s="24"/>
      <c r="I212" s="33"/>
      <c r="J212" s="33"/>
      <c r="K212" s="33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5">
      <c r="A213" s="23"/>
      <c r="B213" s="23"/>
      <c r="C213" s="23"/>
      <c r="D213" s="23"/>
      <c r="E213" s="23"/>
      <c r="F213" s="23"/>
      <c r="G213" s="24"/>
      <c r="H213" s="24"/>
      <c r="I213" s="33"/>
      <c r="J213" s="33"/>
      <c r="K213" s="33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5">
      <c r="A214" s="23"/>
      <c r="B214" s="23"/>
      <c r="C214" s="23"/>
      <c r="D214" s="23"/>
      <c r="E214" s="23"/>
      <c r="F214" s="23"/>
      <c r="G214" s="24"/>
      <c r="H214" s="24"/>
      <c r="I214" s="33"/>
      <c r="J214" s="33"/>
      <c r="K214" s="33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spans="1:25" ht="15">
      <c r="A215" s="23"/>
      <c r="B215" s="23"/>
      <c r="C215" s="23"/>
      <c r="D215" s="23"/>
      <c r="E215" s="23"/>
      <c r="F215" s="23"/>
      <c r="G215" s="24"/>
      <c r="H215" s="24"/>
      <c r="I215" s="33"/>
      <c r="J215" s="33"/>
      <c r="K215" s="33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spans="1:25" ht="15">
      <c r="A216" s="23"/>
      <c r="B216" s="23"/>
      <c r="C216" s="23"/>
      <c r="D216" s="23"/>
      <c r="E216" s="23"/>
      <c r="F216" s="23"/>
      <c r="G216" s="24"/>
      <c r="H216" s="24"/>
      <c r="I216" s="33"/>
      <c r="J216" s="33"/>
      <c r="K216" s="33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spans="1:25" ht="15">
      <c r="A217" s="23"/>
      <c r="B217" s="23"/>
      <c r="C217" s="23"/>
      <c r="D217" s="23"/>
      <c r="E217" s="23"/>
      <c r="F217" s="23"/>
      <c r="G217" s="24"/>
      <c r="H217" s="24"/>
      <c r="I217" s="33"/>
      <c r="J217" s="33"/>
      <c r="K217" s="33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spans="1:25" ht="15">
      <c r="A218" s="23"/>
      <c r="B218" s="23"/>
      <c r="C218" s="23"/>
      <c r="D218" s="23"/>
      <c r="E218" s="23"/>
      <c r="F218" s="23"/>
      <c r="G218" s="24"/>
      <c r="H218" s="24"/>
      <c r="I218" s="33"/>
      <c r="J218" s="33"/>
      <c r="K218" s="33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spans="1:25" ht="15">
      <c r="A219" s="23"/>
      <c r="B219" s="23"/>
      <c r="C219" s="23"/>
      <c r="D219" s="23"/>
      <c r="E219" s="23"/>
      <c r="F219" s="23"/>
      <c r="G219" s="24"/>
      <c r="H219" s="24"/>
      <c r="I219" s="33"/>
      <c r="J219" s="33"/>
      <c r="K219" s="33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spans="1:25" ht="15">
      <c r="A220" s="23"/>
      <c r="B220" s="23"/>
      <c r="C220" s="23"/>
      <c r="D220" s="23"/>
      <c r="E220" s="23"/>
      <c r="F220" s="23"/>
      <c r="G220" s="24"/>
      <c r="H220" s="24"/>
      <c r="I220" s="33"/>
      <c r="J220" s="33"/>
      <c r="K220" s="33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spans="1:25" ht="15">
      <c r="A221" s="23"/>
      <c r="B221" s="23"/>
      <c r="C221" s="23"/>
      <c r="D221" s="23"/>
      <c r="E221" s="23"/>
      <c r="F221" s="23"/>
      <c r="G221" s="24"/>
      <c r="H221" s="24"/>
      <c r="I221" s="33"/>
      <c r="J221" s="33"/>
      <c r="K221" s="33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spans="1:25" ht="15">
      <c r="A222" s="23"/>
      <c r="B222" s="23"/>
      <c r="C222" s="23"/>
      <c r="D222" s="23"/>
      <c r="E222" s="23"/>
      <c r="F222" s="23"/>
      <c r="G222" s="24"/>
      <c r="H222" s="24"/>
      <c r="I222" s="33"/>
      <c r="J222" s="33"/>
      <c r="K222" s="33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spans="1:25" ht="15">
      <c r="A223" s="23"/>
      <c r="B223" s="23"/>
      <c r="C223" s="23"/>
      <c r="D223" s="23"/>
      <c r="E223" s="23"/>
      <c r="F223" s="23"/>
      <c r="G223" s="24"/>
      <c r="H223" s="24"/>
      <c r="I223" s="33"/>
      <c r="J223" s="33"/>
      <c r="K223" s="33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spans="1:25" ht="15">
      <c r="A224" s="23"/>
      <c r="B224" s="23"/>
      <c r="C224" s="23"/>
      <c r="D224" s="23"/>
      <c r="E224" s="23"/>
      <c r="F224" s="23"/>
      <c r="G224" s="24"/>
      <c r="H224" s="24"/>
      <c r="I224" s="33"/>
      <c r="J224" s="33"/>
      <c r="K224" s="33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spans="1:25" ht="15">
      <c r="A225" s="23"/>
      <c r="B225" s="23"/>
      <c r="C225" s="23"/>
      <c r="D225" s="23"/>
      <c r="E225" s="23"/>
      <c r="F225" s="23"/>
      <c r="G225" s="24"/>
      <c r="H225" s="24"/>
      <c r="I225" s="33"/>
      <c r="J225" s="33"/>
      <c r="K225" s="33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spans="1:25" ht="15">
      <c r="A226" s="23"/>
      <c r="B226" s="23"/>
      <c r="C226" s="23"/>
      <c r="D226" s="23"/>
      <c r="E226" s="23"/>
      <c r="F226" s="23"/>
      <c r="G226" s="24"/>
      <c r="H226" s="24"/>
      <c r="I226" s="33"/>
      <c r="J226" s="33"/>
      <c r="K226" s="33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3"/>
      <c r="C227" s="23"/>
      <c r="D227" s="23"/>
      <c r="E227" s="23"/>
      <c r="F227" s="23"/>
      <c r="G227" s="24"/>
      <c r="H227" s="24"/>
      <c r="I227" s="33"/>
      <c r="J227" s="33"/>
      <c r="K227" s="33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23"/>
      <c r="C228" s="23"/>
      <c r="D228" s="23"/>
      <c r="E228" s="23"/>
      <c r="F228" s="23"/>
      <c r="G228" s="24"/>
      <c r="H228" s="24"/>
      <c r="I228" s="33"/>
      <c r="J228" s="33"/>
      <c r="K228" s="33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 ht="15">
      <c r="A229" s="23"/>
      <c r="B229" s="23"/>
      <c r="C229" s="23"/>
      <c r="D229" s="23"/>
      <c r="E229" s="23"/>
      <c r="F229" s="23"/>
      <c r="G229" s="24"/>
      <c r="H229" s="24"/>
      <c r="I229" s="33"/>
      <c r="J229" s="33"/>
      <c r="K229" s="33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 ht="15">
      <c r="A230" s="23"/>
      <c r="B230" s="23"/>
      <c r="C230" s="23"/>
      <c r="D230" s="23"/>
      <c r="E230" s="23"/>
      <c r="F230" s="23"/>
      <c r="G230" s="24"/>
      <c r="H230" s="24"/>
      <c r="I230" s="33"/>
      <c r="J230" s="33"/>
      <c r="K230" s="33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 ht="15">
      <c r="A231" s="23"/>
      <c r="B231" s="23"/>
      <c r="C231" s="23"/>
      <c r="D231" s="23"/>
      <c r="E231" s="23"/>
      <c r="F231" s="23"/>
      <c r="G231" s="24"/>
      <c r="H231" s="24"/>
      <c r="I231" s="33"/>
      <c r="J231" s="33"/>
      <c r="K231" s="33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 ht="15">
      <c r="A232" s="23"/>
      <c r="B232" s="23"/>
      <c r="C232" s="23"/>
      <c r="D232" s="23"/>
      <c r="E232" s="23"/>
      <c r="F232" s="23"/>
      <c r="G232" s="24"/>
      <c r="H232" s="24"/>
      <c r="I232" s="33"/>
      <c r="J232" s="33"/>
      <c r="K232" s="33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 ht="15">
      <c r="A233" s="23"/>
      <c r="B233" s="23"/>
      <c r="C233" s="23"/>
      <c r="D233" s="23"/>
      <c r="E233" s="23"/>
      <c r="F233" s="23"/>
      <c r="G233" s="24"/>
      <c r="H233" s="24"/>
      <c r="I233" s="33"/>
      <c r="J233" s="33"/>
      <c r="K233" s="33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 ht="15">
      <c r="A234" s="23"/>
      <c r="B234" s="23"/>
      <c r="C234" s="23"/>
      <c r="D234" s="23"/>
      <c r="E234" s="23"/>
      <c r="F234" s="23"/>
      <c r="G234" s="24"/>
      <c r="H234" s="24"/>
      <c r="I234" s="33"/>
      <c r="J234" s="33"/>
      <c r="K234" s="33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 ht="15">
      <c r="A235" s="23"/>
      <c r="B235" s="23"/>
      <c r="C235" s="23"/>
      <c r="D235" s="23"/>
      <c r="E235" s="23"/>
      <c r="F235" s="23"/>
      <c r="G235" s="24"/>
      <c r="H235" s="24"/>
      <c r="I235" s="33"/>
      <c r="J235" s="33"/>
      <c r="K235" s="33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 ht="15">
      <c r="A236" s="23"/>
      <c r="B236" s="23"/>
      <c r="C236" s="23"/>
      <c r="D236" s="23"/>
      <c r="E236" s="23"/>
      <c r="F236" s="23"/>
      <c r="G236" s="24"/>
      <c r="H236" s="24"/>
      <c r="I236" s="33"/>
      <c r="J236" s="33"/>
      <c r="K236" s="33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 ht="15">
      <c r="A237" s="23"/>
      <c r="B237" s="23"/>
      <c r="C237" s="23"/>
      <c r="D237" s="23"/>
      <c r="E237" s="23"/>
      <c r="F237" s="23"/>
      <c r="G237" s="24"/>
      <c r="H237" s="24"/>
      <c r="I237" s="33"/>
      <c r="J237" s="33"/>
      <c r="K237" s="33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 ht="15">
      <c r="A238" s="23"/>
      <c r="B238" s="23"/>
      <c r="C238" s="23"/>
      <c r="D238" s="23"/>
      <c r="E238" s="23"/>
      <c r="F238" s="23"/>
      <c r="G238" s="24"/>
      <c r="H238" s="24"/>
      <c r="I238" s="33"/>
      <c r="J238" s="33"/>
      <c r="K238" s="33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 ht="15">
      <c r="A239" s="23"/>
      <c r="B239" s="23"/>
      <c r="C239" s="23"/>
      <c r="D239" s="23"/>
      <c r="E239" s="23"/>
      <c r="F239" s="23"/>
      <c r="G239" s="24"/>
      <c r="H239" s="24"/>
      <c r="I239" s="33"/>
      <c r="J239" s="33"/>
      <c r="K239" s="33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spans="1:25" ht="15">
      <c r="A240" s="23"/>
      <c r="B240" s="23"/>
      <c r="C240" s="23"/>
      <c r="D240" s="23"/>
      <c r="E240" s="23"/>
      <c r="F240" s="23"/>
      <c r="G240" s="24"/>
      <c r="H240" s="24"/>
      <c r="I240" s="33"/>
      <c r="J240" s="33"/>
      <c r="K240" s="33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23"/>
      <c r="B241" s="23"/>
      <c r="C241" s="23"/>
      <c r="D241" s="23"/>
      <c r="E241" s="23"/>
      <c r="F241" s="23"/>
      <c r="G241" s="24"/>
      <c r="H241" s="24"/>
      <c r="I241" s="33"/>
      <c r="J241" s="33"/>
      <c r="K241" s="33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 ht="15">
      <c r="A242" s="23"/>
      <c r="B242" s="23"/>
      <c r="C242" s="23"/>
      <c r="D242" s="23"/>
      <c r="E242" s="23"/>
      <c r="F242" s="23"/>
      <c r="G242" s="24"/>
      <c r="H242" s="24"/>
      <c r="I242" s="33"/>
      <c r="J242" s="33"/>
      <c r="K242" s="33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spans="1:25" ht="15">
      <c r="A243" s="23"/>
      <c r="B243" s="23"/>
      <c r="C243" s="23"/>
      <c r="D243" s="23"/>
      <c r="E243" s="23"/>
      <c r="F243" s="23"/>
      <c r="G243" s="24"/>
      <c r="H243" s="24"/>
      <c r="I243" s="33"/>
      <c r="J243" s="33"/>
      <c r="K243" s="33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spans="1:25" ht="15">
      <c r="A244" s="23"/>
      <c r="B244" s="23"/>
      <c r="C244" s="23"/>
      <c r="D244" s="23"/>
      <c r="E244" s="23"/>
      <c r="F244" s="23"/>
      <c r="G244" s="24"/>
      <c r="H244" s="24"/>
      <c r="I244" s="33"/>
      <c r="J244" s="33"/>
      <c r="K244" s="33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spans="1:25" ht="15">
      <c r="A245" s="23"/>
      <c r="B245" s="23"/>
      <c r="C245" s="23"/>
      <c r="D245" s="23"/>
      <c r="E245" s="23"/>
      <c r="F245" s="23"/>
      <c r="G245" s="24"/>
      <c r="H245" s="24"/>
      <c r="I245" s="33"/>
      <c r="J245" s="33"/>
      <c r="K245" s="33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spans="1:25" ht="15">
      <c r="A246" s="23"/>
      <c r="B246" s="23"/>
      <c r="C246" s="23"/>
      <c r="D246" s="23"/>
      <c r="E246" s="23"/>
      <c r="F246" s="23"/>
      <c r="G246" s="24"/>
      <c r="H246" s="24"/>
      <c r="I246" s="33"/>
      <c r="J246" s="33"/>
      <c r="K246" s="33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spans="1:25" ht="15">
      <c r="A247" s="23"/>
      <c r="B247" s="23"/>
      <c r="C247" s="23"/>
      <c r="D247" s="23"/>
      <c r="E247" s="23"/>
      <c r="F247" s="23"/>
      <c r="G247" s="24"/>
      <c r="H247" s="24"/>
      <c r="I247" s="33"/>
      <c r="J247" s="33"/>
      <c r="K247" s="33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spans="1:25" ht="15">
      <c r="A248" s="23"/>
      <c r="B248" s="23"/>
      <c r="C248" s="23"/>
      <c r="D248" s="23"/>
      <c r="E248" s="23"/>
      <c r="F248" s="23"/>
      <c r="G248" s="24"/>
      <c r="H248" s="24"/>
      <c r="I248" s="33"/>
      <c r="J248" s="33"/>
      <c r="K248" s="33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spans="1:25" ht="15">
      <c r="A249" s="23"/>
      <c r="B249" s="23"/>
      <c r="C249" s="23"/>
      <c r="D249" s="23"/>
      <c r="E249" s="23"/>
      <c r="F249" s="23"/>
      <c r="G249" s="24"/>
      <c r="H249" s="24"/>
      <c r="I249" s="33"/>
      <c r="J249" s="33"/>
      <c r="K249" s="33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spans="1:25" ht="15">
      <c r="A250" s="23"/>
      <c r="B250" s="23"/>
      <c r="C250" s="23"/>
      <c r="D250" s="23"/>
      <c r="E250" s="23"/>
      <c r="F250" s="23"/>
      <c r="G250" s="24"/>
      <c r="H250" s="24"/>
      <c r="I250" s="33"/>
      <c r="J250" s="33"/>
      <c r="K250" s="33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spans="1:25" ht="15">
      <c r="A251" s="23"/>
      <c r="B251" s="23"/>
      <c r="C251" s="23"/>
      <c r="D251" s="23"/>
      <c r="E251" s="23"/>
      <c r="F251" s="23"/>
      <c r="G251" s="24"/>
      <c r="H251" s="24"/>
      <c r="I251" s="33"/>
      <c r="J251" s="33"/>
      <c r="K251" s="33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spans="1:25" ht="15">
      <c r="A252" s="23"/>
      <c r="B252" s="23"/>
      <c r="C252" s="23"/>
      <c r="D252" s="23"/>
      <c r="E252" s="23"/>
      <c r="F252" s="23"/>
      <c r="G252" s="24"/>
      <c r="H252" s="24"/>
      <c r="I252" s="33"/>
      <c r="J252" s="33"/>
      <c r="K252" s="33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spans="1:25" ht="15">
      <c r="A253" s="23"/>
      <c r="B253" s="23"/>
      <c r="C253" s="23"/>
      <c r="D253" s="23"/>
      <c r="E253" s="23"/>
      <c r="F253" s="23"/>
      <c r="G253" s="24"/>
      <c r="H253" s="24"/>
      <c r="I253" s="33"/>
      <c r="J253" s="33"/>
      <c r="K253" s="33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spans="1:25" ht="15">
      <c r="A254" s="23"/>
      <c r="B254" s="23"/>
      <c r="C254" s="23"/>
      <c r="D254" s="23"/>
      <c r="E254" s="23"/>
      <c r="F254" s="23"/>
      <c r="G254" s="24"/>
      <c r="H254" s="24"/>
      <c r="I254" s="33"/>
      <c r="J254" s="33"/>
      <c r="K254" s="33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spans="1:25" ht="15">
      <c r="A255" s="23"/>
      <c r="B255" s="23"/>
      <c r="C255" s="23"/>
      <c r="D255" s="23"/>
      <c r="E255" s="23"/>
      <c r="F255" s="23"/>
      <c r="G255" s="24"/>
      <c r="H255" s="24"/>
      <c r="I255" s="33"/>
      <c r="J255" s="33"/>
      <c r="K255" s="33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3"/>
      <c r="C256" s="23"/>
      <c r="D256" s="23"/>
      <c r="E256" s="23"/>
      <c r="F256" s="23"/>
      <c r="G256" s="24"/>
      <c r="H256" s="24"/>
      <c r="I256" s="33"/>
      <c r="J256" s="33"/>
      <c r="K256" s="33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23"/>
      <c r="B257" s="23"/>
      <c r="C257" s="23"/>
      <c r="D257" s="23"/>
      <c r="E257" s="23"/>
      <c r="F257" s="23"/>
      <c r="G257" s="24"/>
      <c r="H257" s="24"/>
      <c r="I257" s="33"/>
      <c r="J257" s="33"/>
      <c r="K257" s="33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spans="1:25" ht="15">
      <c r="A258" s="23"/>
      <c r="B258" s="23"/>
      <c r="C258" s="23"/>
      <c r="D258" s="23"/>
      <c r="E258" s="23"/>
      <c r="F258" s="23"/>
      <c r="G258" s="24"/>
      <c r="H258" s="24"/>
      <c r="I258" s="33"/>
      <c r="J258" s="33"/>
      <c r="K258" s="33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spans="1:25" ht="15">
      <c r="A259" s="23"/>
      <c r="B259" s="23"/>
      <c r="C259" s="23"/>
      <c r="D259" s="23"/>
      <c r="E259" s="23"/>
      <c r="F259" s="23"/>
      <c r="G259" s="24"/>
      <c r="H259" s="24"/>
      <c r="I259" s="33"/>
      <c r="J259" s="33"/>
      <c r="K259" s="33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spans="1:25" ht="15">
      <c r="A260" s="23"/>
      <c r="B260" s="23"/>
      <c r="C260" s="23"/>
      <c r="D260" s="23"/>
      <c r="E260" s="23"/>
      <c r="F260" s="23"/>
      <c r="G260" s="24"/>
      <c r="H260" s="24"/>
      <c r="I260" s="33"/>
      <c r="J260" s="33"/>
      <c r="K260" s="33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spans="1:25" ht="15">
      <c r="A261" s="23"/>
      <c r="B261" s="23"/>
      <c r="C261" s="23"/>
      <c r="D261" s="23"/>
      <c r="E261" s="23"/>
      <c r="F261" s="23"/>
      <c r="G261" s="24"/>
      <c r="H261" s="24"/>
      <c r="I261" s="33"/>
      <c r="J261" s="33"/>
      <c r="K261" s="33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spans="1:25" ht="15">
      <c r="A262" s="23"/>
      <c r="B262" s="23"/>
      <c r="C262" s="23"/>
      <c r="D262" s="23"/>
      <c r="E262" s="23"/>
      <c r="F262" s="23"/>
      <c r="G262" s="24"/>
      <c r="H262" s="24"/>
      <c r="I262" s="33"/>
      <c r="J262" s="33"/>
      <c r="K262" s="33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spans="1:25" ht="15">
      <c r="A263" s="23"/>
      <c r="B263" s="23"/>
      <c r="C263" s="23"/>
      <c r="D263" s="23"/>
      <c r="E263" s="23"/>
      <c r="F263" s="23"/>
      <c r="G263" s="24"/>
      <c r="H263" s="24"/>
      <c r="I263" s="33"/>
      <c r="J263" s="33"/>
      <c r="K263" s="33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spans="1:25" ht="15">
      <c r="A264" s="23"/>
      <c r="B264" s="23"/>
      <c r="C264" s="23"/>
      <c r="D264" s="23"/>
      <c r="E264" s="23"/>
      <c r="F264" s="23"/>
      <c r="G264" s="24"/>
      <c r="H264" s="24"/>
      <c r="I264" s="33"/>
      <c r="J264" s="33"/>
      <c r="K264" s="33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spans="1:25" ht="15">
      <c r="A265" s="23"/>
      <c r="B265" s="23"/>
      <c r="C265" s="23"/>
      <c r="D265" s="23"/>
      <c r="E265" s="23"/>
      <c r="F265" s="23"/>
      <c r="G265" s="24"/>
      <c r="H265" s="24"/>
      <c r="I265" s="33"/>
      <c r="J265" s="33"/>
      <c r="K265" s="33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spans="1:25" ht="15">
      <c r="A266" s="23"/>
      <c r="B266" s="23"/>
      <c r="C266" s="23"/>
      <c r="D266" s="23"/>
      <c r="E266" s="23"/>
      <c r="F266" s="23"/>
      <c r="G266" s="24"/>
      <c r="H266" s="24"/>
      <c r="I266" s="33"/>
      <c r="J266" s="33"/>
      <c r="K266" s="33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spans="1:25" ht="15">
      <c r="A267" s="23"/>
      <c r="B267" s="23"/>
      <c r="C267" s="23"/>
      <c r="D267" s="23"/>
      <c r="E267" s="23"/>
      <c r="F267" s="23"/>
      <c r="G267" s="24"/>
      <c r="H267" s="24"/>
      <c r="I267" s="33"/>
      <c r="J267" s="33"/>
      <c r="K267" s="33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spans="1:25" ht="15">
      <c r="A268" s="23"/>
      <c r="B268" s="23"/>
      <c r="C268" s="23"/>
      <c r="D268" s="23"/>
      <c r="E268" s="23"/>
      <c r="F268" s="23"/>
      <c r="G268" s="24"/>
      <c r="H268" s="24"/>
      <c r="I268" s="33"/>
      <c r="J268" s="33"/>
      <c r="K268" s="33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spans="1:25" ht="15">
      <c r="A269" s="23"/>
      <c r="B269" s="23"/>
      <c r="C269" s="23"/>
      <c r="D269" s="23"/>
      <c r="E269" s="23"/>
      <c r="F269" s="23"/>
      <c r="G269" s="24"/>
      <c r="H269" s="24"/>
      <c r="I269" s="33"/>
      <c r="J269" s="33"/>
      <c r="K269" s="33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3"/>
      <c r="C270" s="23"/>
      <c r="D270" s="23"/>
      <c r="E270" s="23"/>
      <c r="F270" s="23"/>
      <c r="G270" s="24"/>
      <c r="H270" s="24"/>
      <c r="I270" s="33"/>
      <c r="J270" s="33"/>
      <c r="K270" s="33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5">
      <c r="A271" s="23"/>
      <c r="B271" s="23"/>
      <c r="C271" s="23"/>
      <c r="D271" s="23"/>
      <c r="E271" s="23"/>
      <c r="F271" s="23"/>
      <c r="G271" s="24"/>
      <c r="H271" s="24"/>
      <c r="I271" s="33"/>
      <c r="J271" s="33"/>
      <c r="K271" s="33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spans="1:25" ht="15">
      <c r="A272" s="23"/>
      <c r="B272" s="23"/>
      <c r="C272" s="23"/>
      <c r="D272" s="23"/>
      <c r="E272" s="23"/>
      <c r="F272" s="23"/>
      <c r="G272" s="24"/>
      <c r="H272" s="24"/>
      <c r="I272" s="33"/>
      <c r="J272" s="33"/>
      <c r="K272" s="33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</sheetData>
  <mergeCells count="290">
    <mergeCell ref="B7:C7"/>
    <mergeCell ref="J5:K5"/>
    <mergeCell ref="J6:K6"/>
    <mergeCell ref="J4:K4"/>
    <mergeCell ref="J7:K7"/>
    <mergeCell ref="B2:K2"/>
    <mergeCell ref="B3:C3"/>
    <mergeCell ref="J3:K3"/>
    <mergeCell ref="B4:C4"/>
    <mergeCell ref="B5:C5"/>
    <mergeCell ref="B6:C6"/>
    <mergeCell ref="C22:E22"/>
    <mergeCell ref="B8:C8"/>
    <mergeCell ref="J8:K8"/>
    <mergeCell ref="B9:K9"/>
    <mergeCell ref="B10:K10"/>
    <mergeCell ref="B11:C11"/>
    <mergeCell ref="D11:F11"/>
    <mergeCell ref="G11:K11"/>
    <mergeCell ref="H16:J16"/>
    <mergeCell ref="H17:J17"/>
    <mergeCell ref="C16:E16"/>
    <mergeCell ref="C17:E17"/>
    <mergeCell ref="C18:E18"/>
    <mergeCell ref="C19:E19"/>
    <mergeCell ref="C20:E20"/>
    <mergeCell ref="C21:E21"/>
    <mergeCell ref="C12:F12"/>
    <mergeCell ref="H12:K12"/>
    <mergeCell ref="B13:B15"/>
    <mergeCell ref="F13:F15"/>
    <mergeCell ref="G13:G15"/>
    <mergeCell ref="H13:J15"/>
    <mergeCell ref="K13:K15"/>
    <mergeCell ref="C13:E15"/>
    <mergeCell ref="H33:J33"/>
    <mergeCell ref="K27:K29"/>
    <mergeCell ref="H18:J18"/>
    <mergeCell ref="H19:J19"/>
    <mergeCell ref="H20:J20"/>
    <mergeCell ref="H21:J21"/>
    <mergeCell ref="H22:J22"/>
    <mergeCell ref="C36:E36"/>
    <mergeCell ref="B37:E37"/>
    <mergeCell ref="B23:E23"/>
    <mergeCell ref="G23:J23"/>
    <mergeCell ref="B24:F24"/>
    <mergeCell ref="G24:K24"/>
    <mergeCell ref="C26:F26"/>
    <mergeCell ref="H26:K26"/>
    <mergeCell ref="H31:J31"/>
    <mergeCell ref="H32:J32"/>
    <mergeCell ref="C30:E30"/>
    <mergeCell ref="C31:E31"/>
    <mergeCell ref="C32:E32"/>
    <mergeCell ref="C33:E33"/>
    <mergeCell ref="C34:E34"/>
    <mergeCell ref="C35:E35"/>
    <mergeCell ref="H34:J34"/>
    <mergeCell ref="H35:J35"/>
    <mergeCell ref="H36:J36"/>
    <mergeCell ref="G37:J37"/>
    <mergeCell ref="B27:B29"/>
    <mergeCell ref="C27:E29"/>
    <mergeCell ref="F27:F29"/>
    <mergeCell ref="G27:G29"/>
    <mergeCell ref="H27:J29"/>
    <mergeCell ref="H30:J30"/>
    <mergeCell ref="B42:B44"/>
    <mergeCell ref="C42:E44"/>
    <mergeCell ref="F42:F44"/>
    <mergeCell ref="G42:G44"/>
    <mergeCell ref="K42:K44"/>
    <mergeCell ref="C45:E45"/>
    <mergeCell ref="H71:J73"/>
    <mergeCell ref="B38:F38"/>
    <mergeCell ref="G38:K38"/>
    <mergeCell ref="D40:F40"/>
    <mergeCell ref="G40:K40"/>
    <mergeCell ref="C41:F41"/>
    <mergeCell ref="H41:K41"/>
    <mergeCell ref="H42:J44"/>
    <mergeCell ref="H45:J45"/>
    <mergeCell ref="B40:C40"/>
    <mergeCell ref="D69:F69"/>
    <mergeCell ref="G69:K69"/>
    <mergeCell ref="C70:F70"/>
    <mergeCell ref="H70:K70"/>
    <mergeCell ref="B69:C69"/>
    <mergeCell ref="B71:B73"/>
    <mergeCell ref="C71:E73"/>
    <mergeCell ref="F71:F73"/>
    <mergeCell ref="G71:G73"/>
    <mergeCell ref="K71:K73"/>
    <mergeCell ref="B56:B58"/>
    <mergeCell ref="H61:J61"/>
    <mergeCell ref="H62:J62"/>
    <mergeCell ref="H63:J63"/>
    <mergeCell ref="H64:J64"/>
    <mergeCell ref="B66:E66"/>
    <mergeCell ref="H49:J49"/>
    <mergeCell ref="C49:E49"/>
    <mergeCell ref="C50:E50"/>
    <mergeCell ref="C51:E51"/>
    <mergeCell ref="B52:E52"/>
    <mergeCell ref="B53:F53"/>
    <mergeCell ref="C46:E46"/>
    <mergeCell ref="H46:J46"/>
    <mergeCell ref="C47:E47"/>
    <mergeCell ref="H47:J47"/>
    <mergeCell ref="C48:E48"/>
    <mergeCell ref="H48:J48"/>
    <mergeCell ref="C65:E65"/>
    <mergeCell ref="C74:E74"/>
    <mergeCell ref="H50:J50"/>
    <mergeCell ref="H51:J51"/>
    <mergeCell ref="G52:J52"/>
    <mergeCell ref="G53:K53"/>
    <mergeCell ref="H55:K55"/>
    <mergeCell ref="C55:F55"/>
    <mergeCell ref="B67:F67"/>
    <mergeCell ref="G67:K67"/>
    <mergeCell ref="K56:K58"/>
    <mergeCell ref="H59:J59"/>
    <mergeCell ref="H60:J60"/>
    <mergeCell ref="C59:E59"/>
    <mergeCell ref="C60:E60"/>
    <mergeCell ref="C61:E61"/>
    <mergeCell ref="H104:J104"/>
    <mergeCell ref="H65:J65"/>
    <mergeCell ref="G66:J66"/>
    <mergeCell ref="C56:E58"/>
    <mergeCell ref="F56:F58"/>
    <mergeCell ref="G56:G58"/>
    <mergeCell ref="H56:J58"/>
    <mergeCell ref="C62:E62"/>
    <mergeCell ref="C63:E63"/>
    <mergeCell ref="C64:E64"/>
    <mergeCell ref="H88:J88"/>
    <mergeCell ref="H89:J89"/>
    <mergeCell ref="H90:J90"/>
    <mergeCell ref="H91:J91"/>
    <mergeCell ref="H92:J92"/>
    <mergeCell ref="H100:J102"/>
    <mergeCell ref="G110:J110"/>
    <mergeCell ref="G111:K111"/>
    <mergeCell ref="H93:J93"/>
    <mergeCell ref="H94:J94"/>
    <mergeCell ref="G95:J95"/>
    <mergeCell ref="G96:K96"/>
    <mergeCell ref="G98:K98"/>
    <mergeCell ref="H99:K99"/>
    <mergeCell ref="K100:K102"/>
    <mergeCell ref="H103:J103"/>
    <mergeCell ref="H120:J120"/>
    <mergeCell ref="H121:J121"/>
    <mergeCell ref="H122:J122"/>
    <mergeCell ref="H78:J78"/>
    <mergeCell ref="H79:J79"/>
    <mergeCell ref="H105:J105"/>
    <mergeCell ref="H106:J106"/>
    <mergeCell ref="H107:J107"/>
    <mergeCell ref="H108:J108"/>
    <mergeCell ref="H109:J109"/>
    <mergeCell ref="H113:K113"/>
    <mergeCell ref="H114:J116"/>
    <mergeCell ref="K114:K116"/>
    <mergeCell ref="H117:J117"/>
    <mergeCell ref="H118:J118"/>
    <mergeCell ref="H119:J119"/>
    <mergeCell ref="K143:K145"/>
    <mergeCell ref="H123:J123"/>
    <mergeCell ref="G124:J124"/>
    <mergeCell ref="G125:K125"/>
    <mergeCell ref="G127:K127"/>
    <mergeCell ref="H128:K128"/>
    <mergeCell ref="H129:J131"/>
    <mergeCell ref="K129:K131"/>
    <mergeCell ref="H132:J132"/>
    <mergeCell ref="H133:J133"/>
    <mergeCell ref="H152:J152"/>
    <mergeCell ref="H134:J134"/>
    <mergeCell ref="H135:J135"/>
    <mergeCell ref="H136:J136"/>
    <mergeCell ref="H137:J137"/>
    <mergeCell ref="H138:J138"/>
    <mergeCell ref="G139:J139"/>
    <mergeCell ref="G140:K140"/>
    <mergeCell ref="H142:K142"/>
    <mergeCell ref="H143:J145"/>
    <mergeCell ref="C78:E78"/>
    <mergeCell ref="C79:E79"/>
    <mergeCell ref="G153:J153"/>
    <mergeCell ref="G154:K154"/>
    <mergeCell ref="H146:J146"/>
    <mergeCell ref="H147:J147"/>
    <mergeCell ref="H148:J148"/>
    <mergeCell ref="H149:J149"/>
    <mergeCell ref="H150:J150"/>
    <mergeCell ref="H151:J151"/>
    <mergeCell ref="H74:J74"/>
    <mergeCell ref="C75:E75"/>
    <mergeCell ref="H75:J75"/>
    <mergeCell ref="C76:E76"/>
    <mergeCell ref="H76:J76"/>
    <mergeCell ref="H77:J77"/>
    <mergeCell ref="C77:E77"/>
    <mergeCell ref="C84:F84"/>
    <mergeCell ref="H84:K84"/>
    <mergeCell ref="B85:B87"/>
    <mergeCell ref="F85:F87"/>
    <mergeCell ref="K85:K87"/>
    <mergeCell ref="G85:G87"/>
    <mergeCell ref="H85:J87"/>
    <mergeCell ref="C85:E87"/>
    <mergeCell ref="C80:E80"/>
    <mergeCell ref="H80:J80"/>
    <mergeCell ref="B81:E81"/>
    <mergeCell ref="G81:J81"/>
    <mergeCell ref="B82:F82"/>
    <mergeCell ref="G82:K82"/>
    <mergeCell ref="C100:E102"/>
    <mergeCell ref="F100:F102"/>
    <mergeCell ref="G100:G102"/>
    <mergeCell ref="C94:E94"/>
    <mergeCell ref="B95:E95"/>
    <mergeCell ref="B96:F96"/>
    <mergeCell ref="B98:C98"/>
    <mergeCell ref="D98:F98"/>
    <mergeCell ref="C99:F99"/>
    <mergeCell ref="B100:B102"/>
    <mergeCell ref="C88:E88"/>
    <mergeCell ref="C89:E89"/>
    <mergeCell ref="C90:E90"/>
    <mergeCell ref="C91:E91"/>
    <mergeCell ref="C92:E92"/>
    <mergeCell ref="C93:E93"/>
    <mergeCell ref="B154:F154"/>
    <mergeCell ref="C146:E146"/>
    <mergeCell ref="C147:E147"/>
    <mergeCell ref="C148:E148"/>
    <mergeCell ref="C149:E149"/>
    <mergeCell ref="C150:E150"/>
    <mergeCell ref="C151:E151"/>
    <mergeCell ref="C152:E152"/>
    <mergeCell ref="C142:F142"/>
    <mergeCell ref="B143:B145"/>
    <mergeCell ref="C143:E145"/>
    <mergeCell ref="F143:F145"/>
    <mergeCell ref="G143:G145"/>
    <mergeCell ref="B153:E153"/>
    <mergeCell ref="C108:E108"/>
    <mergeCell ref="C109:E109"/>
    <mergeCell ref="B110:E110"/>
    <mergeCell ref="B111:F111"/>
    <mergeCell ref="B139:E139"/>
    <mergeCell ref="B140:F140"/>
    <mergeCell ref="G114:G116"/>
    <mergeCell ref="C117:E117"/>
    <mergeCell ref="C118:E118"/>
    <mergeCell ref="C119:E119"/>
    <mergeCell ref="C120:E120"/>
    <mergeCell ref="C103:E103"/>
    <mergeCell ref="C104:E104"/>
    <mergeCell ref="C105:E105"/>
    <mergeCell ref="C106:E106"/>
    <mergeCell ref="C107:E107"/>
    <mergeCell ref="C128:F128"/>
    <mergeCell ref="B129:B131"/>
    <mergeCell ref="C129:E131"/>
    <mergeCell ref="C113:F113"/>
    <mergeCell ref="B114:B116"/>
    <mergeCell ref="C114:E116"/>
    <mergeCell ref="F114:F116"/>
    <mergeCell ref="C138:E138"/>
    <mergeCell ref="C121:E121"/>
    <mergeCell ref="C122:E122"/>
    <mergeCell ref="C123:E123"/>
    <mergeCell ref="F129:F131"/>
    <mergeCell ref="G129:G131"/>
    <mergeCell ref="B124:E124"/>
    <mergeCell ref="B125:F125"/>
    <mergeCell ref="B127:C127"/>
    <mergeCell ref="D127:F127"/>
    <mergeCell ref="C132:E132"/>
    <mergeCell ref="C133:E133"/>
    <mergeCell ref="C134:E134"/>
    <mergeCell ref="C135:E135"/>
    <mergeCell ref="C136:E136"/>
    <mergeCell ref="C137:E137"/>
  </mergeCells>
  <dataValidations count="1">
    <dataValidation type="list" allowBlank="1" showErrorMessage="1" sqref="F16:F22 K16:K22 F30:F36 K30:K36 F45:F51 K45:K51 F59:F65 K59:K65 F74:F80 K74:K80 F88:F94 K88:K94 F103:F109 K103:K109 F117:F123 K117:K123 F132:F138 K132:K138 F146:F152 K146:K152" xr:uid="{00000000-0002-0000-0000-000000000000}">
      <formula1>$F$175:$F$197</formula1>
    </dataValidation>
  </dataValidations>
  <printOptions horizontalCentered="1" verticalCentered="1" gridLines="1"/>
  <pageMargins left="0.7" right="0.7" top="0.75" bottom="0.75" header="0" footer="0"/>
  <pageSetup paperSize="9" scale="13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6FAF5-D23A-4CFC-AC02-72BB0F7D2755}">
  <sheetPr>
    <outlinePr summaryBelow="0" summaryRight="0"/>
  </sheetPr>
  <dimension ref="A1:Y530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8.85546875" customWidth="1"/>
    <col min="12" max="12" width="4.5703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606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Joondalup</v>
      </c>
      <c r="C4" s="56"/>
      <c r="D4" s="7">
        <f>VLOOKUP(A4,$M$4:$X$11,3,FALSE)</f>
        <v>7</v>
      </c>
      <c r="E4" s="7">
        <f>VLOOKUP(A4,$M$4:$X$11,4,FALSE)</f>
        <v>6</v>
      </c>
      <c r="F4" s="7">
        <f>VLOOKUP(A4,$M$4:$X$11,5,FALSE)</f>
        <v>0</v>
      </c>
      <c r="G4" s="7">
        <f>VLOOKUP(A4,$M$4:$X$11,6,FALSE)</f>
        <v>1</v>
      </c>
      <c r="H4" s="7">
        <f>VLOOKUP(A4,$M$4:$X$11,7,FALSE)</f>
        <v>32</v>
      </c>
      <c r="I4" s="7">
        <f>VLOOKUP(A4,$M$4:$X$11,8,FALSE)</f>
        <v>17</v>
      </c>
      <c r="J4" s="55">
        <f>VLOOKUP(A4,$M$4:$X$11,9,FALSE)</f>
        <v>12</v>
      </c>
      <c r="K4" s="56"/>
      <c r="L4" s="8"/>
      <c r="M4" s="8">
        <f>RANK(X4,$X$4:$X$11,1)</f>
        <v>6</v>
      </c>
      <c r="N4" s="9" t="str">
        <f>[3]Sheet1!C8</f>
        <v>Wanneroo</v>
      </c>
      <c r="O4" s="10">
        <f>COUNTIF($N$13:$P$520,N4)</f>
        <v>7</v>
      </c>
      <c r="P4" s="8">
        <f>COUNTIF($R$13:$R$520,N4)</f>
        <v>1</v>
      </c>
      <c r="Q4" s="8">
        <f>COUNTIF($S$13:$T$520,N4)</f>
        <v>2</v>
      </c>
      <c r="R4" s="8">
        <f>O4-P4-Q4</f>
        <v>4</v>
      </c>
      <c r="S4" s="8">
        <f>SUMIF($N$12:$N$411,N4,$O$12:$O$411)+SUMIF($P$12:$P$411,N4,$Q$12:$Q$411)</f>
        <v>19</v>
      </c>
      <c r="T4" s="8">
        <f>O4*7-S4</f>
        <v>30</v>
      </c>
      <c r="U4" s="8">
        <f>P4*2+Q4</f>
        <v>4</v>
      </c>
      <c r="V4" s="8">
        <f>U4+(S4/100)</f>
        <v>4.1900000000000004</v>
      </c>
      <c r="W4" s="8">
        <f>RANK(V4,$V$4:$V$11)</f>
        <v>6</v>
      </c>
      <c r="X4" s="8">
        <f>W4+0.01</f>
        <v>6.01</v>
      </c>
      <c r="Y4" s="11"/>
    </row>
    <row r="5" spans="1:25" ht="15">
      <c r="A5" s="6">
        <v>2</v>
      </c>
      <c r="B5" s="60" t="str">
        <f>VLOOKUP(A5,$M$4:$X$11,2,FALSE)</f>
        <v>Lake Karrinyup</v>
      </c>
      <c r="C5" s="56"/>
      <c r="D5" s="7">
        <f>VLOOKUP(A5,$M$4:$X$11,3,FALSE)</f>
        <v>7</v>
      </c>
      <c r="E5" s="7">
        <f>VLOOKUP(A5,$M$4:$X$11,4,FALSE)</f>
        <v>5</v>
      </c>
      <c r="F5" s="7">
        <f>VLOOKUP(A5,$M$4:$X$11,5,FALSE)</f>
        <v>1</v>
      </c>
      <c r="G5" s="7">
        <f>VLOOKUP(A5,$M$4:$X$11,6,FALSE)</f>
        <v>1</v>
      </c>
      <c r="H5" s="7">
        <f>VLOOKUP(A5,$M$4:$X$11,7,FALSE)</f>
        <v>33</v>
      </c>
      <c r="I5" s="7">
        <f>VLOOKUP(A5,$M$4:$X$11,8,FALSE)</f>
        <v>16</v>
      </c>
      <c r="J5" s="55">
        <f>VLOOKUP(A5,$M$4:$X$11,9,FALSE)</f>
        <v>11</v>
      </c>
      <c r="K5" s="56"/>
      <c r="L5" s="8"/>
      <c r="M5" s="8">
        <f>RANK(X5,$X$4:$X$11,1)</f>
        <v>8</v>
      </c>
      <c r="N5" s="9" t="str">
        <f>[3]Sheet1!E8</f>
        <v>Lakelands</v>
      </c>
      <c r="O5" s="10">
        <f>COUNTIF($N$13:$P$520,N5)</f>
        <v>7</v>
      </c>
      <c r="P5" s="8">
        <f>COUNTIF($R$13:$R$520,N5)</f>
        <v>0</v>
      </c>
      <c r="Q5" s="8">
        <f>COUNTIF($S$13:$T$520,N5)</f>
        <v>1</v>
      </c>
      <c r="R5" s="8">
        <f>O5-P5-Q5</f>
        <v>6</v>
      </c>
      <c r="S5" s="8">
        <f>SUMIF($N$12:$N$411,N5,$O$12:$O$411)+SUMIF($P$12:$P$411,N5,$Q$12:$Q$411)</f>
        <v>11.5</v>
      </c>
      <c r="T5" s="8">
        <f>O5*7-S5</f>
        <v>37.5</v>
      </c>
      <c r="U5" s="8">
        <f>P5*2+Q5</f>
        <v>1</v>
      </c>
      <c r="V5" s="8">
        <f>U5+(S5/100)</f>
        <v>1.115</v>
      </c>
      <c r="W5" s="8">
        <f>RANK(V5,$V$4:$V$11)</f>
        <v>8</v>
      </c>
      <c r="X5" s="8">
        <f>W5+0.02</f>
        <v>8.02</v>
      </c>
      <c r="Y5" s="11"/>
    </row>
    <row r="6" spans="1:25" ht="15">
      <c r="A6" s="6">
        <v>3</v>
      </c>
      <c r="B6" s="60" t="str">
        <f>VLOOKUP(A6,$M$4:$X$11,2,FALSE)</f>
        <v>Mount Lawley</v>
      </c>
      <c r="C6" s="56"/>
      <c r="D6" s="7">
        <f>VLOOKUP(A6,$M$4:$X$11,3,FALSE)</f>
        <v>7</v>
      </c>
      <c r="E6" s="7">
        <f>VLOOKUP(A6,$M$4:$X$11,4,FALSE)</f>
        <v>5</v>
      </c>
      <c r="F6" s="7">
        <f>VLOOKUP(A6,$M$4:$X$11,5,FALSE)</f>
        <v>1</v>
      </c>
      <c r="G6" s="7">
        <f>VLOOKUP(A6,$M$4:$X$11,6,FALSE)</f>
        <v>1</v>
      </c>
      <c r="H6" s="7">
        <f>VLOOKUP(A6,$M$4:$X$11,7,FALSE)</f>
        <v>28.5</v>
      </c>
      <c r="I6" s="7">
        <f>VLOOKUP(A6,$M$4:$X$11,8,FALSE)</f>
        <v>20.5</v>
      </c>
      <c r="J6" s="55">
        <f>VLOOKUP(A6,$M$4:$X$11,9,FALSE)</f>
        <v>11</v>
      </c>
      <c r="K6" s="56"/>
      <c r="L6" s="8"/>
      <c r="M6" s="8">
        <f>RANK(X6,$X$4:$X$11,1)</f>
        <v>7</v>
      </c>
      <c r="N6" s="9" t="str">
        <f>[3]Sheet1!C9</f>
        <v>WAGC</v>
      </c>
      <c r="O6" s="10">
        <f>COUNTIF($N$13:$P$520,N6)</f>
        <v>7</v>
      </c>
      <c r="P6" s="8">
        <f>COUNTIF($R$13:$R$520,N6)</f>
        <v>1</v>
      </c>
      <c r="Q6" s="8">
        <f>COUNTIF($S$13:$T$520,N6)</f>
        <v>1</v>
      </c>
      <c r="R6" s="8">
        <f>O6-P6-Q6</f>
        <v>5</v>
      </c>
      <c r="S6" s="8">
        <f>SUMIF($N$12:$N$411,N6,$O$12:$O$411)+SUMIF($P$12:$P$411,N6,$Q$12:$Q$411)</f>
        <v>21.5</v>
      </c>
      <c r="T6" s="8">
        <f>O6*7-S6</f>
        <v>27.5</v>
      </c>
      <c r="U6" s="8">
        <f>P6*2+Q6</f>
        <v>3</v>
      </c>
      <c r="V6" s="8">
        <f>U6+(S6/100)</f>
        <v>3.2149999999999999</v>
      </c>
      <c r="W6" s="8">
        <f>RANK(V6,$V$4:$V$11)</f>
        <v>7</v>
      </c>
      <c r="X6" s="8">
        <f>W6+0.03</f>
        <v>7.03</v>
      </c>
      <c r="Y6" s="11"/>
    </row>
    <row r="7" spans="1:25" ht="15">
      <c r="A7" s="6">
        <v>4</v>
      </c>
      <c r="B7" s="60" t="str">
        <f>VLOOKUP(A7,$M$4:$X$11,2,FALSE)</f>
        <v>Cottesloe</v>
      </c>
      <c r="C7" s="56"/>
      <c r="D7" s="7">
        <f>VLOOKUP(A7,$M$4:$X$11,3,FALSE)</f>
        <v>7</v>
      </c>
      <c r="E7" s="7">
        <f>VLOOKUP(A7,$M$4:$X$11,4,FALSE)</f>
        <v>4</v>
      </c>
      <c r="F7" s="7">
        <f>VLOOKUP(A7,$M$4:$X$11,5,FALSE)</f>
        <v>0</v>
      </c>
      <c r="G7" s="7">
        <f>VLOOKUP(A7,$M$4:$X$11,6,FALSE)</f>
        <v>3</v>
      </c>
      <c r="H7" s="7">
        <f>VLOOKUP(A7,$M$4:$X$11,7,FALSE)</f>
        <v>26</v>
      </c>
      <c r="I7" s="7">
        <f>VLOOKUP(A7,$M$4:$X$11,8,FALSE)</f>
        <v>23</v>
      </c>
      <c r="J7" s="55">
        <f>VLOOKUP(A7,$M$4:$X$11,9,FALSE)</f>
        <v>8</v>
      </c>
      <c r="K7" s="56"/>
      <c r="L7" s="8"/>
      <c r="M7" s="8">
        <f>RANK(X7,$X$4:$X$11,1)</f>
        <v>1</v>
      </c>
      <c r="N7" s="9" t="str">
        <f>[3]Sheet1!E9</f>
        <v>Joondalup</v>
      </c>
      <c r="O7" s="10">
        <f>COUNTIF($N$13:$P$520,N7)</f>
        <v>7</v>
      </c>
      <c r="P7" s="8">
        <f>COUNTIF($R$13:$R$520,N7)</f>
        <v>6</v>
      </c>
      <c r="Q7" s="8">
        <f>COUNTIF($S$13:$T$520,N7)</f>
        <v>0</v>
      </c>
      <c r="R7" s="8">
        <f>O7-P7-Q7</f>
        <v>1</v>
      </c>
      <c r="S7" s="8">
        <f>SUMIF($N$12:$N$411,N7,$O$12:$O$411)+SUMIF($P$12:$P$411,N7,$Q$12:$Q$411)</f>
        <v>32</v>
      </c>
      <c r="T7" s="8">
        <f>O7*7-S7</f>
        <v>17</v>
      </c>
      <c r="U7" s="8">
        <f>P7*2+Q7</f>
        <v>12</v>
      </c>
      <c r="V7" s="8">
        <f>U7+(S7/100)</f>
        <v>12.32</v>
      </c>
      <c r="W7" s="8">
        <f>RANK(V7,$V$4:$V$11)</f>
        <v>1</v>
      </c>
      <c r="X7" s="8">
        <f>W7+0.04</f>
        <v>1.04</v>
      </c>
      <c r="Y7" s="11"/>
    </row>
    <row r="8" spans="1:25" ht="15">
      <c r="A8" s="6">
        <v>5</v>
      </c>
      <c r="B8" s="60" t="str">
        <f>VLOOKUP(A8,$M$4:$X$11,2,FALSE)</f>
        <v>The Vines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0</v>
      </c>
      <c r="G8" s="7">
        <f>VLOOKUP(A8,$M$4:$X$11,6,FALSE)</f>
        <v>4</v>
      </c>
      <c r="H8" s="7">
        <f>VLOOKUP(A8,$M$4:$X$11,7,FALSE)</f>
        <v>24.5</v>
      </c>
      <c r="I8" s="7">
        <f>VLOOKUP(A8,$M$4:$X$11,8,FALSE)</f>
        <v>24.5</v>
      </c>
      <c r="J8" s="55">
        <f>VLOOKUP(A8,$M$4:$X$11,9,FALSE)</f>
        <v>6</v>
      </c>
      <c r="K8" s="56"/>
      <c r="L8" s="8"/>
      <c r="M8" s="8">
        <f>RANK(X8,$X$4:$X$11,1)</f>
        <v>2</v>
      </c>
      <c r="N8" s="9" t="str">
        <f>[3]Sheet1!C10</f>
        <v>Lake Karrinyup</v>
      </c>
      <c r="O8" s="10">
        <f>COUNTIF($N$13:$P$520,N8)</f>
        <v>7</v>
      </c>
      <c r="P8" s="8">
        <f>COUNTIF($R$13:$R$520,N8)</f>
        <v>5</v>
      </c>
      <c r="Q8" s="8">
        <f>COUNTIF($S$13:$T$520,N8)</f>
        <v>1</v>
      </c>
      <c r="R8" s="8">
        <f>O8-P8-Q8</f>
        <v>1</v>
      </c>
      <c r="S8" s="8">
        <f>SUMIF($N$12:$N$411,N8,$O$12:$O$411)+SUMIF($P$12:$P$411,N8,$Q$12:$Q$411)</f>
        <v>33</v>
      </c>
      <c r="T8" s="8">
        <f>O8*7-S8</f>
        <v>16</v>
      </c>
      <c r="U8" s="8">
        <f>P8*2+Q8</f>
        <v>11</v>
      </c>
      <c r="V8" s="8">
        <f>U8+(S8/100)</f>
        <v>11.33</v>
      </c>
      <c r="W8" s="8">
        <f>RANK(V8,$V$4:$V$11)</f>
        <v>2</v>
      </c>
      <c r="X8" s="8">
        <f>W8+0.05</f>
        <v>2.0499999999999998</v>
      </c>
      <c r="Y8" s="11"/>
    </row>
    <row r="9" spans="1:25" ht="15">
      <c r="A9" s="6">
        <v>6</v>
      </c>
      <c r="B9" s="60" t="str">
        <f>VLOOKUP(A9,$M$4:$X$11,2,FALSE)</f>
        <v>Wanneroo</v>
      </c>
      <c r="C9" s="56"/>
      <c r="D9" s="7">
        <f>VLOOKUP(A9,$M$4:$X$11,3,FALSE)</f>
        <v>7</v>
      </c>
      <c r="E9" s="7">
        <f>VLOOKUP(A9,$M$4:$X$11,4,FALSE)</f>
        <v>1</v>
      </c>
      <c r="F9" s="7">
        <f>VLOOKUP(A9,$M$4:$X$11,5,FALSE)</f>
        <v>2</v>
      </c>
      <c r="G9" s="7">
        <f>VLOOKUP(A9,$M$4:$X$11,6,FALSE)</f>
        <v>4</v>
      </c>
      <c r="H9" s="7">
        <f>VLOOKUP(A9,$M$4:$X$11,7,FALSE)</f>
        <v>19</v>
      </c>
      <c r="I9" s="7">
        <f>VLOOKUP(A9,$M$4:$X$11,8,FALSE)</f>
        <v>30</v>
      </c>
      <c r="J9" s="55">
        <f>VLOOKUP(A9,$M$4:$X$11,9,FALSE)</f>
        <v>4</v>
      </c>
      <c r="K9" s="56"/>
      <c r="L9" s="8"/>
      <c r="M9" s="8">
        <f>RANK(X9,$X$4:$X$11,1)</f>
        <v>4</v>
      </c>
      <c r="N9" s="9" t="str">
        <f>[3]Sheet1!E10</f>
        <v>Cottesloe</v>
      </c>
      <c r="O9" s="10">
        <f>COUNTIF($N$13:$P$520,N9)</f>
        <v>7</v>
      </c>
      <c r="P9" s="8">
        <f>COUNTIF($R$13:$R$520,N9)</f>
        <v>4</v>
      </c>
      <c r="Q9" s="8">
        <f>COUNTIF($S$13:$T$520,N9)</f>
        <v>0</v>
      </c>
      <c r="R9" s="8">
        <f>O9-P9-Q9</f>
        <v>3</v>
      </c>
      <c r="S9" s="8">
        <f>SUMIF($N$12:$N$411,N9,$O$12:$O$411)+SUMIF($P$12:$P$411,N9,$Q$12:$Q$411)</f>
        <v>26</v>
      </c>
      <c r="T9" s="8">
        <f>O9*7-S9</f>
        <v>23</v>
      </c>
      <c r="U9" s="8">
        <f>P9*2+Q9</f>
        <v>8</v>
      </c>
      <c r="V9" s="8">
        <f>U9+(S9/100)</f>
        <v>8.26</v>
      </c>
      <c r="W9" s="8">
        <f>RANK(V9,$V$4:$V$11)</f>
        <v>4</v>
      </c>
      <c r="X9" s="8">
        <f>W9+0.06</f>
        <v>4.0599999999999996</v>
      </c>
      <c r="Y9" s="11"/>
    </row>
    <row r="10" spans="1:25" ht="15">
      <c r="A10" s="6">
        <v>7</v>
      </c>
      <c r="B10" s="60" t="str">
        <f>VLOOKUP(A10,$M$4:$X$11,2,FALSE)</f>
        <v>WAGC</v>
      </c>
      <c r="C10" s="56"/>
      <c r="D10" s="7">
        <f>VLOOKUP(A10,$M$4:$X$11,3,FALSE)</f>
        <v>7</v>
      </c>
      <c r="E10" s="7">
        <f>VLOOKUP(A10,$M$4:$X$11,4,FALSE)</f>
        <v>1</v>
      </c>
      <c r="F10" s="7">
        <f>VLOOKUP(A10,$M$4:$X$11,5,FALSE)</f>
        <v>1</v>
      </c>
      <c r="G10" s="7">
        <f>VLOOKUP(A10,$M$4:$X$11,6,FALSE)</f>
        <v>5</v>
      </c>
      <c r="H10" s="7">
        <f>VLOOKUP(A10,$M$4:$X$11,7,FALSE)</f>
        <v>21.5</v>
      </c>
      <c r="I10" s="7">
        <f>VLOOKUP(A10,$M$4:$X$11,8,FALSE)</f>
        <v>27.5</v>
      </c>
      <c r="J10" s="55">
        <f>VLOOKUP(A10,$M$4:$X$11,9,FALSE)</f>
        <v>3</v>
      </c>
      <c r="K10" s="56"/>
      <c r="L10" s="8"/>
      <c r="M10" s="8">
        <f>RANK(X10,$X$4:$X$11,1)</f>
        <v>3</v>
      </c>
      <c r="N10" s="9" t="str">
        <f>[3]Sheet1!C11</f>
        <v>Mount Lawley</v>
      </c>
      <c r="O10" s="10">
        <f>COUNTIF($N$13:$P$520,N10)</f>
        <v>7</v>
      </c>
      <c r="P10" s="8">
        <f>COUNTIF($R$13:$R$520,N10)</f>
        <v>5</v>
      </c>
      <c r="Q10" s="8">
        <f>COUNTIF($S$13:$T$520,N10)</f>
        <v>1</v>
      </c>
      <c r="R10" s="8">
        <f>O10-P10-Q10</f>
        <v>1</v>
      </c>
      <c r="S10" s="8">
        <f>SUMIF($N$12:$N$411,N10,$O$12:$O$411)+SUMIF($P$12:$P$411,N10,$Q$12:$Q$411)</f>
        <v>28.5</v>
      </c>
      <c r="T10" s="8">
        <f>O10*7-S10</f>
        <v>20.5</v>
      </c>
      <c r="U10" s="8">
        <f>P10*2+Q10</f>
        <v>11</v>
      </c>
      <c r="V10" s="8">
        <f>U10+(S10/100)</f>
        <v>11.285</v>
      </c>
      <c r="W10" s="8">
        <f>RANK(V10,$V$4:$V$11)</f>
        <v>3</v>
      </c>
      <c r="X10" s="8">
        <f>W10+0.07</f>
        <v>3.07</v>
      </c>
      <c r="Y10" s="11"/>
    </row>
    <row r="11" spans="1:25" ht="15">
      <c r="A11" s="6">
        <v>8</v>
      </c>
      <c r="B11" s="60" t="str">
        <f>VLOOKUP(A11,$M$4:$X$11,2,FALSE)</f>
        <v>Lakelands</v>
      </c>
      <c r="C11" s="56"/>
      <c r="D11" s="7">
        <f>VLOOKUP(A11,$M$4:$X$11,3,FALSE)</f>
        <v>7</v>
      </c>
      <c r="E11" s="7">
        <f>VLOOKUP(A11,$M$4:$X$11,4,FALSE)</f>
        <v>0</v>
      </c>
      <c r="F11" s="7">
        <f>VLOOKUP(A11,$M$4:$X$11,5,FALSE)</f>
        <v>1</v>
      </c>
      <c r="G11" s="7">
        <f>VLOOKUP(A11,$M$4:$X$11,6,FALSE)</f>
        <v>6</v>
      </c>
      <c r="H11" s="7">
        <f>VLOOKUP(A11,$M$4:$X$11,7,FALSE)</f>
        <v>11.5</v>
      </c>
      <c r="I11" s="7">
        <f>VLOOKUP(A11,$M$4:$X$11,8,FALSE)</f>
        <v>37.5</v>
      </c>
      <c r="J11" s="55">
        <f>VLOOKUP(A11,$M$4:$X$11,9,FALSE)</f>
        <v>1</v>
      </c>
      <c r="K11" s="56"/>
      <c r="L11" s="8"/>
      <c r="M11" s="8">
        <f>RANK(X11,$X$4:$X$11,1)</f>
        <v>5</v>
      </c>
      <c r="N11" s="9" t="str">
        <f>[3]Sheet1!E11</f>
        <v>The Vines</v>
      </c>
      <c r="O11" s="10">
        <f>COUNTIF($N$13:$P$520,N11)</f>
        <v>7</v>
      </c>
      <c r="P11" s="8">
        <f>COUNTIF($R$13:$R$520,N11)</f>
        <v>3</v>
      </c>
      <c r="Q11" s="8">
        <f>COUNTIF($S$13:$T$520,N11)</f>
        <v>0</v>
      </c>
      <c r="R11" s="8">
        <f>O11-P11-Q11</f>
        <v>4</v>
      </c>
      <c r="S11" s="8">
        <f>SUMIF($N$12:$N$411,N11,$O$12:$O$411)+SUMIF($P$12:$P$411,N11,$Q$12:$Q$411)</f>
        <v>24.5</v>
      </c>
      <c r="T11" s="8">
        <f>O11*7-S11</f>
        <v>24.5</v>
      </c>
      <c r="U11" s="8">
        <f>P11*2+Q11</f>
        <v>6</v>
      </c>
      <c r="V11" s="8">
        <f>U11+(S11/100)</f>
        <v>6.2450000000000001</v>
      </c>
      <c r="W11" s="8">
        <f>RANK(V11,$V$4:$V$11)</f>
        <v>5</v>
      </c>
      <c r="X11" s="8">
        <f>W11+0.08</f>
        <v>5.08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[3]Sheet1!A43</f>
        <v>ROUND SEVEN</v>
      </c>
      <c r="C14" s="56"/>
      <c r="D14" s="62" t="str">
        <f>[3]Sheet1!B43</f>
        <v>SUNDAY 20 JULY</v>
      </c>
      <c r="E14" s="58"/>
      <c r="F14" s="56"/>
      <c r="G14" s="99" t="str">
        <f>[3]Sheet1!C43</f>
        <v>Mount Lawley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[3]Sheet1!C44</f>
        <v>Wanneroo</v>
      </c>
      <c r="D15" s="58"/>
      <c r="E15" s="58"/>
      <c r="F15" s="56"/>
      <c r="G15" s="16" t="s">
        <v>18</v>
      </c>
      <c r="H15" s="65" t="str">
        <f>[3]Sheet1!E44</f>
        <v>The Vines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605</v>
      </c>
      <c r="D19" s="56"/>
      <c r="E19" s="21">
        <v>3</v>
      </c>
      <c r="F19" s="19" t="s">
        <v>37</v>
      </c>
      <c r="G19" s="98">
        <v>1</v>
      </c>
      <c r="H19" s="75" t="s">
        <v>523</v>
      </c>
      <c r="I19" s="56"/>
      <c r="J19" s="21">
        <v>0</v>
      </c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492</v>
      </c>
      <c r="D20" s="56"/>
      <c r="E20" s="21">
        <v>6</v>
      </c>
      <c r="F20" s="19" t="s">
        <v>23</v>
      </c>
      <c r="G20" s="97">
        <v>2</v>
      </c>
      <c r="H20" s="75" t="s">
        <v>134</v>
      </c>
      <c r="I20" s="56"/>
      <c r="J20" s="21">
        <v>1</v>
      </c>
      <c r="K20" s="19" t="s">
        <v>23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494</v>
      </c>
      <c r="D21" s="56"/>
      <c r="E21" s="21">
        <v>6</v>
      </c>
      <c r="F21" s="19" t="s">
        <v>23</v>
      </c>
      <c r="G21" s="97">
        <v>3</v>
      </c>
      <c r="H21" s="75" t="s">
        <v>604</v>
      </c>
      <c r="I21" s="56"/>
      <c r="J21" s="21">
        <v>2</v>
      </c>
      <c r="K21" s="19" t="s">
        <v>23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603</v>
      </c>
      <c r="D22" s="56"/>
      <c r="E22" s="21">
        <v>6</v>
      </c>
      <c r="F22" s="19" t="s">
        <v>23</v>
      </c>
      <c r="G22" s="97">
        <v>4</v>
      </c>
      <c r="H22" s="75" t="s">
        <v>463</v>
      </c>
      <c r="I22" s="56"/>
      <c r="J22" s="21">
        <v>3</v>
      </c>
      <c r="K22" s="19" t="s">
        <v>23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527</v>
      </c>
      <c r="D23" s="56"/>
      <c r="E23" s="21">
        <v>6</v>
      </c>
      <c r="F23" s="19"/>
      <c r="G23" s="97">
        <v>5</v>
      </c>
      <c r="H23" s="75" t="s">
        <v>461</v>
      </c>
      <c r="I23" s="56"/>
      <c r="J23" s="21">
        <v>4</v>
      </c>
      <c r="K23" s="19" t="s">
        <v>96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602</v>
      </c>
      <c r="D24" s="56"/>
      <c r="E24" s="21">
        <v>6</v>
      </c>
      <c r="F24" s="19"/>
      <c r="G24" s="97">
        <v>6</v>
      </c>
      <c r="H24" s="75" t="s">
        <v>136</v>
      </c>
      <c r="I24" s="56"/>
      <c r="J24" s="21">
        <v>4</v>
      </c>
      <c r="K24" s="19" t="s">
        <v>92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549</v>
      </c>
      <c r="D25" s="56"/>
      <c r="E25" s="21">
        <v>9</v>
      </c>
      <c r="F25" s="19"/>
      <c r="G25" s="97">
        <v>7</v>
      </c>
      <c r="H25" s="75" t="s">
        <v>459</v>
      </c>
      <c r="I25" s="56"/>
      <c r="J25" s="21">
        <v>5</v>
      </c>
      <c r="K25" s="19" t="s">
        <v>92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Wanneroo</v>
      </c>
      <c r="C26" s="58"/>
      <c r="D26" s="58"/>
      <c r="E26" s="56"/>
      <c r="F26" s="21">
        <f>COUNTA(F19:F25)-0.5*COUNTIF(F19:F25,"Sq*")-COUNTIF(F19:F25,"TBA")</f>
        <v>2.5</v>
      </c>
      <c r="G26" s="84" t="str">
        <f>"TOTAL MATCHES WON BY : "&amp;H15</f>
        <v>TOTAL MATCHES WON BY : The Vines</v>
      </c>
      <c r="H26" s="58"/>
      <c r="I26" s="58"/>
      <c r="J26" s="56"/>
      <c r="K26" s="21">
        <f>COUNTA(K19:K25)-0.5*COUNTIF(K19:K25,"Sq*")-COUNTIF(K19:K25,"TBA")</f>
        <v>4.5</v>
      </c>
      <c r="L26" s="22"/>
      <c r="M26" s="22"/>
      <c r="N26" s="22" t="str">
        <f>IF(F26+K26=0,"",C15)</f>
        <v>Wanneroo</v>
      </c>
      <c r="O26" s="22">
        <f>F26</f>
        <v>2.5</v>
      </c>
      <c r="P26" s="22" t="str">
        <f>IF(F26+K26=0,"",H15)</f>
        <v>The Vines</v>
      </c>
      <c r="Q26" s="22">
        <f>K26</f>
        <v>4.5</v>
      </c>
      <c r="R26" s="22" t="str">
        <f>G27</f>
        <v>The Vines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The Vines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[3]Sheet1!C45</f>
        <v>Lakelands</v>
      </c>
      <c r="D29" s="58"/>
      <c r="E29" s="58"/>
      <c r="F29" s="56"/>
      <c r="G29" s="16" t="s">
        <v>18</v>
      </c>
      <c r="H29" s="65" t="str">
        <f>[3]Sheet1!E45</f>
        <v>Mount Lawley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601</v>
      </c>
      <c r="D33" s="56"/>
      <c r="E33" s="21">
        <v>4</v>
      </c>
      <c r="F33" s="19"/>
      <c r="G33" s="98">
        <v>1</v>
      </c>
      <c r="H33" s="75" t="s">
        <v>185</v>
      </c>
      <c r="I33" s="56"/>
      <c r="J33" s="21">
        <v>3</v>
      </c>
      <c r="K33" s="19" t="s">
        <v>29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509</v>
      </c>
      <c r="D34" s="56"/>
      <c r="E34" s="21">
        <v>5</v>
      </c>
      <c r="F34" s="19"/>
      <c r="G34" s="97">
        <v>2</v>
      </c>
      <c r="H34" s="75" t="s">
        <v>519</v>
      </c>
      <c r="I34" s="56"/>
      <c r="J34" s="21">
        <v>4</v>
      </c>
      <c r="K34" s="19" t="s">
        <v>84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503</v>
      </c>
      <c r="D35" s="56"/>
      <c r="E35" s="21">
        <v>7</v>
      </c>
      <c r="F35" s="19" t="s">
        <v>26</v>
      </c>
      <c r="G35" s="97">
        <v>3</v>
      </c>
      <c r="H35" s="75" t="s">
        <v>600</v>
      </c>
      <c r="I35" s="56"/>
      <c r="J35" s="21">
        <v>4</v>
      </c>
      <c r="K35" s="19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524</v>
      </c>
      <c r="D36" s="56"/>
      <c r="E36" s="21">
        <v>8</v>
      </c>
      <c r="F36" s="19"/>
      <c r="G36" s="97">
        <v>4</v>
      </c>
      <c r="H36" s="75" t="s">
        <v>462</v>
      </c>
      <c r="I36" s="56"/>
      <c r="J36" s="21">
        <v>4</v>
      </c>
      <c r="K36" s="19" t="s">
        <v>135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548</v>
      </c>
      <c r="D37" s="56"/>
      <c r="E37" s="21">
        <v>8</v>
      </c>
      <c r="F37" s="19"/>
      <c r="G37" s="97">
        <v>5</v>
      </c>
      <c r="H37" s="75" t="s">
        <v>599</v>
      </c>
      <c r="I37" s="56"/>
      <c r="J37" s="21">
        <v>5</v>
      </c>
      <c r="K37" s="19" t="s">
        <v>92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598</v>
      </c>
      <c r="D38" s="56"/>
      <c r="E38" s="21">
        <v>9</v>
      </c>
      <c r="F38" s="19" t="s">
        <v>135</v>
      </c>
      <c r="G38" s="97">
        <v>6</v>
      </c>
      <c r="H38" s="75" t="s">
        <v>466</v>
      </c>
      <c r="I38" s="56"/>
      <c r="J38" s="21">
        <v>5</v>
      </c>
      <c r="K38" s="19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501</v>
      </c>
      <c r="D39" s="56"/>
      <c r="E39" s="21">
        <v>9</v>
      </c>
      <c r="F39" s="19"/>
      <c r="G39" s="97">
        <v>7</v>
      </c>
      <c r="H39" s="75" t="s">
        <v>460</v>
      </c>
      <c r="I39" s="56"/>
      <c r="J39" s="21">
        <v>5</v>
      </c>
      <c r="K39" s="19" t="s">
        <v>175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Lakelands</v>
      </c>
      <c r="C40" s="58"/>
      <c r="D40" s="58"/>
      <c r="E40" s="56"/>
      <c r="F40" s="21">
        <f>COUNTA(F33:F39)-0.5*COUNTIF(F33:F39,"Sq*")-COUNTIF(F33:F39,"TBA")</f>
        <v>2</v>
      </c>
      <c r="G40" s="84" t="str">
        <f>"TOTAL MATCHES WON BY : "&amp;H29</f>
        <v>TOTAL MATCHES WON BY : Mount Lawley</v>
      </c>
      <c r="H40" s="58"/>
      <c r="I40" s="58"/>
      <c r="J40" s="56"/>
      <c r="K40" s="21">
        <f>COUNTA(K33:K39)-0.5*COUNTIF(K33:K39,"Sq*")-COUNTIF(K33:K39,"TBA")</f>
        <v>5</v>
      </c>
      <c r="L40" s="22"/>
      <c r="M40" s="22"/>
      <c r="N40" s="22" t="str">
        <f>IF(F40+K40=0,"",C29)</f>
        <v>Lakelands</v>
      </c>
      <c r="O40" s="22">
        <f>F40</f>
        <v>2</v>
      </c>
      <c r="P40" s="22" t="str">
        <f>IF(F40+K40=0,"",H29)</f>
        <v>Mount Lawley</v>
      </c>
      <c r="Q40" s="22">
        <f>K40</f>
        <v>5</v>
      </c>
      <c r="R40" s="22" t="str">
        <f>G41</f>
        <v>Mount Lawley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Mount Lawley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[3]Sheet1!C46</f>
        <v>Cottesloe</v>
      </c>
      <c r="D43" s="58"/>
      <c r="E43" s="58"/>
      <c r="F43" s="56"/>
      <c r="G43" s="16" t="s">
        <v>18</v>
      </c>
      <c r="H43" s="65" t="str">
        <f>[3]Sheet1!E46</f>
        <v>Joondalup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563</v>
      </c>
      <c r="D47" s="56"/>
      <c r="E47" s="21">
        <v>4</v>
      </c>
      <c r="F47" s="19"/>
      <c r="G47" s="98">
        <v>1</v>
      </c>
      <c r="H47" s="75" t="s">
        <v>166</v>
      </c>
      <c r="I47" s="56"/>
      <c r="J47" s="21">
        <v>-1</v>
      </c>
      <c r="K47" s="19" t="s">
        <v>104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184</v>
      </c>
      <c r="D48" s="56"/>
      <c r="E48" s="21">
        <v>4</v>
      </c>
      <c r="F48" s="19" t="s">
        <v>23</v>
      </c>
      <c r="G48" s="97">
        <v>2</v>
      </c>
      <c r="H48" s="75" t="s">
        <v>515</v>
      </c>
      <c r="I48" s="56"/>
      <c r="J48" s="21">
        <v>0</v>
      </c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478</v>
      </c>
      <c r="D49" s="56"/>
      <c r="E49" s="21">
        <v>4</v>
      </c>
      <c r="F49" s="19"/>
      <c r="G49" s="97">
        <v>3</v>
      </c>
      <c r="H49" s="75" t="s">
        <v>174</v>
      </c>
      <c r="I49" s="56"/>
      <c r="J49" s="21">
        <v>0</v>
      </c>
      <c r="K49" s="19" t="s">
        <v>111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532</v>
      </c>
      <c r="D50" s="56"/>
      <c r="E50" s="21">
        <v>4</v>
      </c>
      <c r="F50" s="19" t="s">
        <v>111</v>
      </c>
      <c r="G50" s="97">
        <v>4</v>
      </c>
      <c r="H50" s="75" t="s">
        <v>490</v>
      </c>
      <c r="I50" s="56"/>
      <c r="J50" s="21">
        <v>0</v>
      </c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474</v>
      </c>
      <c r="D51" s="56"/>
      <c r="E51" s="21">
        <v>5</v>
      </c>
      <c r="F51" s="19" t="s">
        <v>23</v>
      </c>
      <c r="G51" s="97">
        <v>5</v>
      </c>
      <c r="H51" s="75" t="s">
        <v>514</v>
      </c>
      <c r="I51" s="56"/>
      <c r="J51" s="21">
        <v>1</v>
      </c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472</v>
      </c>
      <c r="D52" s="56"/>
      <c r="E52" s="21">
        <v>5</v>
      </c>
      <c r="F52" s="19"/>
      <c r="G52" s="97">
        <v>6</v>
      </c>
      <c r="H52" s="75" t="s">
        <v>512</v>
      </c>
      <c r="I52" s="56"/>
      <c r="J52" s="21">
        <v>1</v>
      </c>
      <c r="K52" s="19" t="s">
        <v>26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476</v>
      </c>
      <c r="D53" s="56"/>
      <c r="E53" s="21">
        <v>5</v>
      </c>
      <c r="F53" s="19" t="s">
        <v>26</v>
      </c>
      <c r="G53" s="97">
        <v>7</v>
      </c>
      <c r="H53" s="75" t="s">
        <v>572</v>
      </c>
      <c r="I53" s="56"/>
      <c r="J53" s="21">
        <v>1</v>
      </c>
      <c r="K53" s="19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Cottesloe</v>
      </c>
      <c r="C54" s="58"/>
      <c r="D54" s="58"/>
      <c r="E54" s="56"/>
      <c r="F54" s="21">
        <f>COUNTA(F47:F53)-0.5*COUNTIF(F47:F53,"Sq*")-COUNTIF(F47:F53,"TBA")</f>
        <v>3</v>
      </c>
      <c r="G54" s="84" t="str">
        <f>"TOTAL MATCHES WON BY : "&amp;H43</f>
        <v>TOTAL MATCHES WON BY : Joondalup</v>
      </c>
      <c r="H54" s="58"/>
      <c r="I54" s="58"/>
      <c r="J54" s="56"/>
      <c r="K54" s="21">
        <f>COUNTA(K47:K53)-0.5*COUNTIF(K47:K53,"Sq*")-COUNTIF(K47:K53,"TBA")</f>
        <v>4</v>
      </c>
      <c r="L54" s="22"/>
      <c r="M54" s="22"/>
      <c r="N54" s="22" t="str">
        <f>IF(F54+K54=0,"",C43)</f>
        <v>Cottesloe</v>
      </c>
      <c r="O54" s="22">
        <f>F54</f>
        <v>3</v>
      </c>
      <c r="P54" s="22" t="str">
        <f>IF(F54+K54=0,"",H43)</f>
        <v>Joondalup</v>
      </c>
      <c r="Q54" s="22">
        <f>K54</f>
        <v>4</v>
      </c>
      <c r="R54" s="22" t="str">
        <f>G55</f>
        <v>Joondalup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Joondalup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[3]Sheet1!C47</f>
        <v>WAGC</v>
      </c>
      <c r="D57" s="58"/>
      <c r="E57" s="58"/>
      <c r="F57" s="56"/>
      <c r="G57" s="16" t="s">
        <v>18</v>
      </c>
      <c r="H57" s="65" t="str">
        <f>[3]Sheet1!E47</f>
        <v>Lake Karrinyup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315</v>
      </c>
      <c r="D61" s="56"/>
      <c r="E61" s="21">
        <v>1</v>
      </c>
      <c r="F61" s="19" t="s">
        <v>23</v>
      </c>
      <c r="G61" s="98">
        <v>1</v>
      </c>
      <c r="H61" s="75" t="s">
        <v>584</v>
      </c>
      <c r="I61" s="56"/>
      <c r="J61" s="21">
        <v>1</v>
      </c>
      <c r="K61" s="19" t="s">
        <v>23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330</v>
      </c>
      <c r="D62" s="56"/>
      <c r="E62" s="21">
        <v>1</v>
      </c>
      <c r="F62" s="19"/>
      <c r="G62" s="97">
        <v>2</v>
      </c>
      <c r="H62" s="75" t="s">
        <v>178</v>
      </c>
      <c r="I62" s="56"/>
      <c r="J62" s="21">
        <v>2</v>
      </c>
      <c r="K62" s="19" t="s">
        <v>29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322</v>
      </c>
      <c r="D63" s="56"/>
      <c r="E63" s="21">
        <v>3</v>
      </c>
      <c r="F63" s="19"/>
      <c r="G63" s="97">
        <v>3</v>
      </c>
      <c r="H63" s="75" t="s">
        <v>477</v>
      </c>
      <c r="I63" s="56"/>
      <c r="J63" s="21">
        <v>3</v>
      </c>
      <c r="K63" s="19" t="s">
        <v>104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488</v>
      </c>
      <c r="D64" s="56"/>
      <c r="E64" s="21">
        <v>3</v>
      </c>
      <c r="F64" s="19" t="s">
        <v>23</v>
      </c>
      <c r="G64" s="97">
        <v>4</v>
      </c>
      <c r="H64" s="75" t="s">
        <v>475</v>
      </c>
      <c r="I64" s="56"/>
      <c r="J64" s="21">
        <v>3</v>
      </c>
      <c r="K64" s="19" t="s">
        <v>23</v>
      </c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588</v>
      </c>
      <c r="D65" s="56"/>
      <c r="E65" s="21">
        <v>4</v>
      </c>
      <c r="F65" s="19" t="s">
        <v>23</v>
      </c>
      <c r="G65" s="97">
        <v>5</v>
      </c>
      <c r="H65" s="75" t="s">
        <v>481</v>
      </c>
      <c r="I65" s="56"/>
      <c r="J65" s="21">
        <v>3</v>
      </c>
      <c r="K65" s="19" t="s">
        <v>23</v>
      </c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75" t="s">
        <v>597</v>
      </c>
      <c r="D66" s="56"/>
      <c r="E66" s="21">
        <v>6</v>
      </c>
      <c r="F66" s="19"/>
      <c r="G66" s="97">
        <v>6</v>
      </c>
      <c r="H66" s="75" t="s">
        <v>479</v>
      </c>
      <c r="I66" s="56"/>
      <c r="J66" s="21">
        <v>3</v>
      </c>
      <c r="K66" s="19" t="s">
        <v>26</v>
      </c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596</v>
      </c>
      <c r="D67" s="56"/>
      <c r="E67" s="21">
        <v>6</v>
      </c>
      <c r="F67" s="19" t="s">
        <v>23</v>
      </c>
      <c r="G67" s="97">
        <v>7</v>
      </c>
      <c r="H67" s="75" t="s">
        <v>579</v>
      </c>
      <c r="I67" s="56"/>
      <c r="J67" s="21">
        <v>4</v>
      </c>
      <c r="K67" s="19" t="s">
        <v>23</v>
      </c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WAGC</v>
      </c>
      <c r="C68" s="58"/>
      <c r="D68" s="58"/>
      <c r="E68" s="56"/>
      <c r="F68" s="21">
        <f>COUNTA(F61:F67)-0.5*COUNTIF(F61:F67,"Sq*")-COUNTIF(F61:F67,"TBA")</f>
        <v>2</v>
      </c>
      <c r="G68" s="84" t="str">
        <f>"TOTAL MATCHES WON BY : "&amp;H57</f>
        <v>TOTAL MATCHES WON BY : Lake Karrinyup</v>
      </c>
      <c r="H68" s="58"/>
      <c r="I68" s="58"/>
      <c r="J68" s="56"/>
      <c r="K68" s="21">
        <f>COUNTA(K61:K67)-0.5*COUNTIF(K61:K67,"Sq*")-COUNTIF(K61:K67,"TBA")</f>
        <v>5</v>
      </c>
      <c r="L68" s="22"/>
      <c r="M68" s="22"/>
      <c r="N68" s="22" t="str">
        <f>IF(F68+K68=0,"",C57)</f>
        <v>WAGC</v>
      </c>
      <c r="O68" s="22">
        <f>F68</f>
        <v>2</v>
      </c>
      <c r="P68" s="22" t="str">
        <f>IF(F68+K68=0,"",H57)</f>
        <v>Lake Karrinyup</v>
      </c>
      <c r="Q68" s="22">
        <f>K68</f>
        <v>5</v>
      </c>
      <c r="R68" s="22" t="str">
        <f>G69</f>
        <v>Lake Karrinyup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Lake Karrinyup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[3]Sheet1!A37</f>
        <v>ROUND SIX</v>
      </c>
      <c r="C71" s="56"/>
      <c r="D71" s="62" t="str">
        <f>[3]Sheet1!B37</f>
        <v>SUNDAY 13 JULY</v>
      </c>
      <c r="E71" s="58"/>
      <c r="F71" s="56"/>
      <c r="G71" s="99" t="str">
        <f>[3]Sheet1!C37</f>
        <v>Lakelands CC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[3]Sheet1!C38</f>
        <v>Wanneroo</v>
      </c>
      <c r="D72" s="58"/>
      <c r="E72" s="58"/>
      <c r="F72" s="56"/>
      <c r="G72" s="16" t="s">
        <v>18</v>
      </c>
      <c r="H72" s="65" t="s">
        <v>595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594</v>
      </c>
      <c r="D76" s="56"/>
      <c r="E76" s="21">
        <v>2</v>
      </c>
      <c r="F76" s="19"/>
      <c r="G76" s="98">
        <v>1</v>
      </c>
      <c r="H76" s="75" t="s">
        <v>315</v>
      </c>
      <c r="I76" s="56"/>
      <c r="J76" s="21">
        <v>0</v>
      </c>
      <c r="K76" s="19" t="s">
        <v>111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498</v>
      </c>
      <c r="D77" s="56"/>
      <c r="E77" s="21">
        <v>3</v>
      </c>
      <c r="F77" s="19" t="s">
        <v>26</v>
      </c>
      <c r="G77" s="97">
        <v>2</v>
      </c>
      <c r="H77" s="75" t="s">
        <v>593</v>
      </c>
      <c r="I77" s="56"/>
      <c r="J77" s="21">
        <v>2</v>
      </c>
      <c r="K77" s="19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492</v>
      </c>
      <c r="D78" s="56"/>
      <c r="E78" s="21">
        <v>4</v>
      </c>
      <c r="F78" s="19" t="s">
        <v>135</v>
      </c>
      <c r="G78" s="97">
        <v>3</v>
      </c>
      <c r="H78" s="75" t="s">
        <v>592</v>
      </c>
      <c r="I78" s="56"/>
      <c r="J78" s="21">
        <v>2</v>
      </c>
      <c r="K78" s="19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591</v>
      </c>
      <c r="D79" s="56"/>
      <c r="E79" s="21">
        <v>5</v>
      </c>
      <c r="F79" s="19" t="s">
        <v>99</v>
      </c>
      <c r="G79" s="97">
        <v>4</v>
      </c>
      <c r="H79" s="75" t="s">
        <v>590</v>
      </c>
      <c r="I79" s="56"/>
      <c r="J79" s="21">
        <v>3</v>
      </c>
      <c r="K79" s="19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589</v>
      </c>
      <c r="D80" s="56"/>
      <c r="E80" s="21">
        <v>5</v>
      </c>
      <c r="F80" s="19"/>
      <c r="G80" s="97">
        <v>5</v>
      </c>
      <c r="H80" s="75" t="s">
        <v>588</v>
      </c>
      <c r="I80" s="56"/>
      <c r="J80" s="21">
        <v>3</v>
      </c>
      <c r="K80" s="19" t="s">
        <v>34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496</v>
      </c>
      <c r="D81" s="56"/>
      <c r="E81" s="21">
        <v>5</v>
      </c>
      <c r="F81" s="19" t="s">
        <v>26</v>
      </c>
      <c r="G81" s="97">
        <v>6</v>
      </c>
      <c r="H81" s="75" t="s">
        <v>587</v>
      </c>
      <c r="I81" s="56"/>
      <c r="J81" s="21">
        <v>5</v>
      </c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586</v>
      </c>
      <c r="D82" s="56"/>
      <c r="E82" s="21">
        <v>8</v>
      </c>
      <c r="F82" s="19"/>
      <c r="G82" s="97">
        <v>7</v>
      </c>
      <c r="H82" s="75" t="s">
        <v>585</v>
      </c>
      <c r="I82" s="56"/>
      <c r="J82" s="21">
        <v>5</v>
      </c>
      <c r="K82" s="19" t="s">
        <v>111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Wanneroo</v>
      </c>
      <c r="C83" s="58"/>
      <c r="D83" s="58"/>
      <c r="E83" s="56"/>
      <c r="F83" s="21">
        <f>COUNTA(F76:F82)-0.5*COUNTIF(F76:F82,"Sq*")-COUNTIF(F76:F82,"TBA")</f>
        <v>4</v>
      </c>
      <c r="G83" s="84" t="str">
        <f>"TOTAL MATCHES WON BY : "&amp;H72</f>
        <v>TOTAL MATCHES WON BY : WAGC</v>
      </c>
      <c r="H83" s="58"/>
      <c r="I83" s="58"/>
      <c r="J83" s="56"/>
      <c r="K83" s="21">
        <f>COUNTA(K76:K82)-0.5*COUNTIF(K76:K82,"Sq*")-COUNTIF(K76:K82,"TBA")</f>
        <v>3</v>
      </c>
      <c r="L83" s="22"/>
      <c r="M83" s="22"/>
      <c r="N83" s="22" t="str">
        <f>IF(F83+K83=0,"",C72)</f>
        <v>Wanneroo</v>
      </c>
      <c r="O83" s="22">
        <f>F83</f>
        <v>4</v>
      </c>
      <c r="P83" s="22" t="str">
        <f>IF(F83+K83=0,"",H72)</f>
        <v>WAGC</v>
      </c>
      <c r="Q83" s="22">
        <f>K83</f>
        <v>3</v>
      </c>
      <c r="R83" s="22" t="str">
        <f>G84</f>
        <v>Wanneroo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Wanneroo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[3]Sheet1!C33</f>
        <v>Lake Karrinyup</v>
      </c>
      <c r="D86" s="58"/>
      <c r="E86" s="58"/>
      <c r="F86" s="56"/>
      <c r="G86" s="16" t="s">
        <v>18</v>
      </c>
      <c r="H86" s="65" t="s">
        <v>208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584</v>
      </c>
      <c r="D90" s="56"/>
      <c r="E90" s="21">
        <v>0</v>
      </c>
      <c r="F90" s="19"/>
      <c r="G90" s="98">
        <v>1</v>
      </c>
      <c r="H90" s="75" t="s">
        <v>583</v>
      </c>
      <c r="I90" s="56"/>
      <c r="J90" s="21">
        <v>-1</v>
      </c>
      <c r="K90" s="19" t="s">
        <v>26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582</v>
      </c>
      <c r="D91" s="56"/>
      <c r="E91" s="21">
        <v>1</v>
      </c>
      <c r="F91" s="19" t="s">
        <v>23</v>
      </c>
      <c r="G91" s="97">
        <v>2</v>
      </c>
      <c r="H91" s="75" t="s">
        <v>134</v>
      </c>
      <c r="I91" s="56"/>
      <c r="J91" s="21">
        <v>1</v>
      </c>
      <c r="K91" s="19" t="s">
        <v>23</v>
      </c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179</v>
      </c>
      <c r="D92" s="56"/>
      <c r="E92" s="21">
        <v>1</v>
      </c>
      <c r="F92" s="19" t="s">
        <v>23</v>
      </c>
      <c r="G92" s="97">
        <v>3</v>
      </c>
      <c r="H92" s="75" t="s">
        <v>581</v>
      </c>
      <c r="I92" s="56"/>
      <c r="J92" s="21">
        <v>2</v>
      </c>
      <c r="K92" s="19" t="s">
        <v>23</v>
      </c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481</v>
      </c>
      <c r="D93" s="56"/>
      <c r="E93" s="21">
        <v>2</v>
      </c>
      <c r="F93" s="19"/>
      <c r="G93" s="97">
        <v>4</v>
      </c>
      <c r="H93" s="75" t="s">
        <v>463</v>
      </c>
      <c r="I93" s="56"/>
      <c r="J93" s="21">
        <v>2</v>
      </c>
      <c r="K93" s="19" t="s">
        <v>26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580</v>
      </c>
      <c r="D94" s="56"/>
      <c r="E94" s="21">
        <v>2</v>
      </c>
      <c r="F94" s="19" t="s">
        <v>26</v>
      </c>
      <c r="G94" s="97">
        <v>5</v>
      </c>
      <c r="H94" s="75" t="s">
        <v>461</v>
      </c>
      <c r="I94" s="56"/>
      <c r="J94" s="21">
        <v>3</v>
      </c>
      <c r="K94" s="19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475</v>
      </c>
      <c r="D95" s="56"/>
      <c r="E95" s="21">
        <v>2</v>
      </c>
      <c r="F95" s="19" t="s">
        <v>26</v>
      </c>
      <c r="G95" s="97">
        <v>6</v>
      </c>
      <c r="H95" s="75" t="s">
        <v>136</v>
      </c>
      <c r="I95" s="56"/>
      <c r="J95" s="21">
        <v>3</v>
      </c>
      <c r="K95" s="19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579</v>
      </c>
      <c r="D96" s="56"/>
      <c r="E96" s="21">
        <v>3</v>
      </c>
      <c r="F96" s="19" t="s">
        <v>84</v>
      </c>
      <c r="G96" s="97">
        <v>7</v>
      </c>
      <c r="H96" s="75" t="s">
        <v>578</v>
      </c>
      <c r="I96" s="56"/>
      <c r="J96" s="21">
        <v>4</v>
      </c>
      <c r="K96" s="19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Lake Karrinyup</v>
      </c>
      <c r="C97" s="58"/>
      <c r="D97" s="58"/>
      <c r="E97" s="56"/>
      <c r="F97" s="21">
        <f>COUNTA(F90:F96)-0.5*COUNTIF(F90:F96,"Sq*")-COUNTIF(F90:F96,"TBA")</f>
        <v>4</v>
      </c>
      <c r="G97" s="84" t="str">
        <f>"TOTAL MATCHES WON BY : "&amp;H86</f>
        <v>TOTAL MATCHES WON BY : The Vines</v>
      </c>
      <c r="H97" s="58"/>
      <c r="I97" s="58"/>
      <c r="J97" s="56"/>
      <c r="K97" s="21">
        <f>COUNTA(K90:K96)-0.5*COUNTIF(K90:K96,"Sq*")-COUNTIF(K90:K96,"TBA")</f>
        <v>3</v>
      </c>
      <c r="L97" s="22"/>
      <c r="M97" s="22"/>
      <c r="N97" s="22" t="str">
        <f>IF(F97+K97=0,"",C86)</f>
        <v>Lake Karrinyup</v>
      </c>
      <c r="O97" s="22">
        <f>F97</f>
        <v>4</v>
      </c>
      <c r="P97" s="22" t="str">
        <f>IF(F97+K97=0,"",H86)</f>
        <v>The Vines</v>
      </c>
      <c r="Q97" s="22">
        <f>K97</f>
        <v>3</v>
      </c>
      <c r="R97" s="22" t="str">
        <f>G98</f>
        <v>Lake Karrinyup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Lake Karrinyup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">
        <v>206</v>
      </c>
      <c r="D100" s="58"/>
      <c r="E100" s="58"/>
      <c r="F100" s="56"/>
      <c r="G100" s="16" t="s">
        <v>18</v>
      </c>
      <c r="H100" s="65" t="s">
        <v>577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576</v>
      </c>
      <c r="D104" s="56"/>
      <c r="E104" s="21">
        <v>-1</v>
      </c>
      <c r="F104" s="19" t="s">
        <v>96</v>
      </c>
      <c r="G104" s="98">
        <v>1</v>
      </c>
      <c r="H104" s="75" t="s">
        <v>534</v>
      </c>
      <c r="I104" s="56"/>
      <c r="J104" s="21">
        <v>3</v>
      </c>
      <c r="K104" s="19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575</v>
      </c>
      <c r="D105" s="56"/>
      <c r="E105" s="21">
        <v>-1</v>
      </c>
      <c r="F105" s="19" t="s">
        <v>84</v>
      </c>
      <c r="G105" s="97">
        <v>2</v>
      </c>
      <c r="H105" s="75" t="s">
        <v>505</v>
      </c>
      <c r="I105" s="56"/>
      <c r="J105" s="21">
        <v>5</v>
      </c>
      <c r="K105" s="19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574</v>
      </c>
      <c r="D106" s="56"/>
      <c r="E106" s="21">
        <v>-1</v>
      </c>
      <c r="F106" s="19" t="s">
        <v>34</v>
      </c>
      <c r="G106" s="97">
        <v>3</v>
      </c>
      <c r="H106" s="75" t="s">
        <v>573</v>
      </c>
      <c r="I106" s="56"/>
      <c r="J106" s="21">
        <v>6</v>
      </c>
      <c r="K106" s="19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572</v>
      </c>
      <c r="D107" s="56"/>
      <c r="E107" s="21">
        <v>0</v>
      </c>
      <c r="F107" s="19" t="s">
        <v>23</v>
      </c>
      <c r="G107" s="97">
        <v>4</v>
      </c>
      <c r="H107" s="75" t="s">
        <v>571</v>
      </c>
      <c r="I107" s="56"/>
      <c r="J107" s="21">
        <v>6</v>
      </c>
      <c r="K107" s="19" t="s">
        <v>23</v>
      </c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570</v>
      </c>
      <c r="D108" s="56"/>
      <c r="E108" s="21">
        <v>1</v>
      </c>
      <c r="F108" s="19" t="s">
        <v>26</v>
      </c>
      <c r="G108" s="97">
        <v>5</v>
      </c>
      <c r="H108" s="75" t="s">
        <v>569</v>
      </c>
      <c r="I108" s="56"/>
      <c r="J108" s="21">
        <v>6</v>
      </c>
      <c r="K108" s="19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568</v>
      </c>
      <c r="D109" s="56"/>
      <c r="E109" s="21">
        <v>1</v>
      </c>
      <c r="F109" s="19" t="s">
        <v>92</v>
      </c>
      <c r="G109" s="97">
        <v>6</v>
      </c>
      <c r="H109" s="75" t="s">
        <v>567</v>
      </c>
      <c r="I109" s="56"/>
      <c r="J109" s="21">
        <v>6</v>
      </c>
      <c r="K109" s="19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566</v>
      </c>
      <c r="D110" s="56"/>
      <c r="E110" s="21">
        <v>3</v>
      </c>
      <c r="F110" s="19" t="s">
        <v>107</v>
      </c>
      <c r="G110" s="97">
        <v>7</v>
      </c>
      <c r="H110" s="75" t="s">
        <v>565</v>
      </c>
      <c r="I110" s="56"/>
      <c r="J110" s="21">
        <v>7</v>
      </c>
      <c r="K110" s="19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Joondalup</v>
      </c>
      <c r="C111" s="58"/>
      <c r="D111" s="58"/>
      <c r="E111" s="56"/>
      <c r="F111" s="21">
        <f>COUNTA(F104:F110)-0.5*COUNTIF(F104:F110,"Sq*")-COUNTIF(F104:F110,"TBA")</f>
        <v>6.5</v>
      </c>
      <c r="G111" s="84" t="str">
        <f>"TOTAL MATCHES WON BY : "&amp;H100</f>
        <v>TOTAL MATCHES WON BY : Lakelands</v>
      </c>
      <c r="H111" s="58"/>
      <c r="I111" s="58"/>
      <c r="J111" s="56"/>
      <c r="K111" s="21">
        <f>COUNTA(K104:K110)-0.5*COUNTIF(K104:K110,"Sq*")-COUNTIF(K104:K110,"TBA")</f>
        <v>0.5</v>
      </c>
      <c r="L111" s="22"/>
      <c r="M111" s="22"/>
      <c r="N111" s="22" t="str">
        <f>IF(F111+K111=0,"",C100)</f>
        <v>Joondalup</v>
      </c>
      <c r="O111" s="22">
        <f>F111</f>
        <v>6.5</v>
      </c>
      <c r="P111" s="22" t="str">
        <f>IF(F111+K111=0,"",H100)</f>
        <v>Lakelands</v>
      </c>
      <c r="Q111" s="22">
        <f>K111</f>
        <v>0.5</v>
      </c>
      <c r="R111" s="22" t="str">
        <f>G112</f>
        <v>Joondalup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Joondalup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">
        <v>207</v>
      </c>
      <c r="D114" s="58"/>
      <c r="E114" s="58"/>
      <c r="F114" s="56"/>
      <c r="G114" s="16" t="s">
        <v>18</v>
      </c>
      <c r="H114" s="65" t="str">
        <f>[3]Sheet1!E35</f>
        <v>Mount Lawley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75" t="s">
        <v>183</v>
      </c>
      <c r="D118" s="56"/>
      <c r="E118" s="21">
        <v>1</v>
      </c>
      <c r="F118" s="19"/>
      <c r="G118" s="98">
        <v>1</v>
      </c>
      <c r="H118" s="75" t="s">
        <v>564</v>
      </c>
      <c r="I118" s="56"/>
      <c r="J118" s="21">
        <v>3</v>
      </c>
      <c r="K118" s="19" t="s">
        <v>104</v>
      </c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75" t="s">
        <v>152</v>
      </c>
      <c r="D119" s="56"/>
      <c r="E119" s="21">
        <v>1</v>
      </c>
      <c r="F119" s="19" t="s">
        <v>26</v>
      </c>
      <c r="G119" s="97">
        <v>2</v>
      </c>
      <c r="H119" s="75" t="s">
        <v>468</v>
      </c>
      <c r="I119" s="56"/>
      <c r="J119" s="21">
        <v>3</v>
      </c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75" t="s">
        <v>563</v>
      </c>
      <c r="D120" s="56"/>
      <c r="E120" s="21">
        <v>3</v>
      </c>
      <c r="F120" s="19"/>
      <c r="G120" s="97">
        <v>3</v>
      </c>
      <c r="H120" s="75" t="s">
        <v>562</v>
      </c>
      <c r="I120" s="56"/>
      <c r="J120" s="21">
        <v>3</v>
      </c>
      <c r="K120" s="19" t="s">
        <v>92</v>
      </c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561</v>
      </c>
      <c r="D121" s="56"/>
      <c r="E121" s="21">
        <v>3</v>
      </c>
      <c r="F121" s="19"/>
      <c r="G121" s="97">
        <v>4</v>
      </c>
      <c r="H121" s="75" t="s">
        <v>560</v>
      </c>
      <c r="I121" s="56"/>
      <c r="J121" s="21">
        <v>3</v>
      </c>
      <c r="K121" s="19" t="s">
        <v>84</v>
      </c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75" t="s">
        <v>559</v>
      </c>
      <c r="D122" s="56"/>
      <c r="E122" s="21">
        <v>3</v>
      </c>
      <c r="F122" s="19"/>
      <c r="G122" s="97">
        <v>5</v>
      </c>
      <c r="H122" s="75" t="s">
        <v>558</v>
      </c>
      <c r="I122" s="56"/>
      <c r="J122" s="21">
        <v>4</v>
      </c>
      <c r="K122" s="19" t="s">
        <v>135</v>
      </c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75" t="s">
        <v>557</v>
      </c>
      <c r="D123" s="56"/>
      <c r="E123" s="21">
        <v>4</v>
      </c>
      <c r="F123" s="19" t="s">
        <v>23</v>
      </c>
      <c r="G123" s="97">
        <v>6</v>
      </c>
      <c r="H123" s="75" t="s">
        <v>556</v>
      </c>
      <c r="I123" s="56"/>
      <c r="J123" s="21">
        <v>4</v>
      </c>
      <c r="K123" s="19" t="s">
        <v>23</v>
      </c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75" t="s">
        <v>555</v>
      </c>
      <c r="D124" s="56"/>
      <c r="E124" s="21">
        <v>4</v>
      </c>
      <c r="F124" s="19" t="s">
        <v>99</v>
      </c>
      <c r="G124" s="97">
        <v>7</v>
      </c>
      <c r="H124" s="75" t="s">
        <v>554</v>
      </c>
      <c r="I124" s="56"/>
      <c r="J124" s="21">
        <v>4</v>
      </c>
      <c r="K124" s="19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Cottesloe</v>
      </c>
      <c r="C125" s="58"/>
      <c r="D125" s="58"/>
      <c r="E125" s="56"/>
      <c r="F125" s="21">
        <f>COUNTA(F118:F124)-0.5*COUNTIF(F118:F124,"Sq*")-COUNTIF(F118:F124,"TBA")</f>
        <v>2.5</v>
      </c>
      <c r="G125" s="84" t="str">
        <f>"TOTAL MATCHES WON BY : "&amp;H114</f>
        <v>TOTAL MATCHES WON BY : Mount Lawley</v>
      </c>
      <c r="H125" s="58"/>
      <c r="I125" s="58"/>
      <c r="J125" s="56"/>
      <c r="K125" s="21">
        <f>COUNTA(K118:K124)-0.5*COUNTIF(K118:K124,"Sq*")-COUNTIF(K118:K124,"TBA")</f>
        <v>4.5</v>
      </c>
      <c r="L125" s="22"/>
      <c r="M125" s="22"/>
      <c r="N125" s="22" t="str">
        <f>IF(F125+K125=0,"",C114)</f>
        <v>Cottesloe</v>
      </c>
      <c r="O125" s="22">
        <f>F125</f>
        <v>2.5</v>
      </c>
      <c r="P125" s="22" t="str">
        <f>IF(F125+K125=0,"",H114)</f>
        <v>Mount Lawley</v>
      </c>
      <c r="Q125" s="22">
        <f>K125</f>
        <v>4.5</v>
      </c>
      <c r="R125" s="22" t="str">
        <f>G126</f>
        <v>Mount Lawley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Mount Lawley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30" customHeight="1">
      <c r="A128" s="13"/>
      <c r="B128" s="76" t="str">
        <f>[3]Sheet1!A31</f>
        <v>ROUND FIVE</v>
      </c>
      <c r="C128" s="56"/>
      <c r="D128" s="62" t="str">
        <f>[3]Sheet1!B31</f>
        <v>SUNDAY 6 JULY</v>
      </c>
      <c r="E128" s="58"/>
      <c r="F128" s="56"/>
      <c r="G128" s="99" t="str">
        <f>[3]Sheet1!C31</f>
        <v>Western Australian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[3]Sheet1!C32</f>
        <v>Wanneroo</v>
      </c>
      <c r="D129" s="58"/>
      <c r="E129" s="58"/>
      <c r="F129" s="56"/>
      <c r="G129" s="16" t="s">
        <v>18</v>
      </c>
      <c r="H129" s="65" t="str">
        <f>[3]Sheet1!E32</f>
        <v>Cottesloe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75" t="s">
        <v>553</v>
      </c>
      <c r="D133" s="56"/>
      <c r="E133" s="21">
        <v>4</v>
      </c>
      <c r="F133" s="19"/>
      <c r="G133" s="98">
        <v>1</v>
      </c>
      <c r="H133" s="75" t="s">
        <v>183</v>
      </c>
      <c r="I133" s="56"/>
      <c r="J133" s="21">
        <v>2</v>
      </c>
      <c r="K133" s="19" t="s">
        <v>34</v>
      </c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75" t="s">
        <v>552</v>
      </c>
      <c r="D134" s="56"/>
      <c r="E134" s="21">
        <v>6</v>
      </c>
      <c r="F134" s="19"/>
      <c r="G134" s="97">
        <v>2</v>
      </c>
      <c r="H134" s="75" t="s">
        <v>151</v>
      </c>
      <c r="I134" s="56"/>
      <c r="J134" s="21">
        <v>3</v>
      </c>
      <c r="K134" s="19" t="s">
        <v>29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75" t="s">
        <v>551</v>
      </c>
      <c r="D135" s="56"/>
      <c r="E135" s="21">
        <v>6</v>
      </c>
      <c r="F135" s="19"/>
      <c r="G135" s="97">
        <v>3</v>
      </c>
      <c r="H135" s="75" t="s">
        <v>184</v>
      </c>
      <c r="I135" s="56"/>
      <c r="J135" s="21">
        <v>4</v>
      </c>
      <c r="K135" s="19" t="s">
        <v>135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75" t="s">
        <v>496</v>
      </c>
      <c r="D136" s="56"/>
      <c r="E136" s="21">
        <v>6</v>
      </c>
      <c r="F136" s="19"/>
      <c r="G136" s="97">
        <v>4</v>
      </c>
      <c r="H136" s="75" t="s">
        <v>478</v>
      </c>
      <c r="I136" s="56"/>
      <c r="J136" s="21">
        <v>4</v>
      </c>
      <c r="K136" s="19" t="s">
        <v>92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75" t="s">
        <v>492</v>
      </c>
      <c r="D137" s="56"/>
      <c r="E137" s="21">
        <v>6</v>
      </c>
      <c r="F137" s="19" t="s">
        <v>104</v>
      </c>
      <c r="G137" s="97">
        <v>5</v>
      </c>
      <c r="H137" s="75" t="s">
        <v>532</v>
      </c>
      <c r="I137" s="56"/>
      <c r="J137" s="21">
        <v>4</v>
      </c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75" t="s">
        <v>550</v>
      </c>
      <c r="D138" s="56"/>
      <c r="E138" s="21">
        <v>7</v>
      </c>
      <c r="F138" s="19"/>
      <c r="G138" s="97">
        <v>6</v>
      </c>
      <c r="H138" s="75" t="s">
        <v>474</v>
      </c>
      <c r="I138" s="56"/>
      <c r="J138" s="21">
        <v>5</v>
      </c>
      <c r="K138" s="19" t="s">
        <v>111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75" t="s">
        <v>549</v>
      </c>
      <c r="D139" s="56"/>
      <c r="E139" s="21">
        <v>7</v>
      </c>
      <c r="F139" s="19" t="s">
        <v>23</v>
      </c>
      <c r="G139" s="97">
        <v>7</v>
      </c>
      <c r="H139" s="75" t="s">
        <v>472</v>
      </c>
      <c r="I139" s="56"/>
      <c r="J139" s="21">
        <v>5</v>
      </c>
      <c r="K139" s="19" t="s">
        <v>23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Wanneroo</v>
      </c>
      <c r="C140" s="58"/>
      <c r="D140" s="58"/>
      <c r="E140" s="56"/>
      <c r="F140" s="21">
        <f>COUNTA(F133:F139)-0.5*COUNTIF(F133:F139,"Sq*")-COUNTIF(F133:F139,"TBA")</f>
        <v>1.5</v>
      </c>
      <c r="G140" s="84" t="str">
        <f>"TOTAL MATCHES WON BY : "&amp;H129</f>
        <v>TOTAL MATCHES WON BY : Cottesloe</v>
      </c>
      <c r="H140" s="58"/>
      <c r="I140" s="58"/>
      <c r="J140" s="56"/>
      <c r="K140" s="21">
        <f>COUNTA(K133:K139)-0.5*COUNTIF(K133:K139,"Sq*")-COUNTIF(K133:K139,"TBA")</f>
        <v>5.5</v>
      </c>
      <c r="L140" s="22"/>
      <c r="M140" s="22"/>
      <c r="N140" s="22" t="str">
        <f>IF(F140+K140=0,"",C129)</f>
        <v>Wanneroo</v>
      </c>
      <c r="O140" s="22">
        <f>F140</f>
        <v>1.5</v>
      </c>
      <c r="P140" s="22" t="str">
        <f>IF(F140+K140=0,"",H129)</f>
        <v>Cottesloe</v>
      </c>
      <c r="Q140" s="22">
        <f>K140</f>
        <v>5.5</v>
      </c>
      <c r="R140" s="22" t="str">
        <f>G141</f>
        <v>Cottesloe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Cottesloe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[3]Sheet1!C33</f>
        <v>Lake Karrinyup</v>
      </c>
      <c r="D143" s="58"/>
      <c r="E143" s="58"/>
      <c r="F143" s="56"/>
      <c r="G143" s="16" t="s">
        <v>18</v>
      </c>
      <c r="H143" s="65" t="str">
        <f>[3]Sheet1!E33</f>
        <v>Lakelands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75" t="s">
        <v>178</v>
      </c>
      <c r="D147" s="56"/>
      <c r="E147" s="21">
        <v>2</v>
      </c>
      <c r="F147" s="19" t="s">
        <v>26</v>
      </c>
      <c r="G147" s="98">
        <v>1</v>
      </c>
      <c r="H147" s="75" t="s">
        <v>526</v>
      </c>
      <c r="I147" s="56"/>
      <c r="J147" s="21">
        <v>5</v>
      </c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75" t="s">
        <v>179</v>
      </c>
      <c r="D148" s="56"/>
      <c r="E148" s="21">
        <v>2</v>
      </c>
      <c r="F148" s="19" t="s">
        <v>186</v>
      </c>
      <c r="G148" s="97">
        <v>2</v>
      </c>
      <c r="H148" s="75" t="s">
        <v>510</v>
      </c>
      <c r="I148" s="56"/>
      <c r="J148" s="21">
        <v>5</v>
      </c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75" t="s">
        <v>481</v>
      </c>
      <c r="D149" s="56"/>
      <c r="E149" s="21">
        <v>3</v>
      </c>
      <c r="F149" s="19" t="s">
        <v>111</v>
      </c>
      <c r="G149" s="97">
        <v>3</v>
      </c>
      <c r="H149" s="75" t="s">
        <v>505</v>
      </c>
      <c r="I149" s="56"/>
      <c r="J149" s="21">
        <v>6</v>
      </c>
      <c r="K149" s="19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75" t="s">
        <v>477</v>
      </c>
      <c r="D150" s="56"/>
      <c r="E150" s="21">
        <v>3</v>
      </c>
      <c r="F150" s="19" t="s">
        <v>26</v>
      </c>
      <c r="G150" s="97">
        <v>4</v>
      </c>
      <c r="H150" s="75" t="s">
        <v>503</v>
      </c>
      <c r="I150" s="56"/>
      <c r="J150" s="21">
        <v>7</v>
      </c>
      <c r="K150" s="19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75" t="s">
        <v>475</v>
      </c>
      <c r="D151" s="56"/>
      <c r="E151" s="21">
        <v>3</v>
      </c>
      <c r="F151" s="19" t="s">
        <v>111</v>
      </c>
      <c r="G151" s="97">
        <v>5</v>
      </c>
      <c r="H151" s="75" t="s">
        <v>548</v>
      </c>
      <c r="I151" s="56"/>
      <c r="J151" s="21">
        <v>8</v>
      </c>
      <c r="K151" s="19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75" t="s">
        <v>471</v>
      </c>
      <c r="D152" s="56"/>
      <c r="E152" s="21">
        <v>4</v>
      </c>
      <c r="F152" s="19" t="s">
        <v>107</v>
      </c>
      <c r="G152" s="97">
        <v>6</v>
      </c>
      <c r="H152" s="75" t="s">
        <v>501</v>
      </c>
      <c r="I152" s="56"/>
      <c r="J152" s="21">
        <v>8</v>
      </c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75" t="s">
        <v>547</v>
      </c>
      <c r="D153" s="56"/>
      <c r="E153" s="21">
        <v>4</v>
      </c>
      <c r="F153" s="19" t="s">
        <v>96</v>
      </c>
      <c r="G153" s="97">
        <v>7</v>
      </c>
      <c r="H153" s="75" t="s">
        <v>546</v>
      </c>
      <c r="I153" s="56"/>
      <c r="J153" s="21">
        <v>10</v>
      </c>
      <c r="K153" s="19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Lake Karrinyup</v>
      </c>
      <c r="C154" s="58"/>
      <c r="D154" s="58"/>
      <c r="E154" s="56"/>
      <c r="F154" s="21">
        <f>COUNTA(F147:F153)-0.5*COUNTIF(F147:F153,"Sq*")-COUNTIF(F147:F153,"TBA")</f>
        <v>7</v>
      </c>
      <c r="G154" s="84" t="str">
        <f>"TOTAL MATCHES WON BY : "&amp;H143</f>
        <v>TOTAL MATCHES WON BY : Lakelands</v>
      </c>
      <c r="H154" s="58"/>
      <c r="I154" s="58"/>
      <c r="J154" s="56"/>
      <c r="K154" s="21">
        <f>COUNTA(K147:K153)-0.5*COUNTIF(K147:K153,"Sq*")-COUNTIF(K147:K153,"TBA")</f>
        <v>0</v>
      </c>
      <c r="L154" s="22"/>
      <c r="M154" s="22"/>
      <c r="N154" s="22" t="str">
        <f>IF(F154+K154=0,"",C143)</f>
        <v>Lake Karrinyup</v>
      </c>
      <c r="O154" s="22">
        <f>F154</f>
        <v>7</v>
      </c>
      <c r="P154" s="22" t="str">
        <f>IF(F154+K154=0,"",H143)</f>
        <v>Lakelands</v>
      </c>
      <c r="Q154" s="22">
        <f>K154</f>
        <v>0</v>
      </c>
      <c r="R154" s="22" t="str">
        <f>G155</f>
        <v>Lake Karrinyup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Lake Karrinyup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[3]Sheet1!C34</f>
        <v>The Vines</v>
      </c>
      <c r="D157" s="58"/>
      <c r="E157" s="58"/>
      <c r="F157" s="56"/>
      <c r="G157" s="16" t="s">
        <v>18</v>
      </c>
      <c r="H157" s="65" t="str">
        <f>[3]Sheet1!E34</f>
        <v>Joondalup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2" customHeight="1">
      <c r="A161" s="14"/>
      <c r="B161" s="15">
        <v>1</v>
      </c>
      <c r="C161" s="75" t="s">
        <v>523</v>
      </c>
      <c r="D161" s="56"/>
      <c r="E161" s="21">
        <v>0</v>
      </c>
      <c r="F161" s="19"/>
      <c r="G161" s="98">
        <v>1</v>
      </c>
      <c r="H161" s="75" t="s">
        <v>515</v>
      </c>
      <c r="I161" s="56"/>
      <c r="J161" s="21">
        <v>0</v>
      </c>
      <c r="K161" s="19" t="s">
        <v>29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75" t="s">
        <v>467</v>
      </c>
      <c r="D162" s="56"/>
      <c r="E162" s="21">
        <v>2</v>
      </c>
      <c r="F162" s="19" t="s">
        <v>26</v>
      </c>
      <c r="G162" s="97">
        <v>2</v>
      </c>
      <c r="H162" s="75" t="s">
        <v>166</v>
      </c>
      <c r="I162" s="56"/>
      <c r="J162" s="21">
        <v>0</v>
      </c>
      <c r="K162" s="19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75" t="s">
        <v>463</v>
      </c>
      <c r="D163" s="56"/>
      <c r="E163" s="21">
        <v>3</v>
      </c>
      <c r="F163" s="19"/>
      <c r="G163" s="97">
        <v>3</v>
      </c>
      <c r="H163" s="75" t="s">
        <v>490</v>
      </c>
      <c r="I163" s="56"/>
      <c r="J163" s="21">
        <v>0</v>
      </c>
      <c r="K163" s="19" t="s">
        <v>34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75" t="s">
        <v>461</v>
      </c>
      <c r="D164" s="56"/>
      <c r="E164" s="21">
        <v>4</v>
      </c>
      <c r="F164" s="19"/>
      <c r="G164" s="97">
        <v>4</v>
      </c>
      <c r="H164" s="75" t="s">
        <v>514</v>
      </c>
      <c r="I164" s="56"/>
      <c r="J164" s="21">
        <v>2</v>
      </c>
      <c r="K164" s="19" t="s">
        <v>84</v>
      </c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75" t="s">
        <v>459</v>
      </c>
      <c r="D165" s="56"/>
      <c r="E165" s="21">
        <v>5</v>
      </c>
      <c r="F165" s="19"/>
      <c r="G165" s="97">
        <v>5</v>
      </c>
      <c r="H165" s="75" t="s">
        <v>512</v>
      </c>
      <c r="I165" s="56"/>
      <c r="J165" s="21">
        <v>2</v>
      </c>
      <c r="K165" s="19" t="s">
        <v>34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75" t="s">
        <v>545</v>
      </c>
      <c r="D166" s="56"/>
      <c r="E166" s="21">
        <v>8</v>
      </c>
      <c r="F166" s="19" t="s">
        <v>29</v>
      </c>
      <c r="G166" s="97">
        <v>6</v>
      </c>
      <c r="H166" s="75" t="s">
        <v>513</v>
      </c>
      <c r="I166" s="56"/>
      <c r="J166" s="21">
        <v>4</v>
      </c>
      <c r="K166" s="19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75" t="s">
        <v>544</v>
      </c>
      <c r="D167" s="56"/>
      <c r="E167" s="21">
        <v>8</v>
      </c>
      <c r="F167" s="19"/>
      <c r="G167" s="97">
        <v>7</v>
      </c>
      <c r="H167" s="75" t="s">
        <v>543</v>
      </c>
      <c r="I167" s="56"/>
      <c r="J167" s="21">
        <v>4</v>
      </c>
      <c r="K167" s="19" t="s">
        <v>107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The Vines</v>
      </c>
      <c r="C168" s="58"/>
      <c r="D168" s="58"/>
      <c r="E168" s="56"/>
      <c r="F168" s="21">
        <f>COUNTA(F161:F167)-0.5*COUNTIF(F161:F167,"Sq*")-COUNTIF(F161:F167,"TBA")</f>
        <v>2</v>
      </c>
      <c r="G168" s="84" t="str">
        <f>"TOTAL MATCHES WON BY : "&amp;H157</f>
        <v>TOTAL MATCHES WON BY : Joondalup</v>
      </c>
      <c r="H168" s="58"/>
      <c r="I168" s="58"/>
      <c r="J168" s="56"/>
      <c r="K168" s="21">
        <f>COUNTA(K161:K167)-0.5*COUNTIF(K161:K167,"Sq*")-COUNTIF(K161:K167,"TBA")</f>
        <v>5</v>
      </c>
      <c r="L168" s="22"/>
      <c r="M168" s="22"/>
      <c r="N168" s="22" t="str">
        <f>IF(F168+K168=0,"",C157)</f>
        <v>The Vines</v>
      </c>
      <c r="O168" s="22">
        <f>F168</f>
        <v>2</v>
      </c>
      <c r="P168" s="22" t="str">
        <f>IF(F168+K168=0,"",H157)</f>
        <v>Joondalup</v>
      </c>
      <c r="Q168" s="22">
        <f>K168</f>
        <v>5</v>
      </c>
      <c r="R168" s="22" t="str">
        <f>G169</f>
        <v>Joondalup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Joondalup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[3]Sheet1!C35</f>
        <v>WAGC</v>
      </c>
      <c r="D171" s="58"/>
      <c r="E171" s="58"/>
      <c r="F171" s="56"/>
      <c r="G171" s="16" t="s">
        <v>18</v>
      </c>
      <c r="H171" s="65" t="str">
        <f>[3]Sheet1!E35</f>
        <v>Mount Lawley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75" t="s">
        <v>341</v>
      </c>
      <c r="D175" s="56"/>
      <c r="E175" s="21">
        <v>3</v>
      </c>
      <c r="F175" s="19" t="s">
        <v>34</v>
      </c>
      <c r="G175" s="98">
        <v>1</v>
      </c>
      <c r="H175" s="75" t="s">
        <v>185</v>
      </c>
      <c r="I175" s="56"/>
      <c r="J175" s="21">
        <v>3</v>
      </c>
      <c r="K175" s="19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75" t="s">
        <v>542</v>
      </c>
      <c r="D176" s="56"/>
      <c r="E176" s="21">
        <v>3</v>
      </c>
      <c r="F176" s="19" t="s">
        <v>34</v>
      </c>
      <c r="G176" s="97">
        <v>2</v>
      </c>
      <c r="H176" s="75" t="s">
        <v>468</v>
      </c>
      <c r="I176" s="56"/>
      <c r="J176" s="21">
        <v>4</v>
      </c>
      <c r="K176" s="19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75" t="s">
        <v>316</v>
      </c>
      <c r="D177" s="56"/>
      <c r="E177" s="21">
        <v>3</v>
      </c>
      <c r="F177" s="19" t="s">
        <v>23</v>
      </c>
      <c r="G177" s="97">
        <v>3</v>
      </c>
      <c r="H177" s="75" t="s">
        <v>458</v>
      </c>
      <c r="I177" s="56"/>
      <c r="J177" s="21">
        <v>4</v>
      </c>
      <c r="K177" s="19" t="s">
        <v>23</v>
      </c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75" t="s">
        <v>488</v>
      </c>
      <c r="D178" s="56"/>
      <c r="E178" s="21">
        <v>3</v>
      </c>
      <c r="F178" s="19"/>
      <c r="G178" s="97">
        <v>4</v>
      </c>
      <c r="H178" s="75" t="s">
        <v>464</v>
      </c>
      <c r="I178" s="56"/>
      <c r="J178" s="21">
        <v>4</v>
      </c>
      <c r="K178" s="19" t="s">
        <v>29</v>
      </c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75" t="s">
        <v>486</v>
      </c>
      <c r="D179" s="56"/>
      <c r="E179" s="21">
        <v>4</v>
      </c>
      <c r="F179" s="19"/>
      <c r="G179" s="97">
        <v>5</v>
      </c>
      <c r="H179" s="75" t="s">
        <v>521</v>
      </c>
      <c r="I179" s="56"/>
      <c r="J179" s="21">
        <v>4</v>
      </c>
      <c r="K179" s="19" t="s">
        <v>92</v>
      </c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75" t="s">
        <v>516</v>
      </c>
      <c r="D180" s="56"/>
      <c r="E180" s="21">
        <v>5</v>
      </c>
      <c r="F180" s="19"/>
      <c r="G180" s="97">
        <v>6</v>
      </c>
      <c r="H180" s="75" t="s">
        <v>466</v>
      </c>
      <c r="I180" s="56"/>
      <c r="J180" s="21">
        <v>4</v>
      </c>
      <c r="K180" s="19" t="s">
        <v>111</v>
      </c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75" t="s">
        <v>484</v>
      </c>
      <c r="D181" s="56"/>
      <c r="E181" s="21">
        <v>6</v>
      </c>
      <c r="F181" s="19" t="s">
        <v>84</v>
      </c>
      <c r="G181" s="97">
        <v>7</v>
      </c>
      <c r="H181" s="75" t="s">
        <v>460</v>
      </c>
      <c r="I181" s="56"/>
      <c r="J181" s="21">
        <v>5</v>
      </c>
      <c r="K181" s="19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WAGC</v>
      </c>
      <c r="C182" s="58"/>
      <c r="D182" s="58"/>
      <c r="E182" s="56"/>
      <c r="F182" s="21">
        <f>COUNTA(F175:F181)-0.5*COUNTIF(F175:F181,"Sq*")-COUNTIF(F175:F181,"TBA")</f>
        <v>3.5</v>
      </c>
      <c r="G182" s="84" t="str">
        <f>"TOTAL MATCHES WON BY : "&amp;H171</f>
        <v>TOTAL MATCHES WON BY : Mount Lawley</v>
      </c>
      <c r="H182" s="58"/>
      <c r="I182" s="58"/>
      <c r="J182" s="56"/>
      <c r="K182" s="21">
        <f>COUNTA(K175:K181)-0.5*COUNTIF(K175:K181,"Sq*")-COUNTIF(K175:K181,"TBA")</f>
        <v>3.5</v>
      </c>
      <c r="L182" s="22"/>
      <c r="M182" s="22"/>
      <c r="N182" s="22" t="str">
        <f>IF(F182+K182=0,"",C171)</f>
        <v>WAGC</v>
      </c>
      <c r="O182" s="22">
        <f>F182</f>
        <v>3.5</v>
      </c>
      <c r="P182" s="22" t="str">
        <f>IF(F182+K182=0,"",H171)</f>
        <v>Mount Lawley</v>
      </c>
      <c r="Q182" s="22">
        <f>K182</f>
        <v>3.5</v>
      </c>
      <c r="R182" s="22" t="str">
        <f>G183</f>
        <v>HALVED</v>
      </c>
      <c r="S182" s="22" t="str">
        <f>IF(R182="HALVED",C171,"")</f>
        <v>WAGC</v>
      </c>
      <c r="T182" s="22" t="str">
        <f>IF(R182="HALVED",H171,"")</f>
        <v>Mount Lawley</v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HALVED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96"/>
      <c r="C184" s="96"/>
      <c r="D184" s="96"/>
      <c r="E184" s="96"/>
      <c r="F184" s="95"/>
      <c r="G184" s="96"/>
      <c r="H184" s="96"/>
      <c r="I184" s="96"/>
      <c r="J184" s="96"/>
      <c r="K184" s="95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30" customHeight="1">
      <c r="A185" s="13"/>
      <c r="B185" s="76" t="str">
        <f>[3]Sheet1!A25</f>
        <v>ROUND FOUR</v>
      </c>
      <c r="C185" s="56"/>
      <c r="D185" s="62" t="str">
        <f>[3]Sheet1!B25</f>
        <v>SUNDAY 29 JUNE</v>
      </c>
      <c r="E185" s="58"/>
      <c r="F185" s="56"/>
      <c r="G185" s="99" t="str">
        <f>[3]Sheet1!C25</f>
        <v>The Vines G &amp;CC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[3]Sheet1!C26</f>
        <v>Wanneroo</v>
      </c>
      <c r="D186" s="58"/>
      <c r="E186" s="58"/>
      <c r="F186" s="56"/>
      <c r="G186" s="16" t="s">
        <v>18</v>
      </c>
      <c r="H186" s="65" t="str">
        <f>[3]Sheet1!E26</f>
        <v>Lake Karrinyup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520</v>
      </c>
      <c r="D190" s="56"/>
      <c r="E190" s="21">
        <v>4</v>
      </c>
      <c r="F190" s="19" t="s">
        <v>23</v>
      </c>
      <c r="G190" s="98">
        <v>1</v>
      </c>
      <c r="H190" s="75" t="s">
        <v>178</v>
      </c>
      <c r="I190" s="56"/>
      <c r="J190" s="21">
        <v>2</v>
      </c>
      <c r="K190" s="19" t="s">
        <v>23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498</v>
      </c>
      <c r="D191" s="56"/>
      <c r="E191" s="21">
        <v>4</v>
      </c>
      <c r="F191" s="19" t="s">
        <v>26</v>
      </c>
      <c r="G191" s="97">
        <v>2</v>
      </c>
      <c r="H191" s="75" t="s">
        <v>479</v>
      </c>
      <c r="I191" s="56"/>
      <c r="J191" s="21">
        <v>2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363</v>
      </c>
      <c r="D192" s="56"/>
      <c r="E192" s="21">
        <v>5</v>
      </c>
      <c r="F192" s="19"/>
      <c r="G192" s="97">
        <v>3</v>
      </c>
      <c r="H192" s="75" t="s">
        <v>541</v>
      </c>
      <c r="I192" s="56"/>
      <c r="J192" s="21">
        <v>3</v>
      </c>
      <c r="K192" s="19" t="s">
        <v>104</v>
      </c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494</v>
      </c>
      <c r="D193" s="56"/>
      <c r="E193" s="21">
        <v>6</v>
      </c>
      <c r="F193" s="19"/>
      <c r="G193" s="97">
        <v>4</v>
      </c>
      <c r="H193" s="75" t="s">
        <v>475</v>
      </c>
      <c r="I193" s="56"/>
      <c r="J193" s="21">
        <v>3</v>
      </c>
      <c r="K193" s="19" t="s">
        <v>34</v>
      </c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426</v>
      </c>
      <c r="D194" s="56"/>
      <c r="E194" s="21">
        <v>6</v>
      </c>
      <c r="F194" s="19" t="s">
        <v>92</v>
      </c>
      <c r="G194" s="97">
        <v>5</v>
      </c>
      <c r="H194" s="75" t="s">
        <v>473</v>
      </c>
      <c r="I194" s="56"/>
      <c r="J194" s="21">
        <v>4</v>
      </c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527</v>
      </c>
      <c r="D195" s="56"/>
      <c r="E195" s="21">
        <v>6</v>
      </c>
      <c r="F195" s="19"/>
      <c r="G195" s="97">
        <v>6</v>
      </c>
      <c r="H195" s="75" t="s">
        <v>471</v>
      </c>
      <c r="I195" s="56"/>
      <c r="J195" s="21">
        <v>4</v>
      </c>
      <c r="K195" s="19" t="s">
        <v>37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492</v>
      </c>
      <c r="D196" s="56"/>
      <c r="E196" s="21">
        <v>6</v>
      </c>
      <c r="F196" s="19" t="s">
        <v>26</v>
      </c>
      <c r="G196" s="97">
        <v>7</v>
      </c>
      <c r="H196" s="75" t="s">
        <v>540</v>
      </c>
      <c r="I196" s="56"/>
      <c r="J196" s="21">
        <v>4</v>
      </c>
      <c r="K196" s="19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Wanneroo</v>
      </c>
      <c r="C197" s="58"/>
      <c r="D197" s="58"/>
      <c r="E197" s="56"/>
      <c r="F197" s="21">
        <f>COUNTA(F190:F196)-0.5*COUNTIF(F190:F196,"Sq*")-COUNTIF(F190:F196,"TBA")</f>
        <v>3.5</v>
      </c>
      <c r="G197" s="84" t="str">
        <f>"TOTAL MATCHES WON BY : "&amp;H186</f>
        <v>TOTAL MATCHES WON BY : Lake Karrinyup</v>
      </c>
      <c r="H197" s="58"/>
      <c r="I197" s="58"/>
      <c r="J197" s="56"/>
      <c r="K197" s="21">
        <f>COUNTA(K190:K196)-0.5*COUNTIF(K190:K196,"Sq*")-COUNTIF(K190:K196,"TBA")</f>
        <v>3.5</v>
      </c>
      <c r="L197" s="22"/>
      <c r="M197" s="22"/>
      <c r="N197" s="22" t="str">
        <f>IF(F197+K197=0,"",C186)</f>
        <v>Wanneroo</v>
      </c>
      <c r="O197" s="22">
        <f>F197</f>
        <v>3.5</v>
      </c>
      <c r="P197" s="22" t="str">
        <f>IF(F197+K197=0,"",H186)</f>
        <v>Lake Karrinyup</v>
      </c>
      <c r="Q197" s="22">
        <f>K197</f>
        <v>3.5</v>
      </c>
      <c r="R197" s="22" t="str">
        <f>G198</f>
        <v>HALVED</v>
      </c>
      <c r="S197" s="22" t="str">
        <f>IF(R197="HALVED",C186,"")</f>
        <v>Wanneroo</v>
      </c>
      <c r="T197" s="22" t="str">
        <f>IF(R197="HALVED",H186,"")</f>
        <v>Lake Karrinyup</v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HALVED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[3]Sheet1!C27</f>
        <v>Mount Lawley</v>
      </c>
      <c r="D200" s="58"/>
      <c r="E200" s="58"/>
      <c r="F200" s="56"/>
      <c r="G200" s="16" t="s">
        <v>18</v>
      </c>
      <c r="H200" s="65" t="str">
        <f>[3]Sheet1!E27</f>
        <v>Joondalup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185</v>
      </c>
      <c r="D204" s="56"/>
      <c r="E204" s="21">
        <v>4</v>
      </c>
      <c r="F204" s="19" t="s">
        <v>23</v>
      </c>
      <c r="G204" s="98">
        <v>1</v>
      </c>
      <c r="H204" s="75" t="s">
        <v>487</v>
      </c>
      <c r="I204" s="56"/>
      <c r="J204" s="21">
        <v>0</v>
      </c>
      <c r="K204" s="19" t="s">
        <v>23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468</v>
      </c>
      <c r="D205" s="56"/>
      <c r="E205" s="21">
        <v>4</v>
      </c>
      <c r="F205" s="19" t="s">
        <v>26</v>
      </c>
      <c r="G205" s="97">
        <v>2</v>
      </c>
      <c r="H205" s="75" t="s">
        <v>539</v>
      </c>
      <c r="I205" s="56"/>
      <c r="J205" s="21">
        <v>1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464</v>
      </c>
      <c r="D206" s="56"/>
      <c r="E206" s="21">
        <v>4</v>
      </c>
      <c r="F206" s="19" t="s">
        <v>23</v>
      </c>
      <c r="G206" s="97">
        <v>3</v>
      </c>
      <c r="H206" s="75" t="s">
        <v>514</v>
      </c>
      <c r="I206" s="56"/>
      <c r="J206" s="21">
        <v>2</v>
      </c>
      <c r="K206" s="19" t="s">
        <v>23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466</v>
      </c>
      <c r="D207" s="56"/>
      <c r="E207" s="21">
        <v>4</v>
      </c>
      <c r="F207" s="19"/>
      <c r="G207" s="97">
        <v>4</v>
      </c>
      <c r="H207" s="75" t="s">
        <v>512</v>
      </c>
      <c r="I207" s="56"/>
      <c r="J207" s="21">
        <v>2</v>
      </c>
      <c r="K207" s="19" t="s">
        <v>111</v>
      </c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519</v>
      </c>
      <c r="D208" s="56"/>
      <c r="E208" s="21">
        <v>4</v>
      </c>
      <c r="F208" s="19" t="s">
        <v>92</v>
      </c>
      <c r="G208" s="97">
        <v>5</v>
      </c>
      <c r="H208" s="75" t="s">
        <v>513</v>
      </c>
      <c r="I208" s="56"/>
      <c r="J208" s="21">
        <v>2</v>
      </c>
      <c r="K208" s="19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458</v>
      </c>
      <c r="D209" s="56"/>
      <c r="E209" s="21">
        <v>4</v>
      </c>
      <c r="F209" s="19" t="s">
        <v>37</v>
      </c>
      <c r="G209" s="97">
        <v>6</v>
      </c>
      <c r="H209" s="75" t="s">
        <v>538</v>
      </c>
      <c r="I209" s="56"/>
      <c r="J209" s="21">
        <v>4</v>
      </c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460</v>
      </c>
      <c r="D210" s="56"/>
      <c r="E210" s="21">
        <v>5</v>
      </c>
      <c r="F210" s="19" t="s">
        <v>175</v>
      </c>
      <c r="G210" s="97">
        <v>7</v>
      </c>
      <c r="H210" s="75" t="s">
        <v>537</v>
      </c>
      <c r="I210" s="56"/>
      <c r="J210" s="21">
        <v>4</v>
      </c>
      <c r="K210" s="19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Mount Lawley</v>
      </c>
      <c r="C211" s="58"/>
      <c r="D211" s="58"/>
      <c r="E211" s="56"/>
      <c r="F211" s="21">
        <f>COUNTA(F204:F210)-0.5*COUNTIF(F204:F210,"Sq*")-COUNTIF(F204:F210,"TBA")</f>
        <v>5</v>
      </c>
      <c r="G211" s="84" t="str">
        <f>"TOTAL MATCHES WON BY : "&amp;H200</f>
        <v>TOTAL MATCHES WON BY : Joondalup</v>
      </c>
      <c r="H211" s="58"/>
      <c r="I211" s="58"/>
      <c r="J211" s="56"/>
      <c r="K211" s="21">
        <f>COUNTA(K204:K210)-0.5*COUNTIF(K204:K210,"Sq*")-COUNTIF(K204:K210,"TBA")</f>
        <v>2</v>
      </c>
      <c r="L211" s="22"/>
      <c r="M211" s="22"/>
      <c r="N211" s="22" t="str">
        <f>IF(F211+K211=0,"",C200)</f>
        <v>Mount Lawley</v>
      </c>
      <c r="O211" s="22">
        <f>F211</f>
        <v>5</v>
      </c>
      <c r="P211" s="22" t="str">
        <f>IF(F211+K211=0,"",H200)</f>
        <v>Joondalup</v>
      </c>
      <c r="Q211" s="22">
        <f>K211</f>
        <v>2</v>
      </c>
      <c r="R211" s="22" t="str">
        <f>G212</f>
        <v>Mount Lawley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Mount Lawley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[3]Sheet1!C28</f>
        <v>WAGC</v>
      </c>
      <c r="D214" s="58"/>
      <c r="E214" s="58"/>
      <c r="F214" s="56"/>
      <c r="G214" s="16" t="s">
        <v>18</v>
      </c>
      <c r="H214" s="65" t="str">
        <f>[3]Sheet1!E28</f>
        <v>The Vines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330</v>
      </c>
      <c r="D218" s="56"/>
      <c r="E218" s="21">
        <v>1</v>
      </c>
      <c r="F218" s="19"/>
      <c r="G218" s="98">
        <v>1</v>
      </c>
      <c r="H218" s="75" t="s">
        <v>536</v>
      </c>
      <c r="I218" s="56"/>
      <c r="J218" s="21">
        <v>0</v>
      </c>
      <c r="K218" s="19" t="s">
        <v>26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341</v>
      </c>
      <c r="D219" s="56"/>
      <c r="E219" s="21">
        <v>3</v>
      </c>
      <c r="F219" s="19"/>
      <c r="G219" s="97">
        <v>2</v>
      </c>
      <c r="H219" s="75" t="s">
        <v>134</v>
      </c>
      <c r="I219" s="56"/>
      <c r="J219" s="21">
        <v>1</v>
      </c>
      <c r="K219" s="19" t="s">
        <v>37</v>
      </c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488</v>
      </c>
      <c r="D220" s="56"/>
      <c r="E220" s="21">
        <v>3</v>
      </c>
      <c r="F220" s="19" t="s">
        <v>23</v>
      </c>
      <c r="G220" s="97">
        <v>3</v>
      </c>
      <c r="H220" s="75" t="s">
        <v>467</v>
      </c>
      <c r="I220" s="56"/>
      <c r="J220" s="21">
        <v>2</v>
      </c>
      <c r="K220" s="19" t="s">
        <v>23</v>
      </c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486</v>
      </c>
      <c r="D221" s="56"/>
      <c r="E221" s="21">
        <v>4</v>
      </c>
      <c r="F221" s="19"/>
      <c r="G221" s="97">
        <v>4</v>
      </c>
      <c r="H221" s="75" t="s">
        <v>463</v>
      </c>
      <c r="I221" s="56"/>
      <c r="J221" s="21">
        <v>3</v>
      </c>
      <c r="K221" s="19" t="s">
        <v>34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516</v>
      </c>
      <c r="D222" s="56"/>
      <c r="E222" s="21">
        <v>4</v>
      </c>
      <c r="F222" s="19"/>
      <c r="G222" s="97">
        <v>5</v>
      </c>
      <c r="H222" s="75" t="s">
        <v>461</v>
      </c>
      <c r="I222" s="56"/>
      <c r="J222" s="21">
        <v>4</v>
      </c>
      <c r="K222" s="19" t="s">
        <v>29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525</v>
      </c>
      <c r="D223" s="56"/>
      <c r="E223" s="21">
        <v>5</v>
      </c>
      <c r="F223" s="19" t="s">
        <v>23</v>
      </c>
      <c r="G223" s="97">
        <v>6</v>
      </c>
      <c r="H223" s="75" t="s">
        <v>136</v>
      </c>
      <c r="I223" s="56"/>
      <c r="J223" s="21">
        <v>5</v>
      </c>
      <c r="K223" s="19" t="s">
        <v>23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482</v>
      </c>
      <c r="D224" s="56"/>
      <c r="E224" s="21">
        <v>6</v>
      </c>
      <c r="F224" s="19" t="s">
        <v>26</v>
      </c>
      <c r="G224" s="97">
        <v>7</v>
      </c>
      <c r="H224" s="75" t="s">
        <v>535</v>
      </c>
      <c r="I224" s="56"/>
      <c r="J224" s="21">
        <v>5</v>
      </c>
      <c r="K224" s="19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WAGC</v>
      </c>
      <c r="C225" s="58"/>
      <c r="D225" s="58"/>
      <c r="E225" s="56"/>
      <c r="F225" s="21">
        <f>COUNTA(F218:F224)-0.5*COUNTIF(F218:F224,"Sq*")-COUNTIF(F218:F224,"TBA")</f>
        <v>2</v>
      </c>
      <c r="G225" s="84" t="str">
        <f>"TOTAL MATCHES WON BY : "&amp;H214</f>
        <v>TOTAL MATCHES WON BY : The Vines</v>
      </c>
      <c r="H225" s="58"/>
      <c r="I225" s="58"/>
      <c r="J225" s="56"/>
      <c r="K225" s="21">
        <f>COUNTA(K218:K224)-0.5*COUNTIF(K218:K224,"Sq*")-COUNTIF(K218:K224,"TBA")</f>
        <v>5</v>
      </c>
      <c r="L225" s="22"/>
      <c r="M225" s="22"/>
      <c r="N225" s="22" t="str">
        <f>IF(F225+K225=0,"",C214)</f>
        <v>WAGC</v>
      </c>
      <c r="O225" s="22">
        <f>F225</f>
        <v>2</v>
      </c>
      <c r="P225" s="22" t="str">
        <f>IF(F225+K225=0,"",H214)</f>
        <v>The Vines</v>
      </c>
      <c r="Q225" s="22">
        <f>K225</f>
        <v>5</v>
      </c>
      <c r="R225" s="22" t="str">
        <f>G226</f>
        <v>The Vines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The Vines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[3]Sheet1!C29</f>
        <v>Lakelands</v>
      </c>
      <c r="D228" s="58"/>
      <c r="E228" s="58"/>
      <c r="F228" s="56"/>
      <c r="G228" s="16" t="s">
        <v>18</v>
      </c>
      <c r="H228" s="65" t="str">
        <f>[3]Sheet1!E29</f>
        <v>Cottesloe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416</v>
      </c>
      <c r="D232" s="56"/>
      <c r="E232" s="21">
        <v>4</v>
      </c>
      <c r="F232" s="19" t="s">
        <v>186</v>
      </c>
      <c r="G232" s="98">
        <v>1</v>
      </c>
      <c r="H232" s="75" t="s">
        <v>478</v>
      </c>
      <c r="I232" s="56"/>
      <c r="J232" s="21">
        <v>4</v>
      </c>
      <c r="K232" s="19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534</v>
      </c>
      <c r="D233" s="56"/>
      <c r="E233" s="21">
        <v>5</v>
      </c>
      <c r="F233" s="19" t="s">
        <v>23</v>
      </c>
      <c r="G233" s="97">
        <v>2</v>
      </c>
      <c r="H233" s="75" t="s">
        <v>476</v>
      </c>
      <c r="I233" s="56"/>
      <c r="J233" s="21">
        <v>4</v>
      </c>
      <c r="K233" s="19" t="s">
        <v>23</v>
      </c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506</v>
      </c>
      <c r="D234" s="56"/>
      <c r="E234" s="21">
        <v>5</v>
      </c>
      <c r="F234" s="19" t="s">
        <v>23</v>
      </c>
      <c r="G234" s="97">
        <v>3</v>
      </c>
      <c r="H234" s="75" t="s">
        <v>474</v>
      </c>
      <c r="I234" s="56"/>
      <c r="J234" s="21">
        <v>5</v>
      </c>
      <c r="K234" s="19" t="s">
        <v>23</v>
      </c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505</v>
      </c>
      <c r="D235" s="56"/>
      <c r="E235" s="21">
        <v>6</v>
      </c>
      <c r="F235" s="19"/>
      <c r="G235" s="97">
        <v>4</v>
      </c>
      <c r="H235" s="75" t="s">
        <v>472</v>
      </c>
      <c r="I235" s="56"/>
      <c r="J235" s="21">
        <v>5</v>
      </c>
      <c r="K235" s="19" t="s">
        <v>29</v>
      </c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503</v>
      </c>
      <c r="D236" s="56"/>
      <c r="E236" s="21">
        <v>7</v>
      </c>
      <c r="F236" s="19"/>
      <c r="G236" s="97">
        <v>5</v>
      </c>
      <c r="H236" s="75" t="s">
        <v>533</v>
      </c>
      <c r="I236" s="56"/>
      <c r="J236" s="21">
        <v>5</v>
      </c>
      <c r="K236" s="19" t="s">
        <v>37</v>
      </c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524</v>
      </c>
      <c r="D237" s="56"/>
      <c r="E237" s="21">
        <v>8</v>
      </c>
      <c r="F237" s="19" t="s">
        <v>23</v>
      </c>
      <c r="G237" s="97">
        <v>6</v>
      </c>
      <c r="H237" s="75" t="s">
        <v>532</v>
      </c>
      <c r="I237" s="56"/>
      <c r="J237" s="21">
        <v>5</v>
      </c>
      <c r="K237" s="19" t="s">
        <v>23</v>
      </c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501</v>
      </c>
      <c r="D238" s="56"/>
      <c r="E238" s="21">
        <v>9</v>
      </c>
      <c r="F238" s="19"/>
      <c r="G238" s="97">
        <v>7</v>
      </c>
      <c r="H238" s="75" t="s">
        <v>531</v>
      </c>
      <c r="I238" s="56"/>
      <c r="J238" s="21">
        <v>6</v>
      </c>
      <c r="K238" s="19" t="s">
        <v>104</v>
      </c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Lakelands</v>
      </c>
      <c r="C239" s="58"/>
      <c r="D239" s="58"/>
      <c r="E239" s="56"/>
      <c r="F239" s="21">
        <f>COUNTA(F232:F238)-0.5*COUNTIF(F232:F238,"Sq*")-COUNTIF(F232:F238,"TBA")</f>
        <v>2.5</v>
      </c>
      <c r="G239" s="84" t="str">
        <f>"TOTAL MATCHES WON BY : "&amp;H228</f>
        <v>TOTAL MATCHES WON BY : Cottesloe</v>
      </c>
      <c r="H239" s="58"/>
      <c r="I239" s="58"/>
      <c r="J239" s="56"/>
      <c r="K239" s="21">
        <f>COUNTA(K232:K238)-0.5*COUNTIF(K232:K238,"Sq*")-COUNTIF(K232:K238,"TBA")</f>
        <v>4.5</v>
      </c>
      <c r="L239" s="22"/>
      <c r="M239" s="22"/>
      <c r="N239" s="22" t="str">
        <f>IF(F239+K239=0,"",C228)</f>
        <v>Lakelands</v>
      </c>
      <c r="O239" s="22">
        <f>F239</f>
        <v>2.5</v>
      </c>
      <c r="P239" s="22" t="str">
        <f>IF(F239+K239=0,"",H228)</f>
        <v>Cottesloe</v>
      </c>
      <c r="Q239" s="22">
        <f>K239</f>
        <v>4.5</v>
      </c>
      <c r="R239" s="22" t="str">
        <f>G240</f>
        <v>Cottesloe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Cottesloe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96"/>
      <c r="C241" s="96"/>
      <c r="D241" s="96"/>
      <c r="E241" s="96"/>
      <c r="F241" s="95"/>
      <c r="G241" s="96"/>
      <c r="H241" s="96"/>
      <c r="I241" s="96"/>
      <c r="J241" s="96"/>
      <c r="K241" s="95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</row>
    <row r="242" spans="1:25" ht="30" customHeight="1">
      <c r="A242" s="13"/>
      <c r="B242" s="76" t="str">
        <f>[3]Sheet1!A19</f>
        <v>ROUND THREE</v>
      </c>
      <c r="C242" s="56"/>
      <c r="D242" s="62" t="str">
        <f>[3]Sheet1!B19</f>
        <v>SUNDAY 22 JUNE</v>
      </c>
      <c r="E242" s="58"/>
      <c r="F242" s="56"/>
      <c r="G242" s="99" t="str">
        <f>[3]Sheet1!C19</f>
        <v>Cottesloe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[3]Sheet1!C20</f>
        <v>Wanneroo</v>
      </c>
      <c r="D243" s="58"/>
      <c r="E243" s="58"/>
      <c r="F243" s="56"/>
      <c r="G243" s="16" t="s">
        <v>18</v>
      </c>
      <c r="H243" s="65" t="str">
        <f>[3]Sheet1!E20</f>
        <v>Joondalup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530</v>
      </c>
      <c r="D247" s="56"/>
      <c r="E247" s="21">
        <v>4</v>
      </c>
      <c r="F247" s="19"/>
      <c r="G247" s="98">
        <v>1</v>
      </c>
      <c r="H247" s="75" t="s">
        <v>487</v>
      </c>
      <c r="I247" s="56"/>
      <c r="J247" s="21">
        <v>0</v>
      </c>
      <c r="K247" s="19" t="s">
        <v>111</v>
      </c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494</v>
      </c>
      <c r="D248" s="56"/>
      <c r="E248" s="21">
        <v>6</v>
      </c>
      <c r="F248" s="19" t="s">
        <v>26</v>
      </c>
      <c r="G248" s="97">
        <v>2</v>
      </c>
      <c r="H248" s="75" t="s">
        <v>515</v>
      </c>
      <c r="I248" s="56"/>
      <c r="J248" s="21">
        <v>0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529</v>
      </c>
      <c r="D249" s="56"/>
      <c r="E249" s="21">
        <v>6</v>
      </c>
      <c r="F249" s="19"/>
      <c r="G249" s="97">
        <v>3</v>
      </c>
      <c r="H249" s="75" t="s">
        <v>528</v>
      </c>
      <c r="I249" s="56"/>
      <c r="J249" s="21">
        <v>0</v>
      </c>
      <c r="K249" s="19" t="s">
        <v>29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496</v>
      </c>
      <c r="D250" s="56"/>
      <c r="E250" s="21">
        <v>6</v>
      </c>
      <c r="F250" s="19"/>
      <c r="G250" s="97">
        <v>4</v>
      </c>
      <c r="H250" s="75" t="s">
        <v>514</v>
      </c>
      <c r="I250" s="56"/>
      <c r="J250" s="21">
        <v>1</v>
      </c>
      <c r="K250" s="19" t="s">
        <v>107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527</v>
      </c>
      <c r="D251" s="56"/>
      <c r="E251" s="21">
        <v>6</v>
      </c>
      <c r="F251" s="19"/>
      <c r="G251" s="97">
        <v>5</v>
      </c>
      <c r="H251" s="75" t="s">
        <v>128</v>
      </c>
      <c r="I251" s="56"/>
      <c r="J251" s="21">
        <v>2</v>
      </c>
      <c r="K251" s="19" t="s">
        <v>26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426</v>
      </c>
      <c r="D252" s="56"/>
      <c r="E252" s="21">
        <v>6</v>
      </c>
      <c r="F252" s="19" t="s">
        <v>23</v>
      </c>
      <c r="G252" s="97">
        <v>6</v>
      </c>
      <c r="H252" s="75" t="s">
        <v>513</v>
      </c>
      <c r="I252" s="56"/>
      <c r="J252" s="21">
        <v>2</v>
      </c>
      <c r="K252" s="19" t="s">
        <v>23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492</v>
      </c>
      <c r="D253" s="56"/>
      <c r="E253" s="21">
        <v>6</v>
      </c>
      <c r="F253" s="19"/>
      <c r="G253" s="97">
        <v>7</v>
      </c>
      <c r="H253" s="75" t="s">
        <v>512</v>
      </c>
      <c r="I253" s="56"/>
      <c r="J253" s="21">
        <v>3</v>
      </c>
      <c r="K253" s="19" t="s">
        <v>37</v>
      </c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Wanneroo</v>
      </c>
      <c r="C254" s="58"/>
      <c r="D254" s="58"/>
      <c r="E254" s="56"/>
      <c r="F254" s="21">
        <f>COUNTA(F247:F253)-0.5*COUNTIF(F247:F253,"Sq*")-COUNTIF(F247:F253,"TBA")</f>
        <v>1.5</v>
      </c>
      <c r="G254" s="84" t="str">
        <f>"TOTAL MATCHES WON BY : "&amp;H243</f>
        <v>TOTAL MATCHES WON BY : Joondalup</v>
      </c>
      <c r="H254" s="58"/>
      <c r="I254" s="58"/>
      <c r="J254" s="56"/>
      <c r="K254" s="21">
        <f>COUNTA(K247:K253)-0.5*COUNTIF(K247:K253,"Sq*")-COUNTIF(K247:K253,"TBA")</f>
        <v>5.5</v>
      </c>
      <c r="L254" s="22"/>
      <c r="M254" s="22"/>
      <c r="N254" s="22" t="str">
        <f>IF(F254+K254=0,"",C243)</f>
        <v>Wanneroo</v>
      </c>
      <c r="O254" s="22">
        <f>F254</f>
        <v>1.5</v>
      </c>
      <c r="P254" s="22" t="str">
        <f>IF(F254+K254=0,"",H243)</f>
        <v>Joondalup</v>
      </c>
      <c r="Q254" s="22">
        <f>K254</f>
        <v>5.5</v>
      </c>
      <c r="R254" s="22" t="str">
        <f>G255</f>
        <v>Joondalup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Joondalup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[3]Sheet1!C21</f>
        <v>WAGC</v>
      </c>
      <c r="D257" s="58"/>
      <c r="E257" s="58"/>
      <c r="F257" s="56"/>
      <c r="G257" s="16" t="s">
        <v>18</v>
      </c>
      <c r="H257" s="65" t="str">
        <f>[3]Sheet1!E21</f>
        <v>Lakelands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341</v>
      </c>
      <c r="D261" s="56"/>
      <c r="E261" s="21">
        <v>3</v>
      </c>
      <c r="F261" s="19" t="s">
        <v>96</v>
      </c>
      <c r="G261" s="98">
        <v>1</v>
      </c>
      <c r="H261" s="75" t="s">
        <v>510</v>
      </c>
      <c r="I261" s="56"/>
      <c r="J261" s="21">
        <v>4</v>
      </c>
      <c r="K261" s="19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486</v>
      </c>
      <c r="D262" s="56"/>
      <c r="E262" s="21">
        <v>4</v>
      </c>
      <c r="F262" s="19"/>
      <c r="G262" s="97">
        <v>2</v>
      </c>
      <c r="H262" s="75" t="s">
        <v>416</v>
      </c>
      <c r="I262" s="56"/>
      <c r="J262" s="21">
        <v>5</v>
      </c>
      <c r="K262" s="19" t="s">
        <v>92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488</v>
      </c>
      <c r="D263" s="56"/>
      <c r="E263" s="21">
        <v>4</v>
      </c>
      <c r="F263" s="19" t="s">
        <v>104</v>
      </c>
      <c r="G263" s="97">
        <v>3</v>
      </c>
      <c r="H263" s="75" t="s">
        <v>526</v>
      </c>
      <c r="I263" s="56"/>
      <c r="J263" s="21">
        <v>5</v>
      </c>
      <c r="K263" s="19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489</v>
      </c>
      <c r="D264" s="56"/>
      <c r="E264" s="21">
        <v>4</v>
      </c>
      <c r="F264" s="19" t="s">
        <v>92</v>
      </c>
      <c r="G264" s="97">
        <v>4</v>
      </c>
      <c r="H264" s="75" t="s">
        <v>506</v>
      </c>
      <c r="I264" s="56"/>
      <c r="J264" s="21">
        <v>6</v>
      </c>
      <c r="K264" s="19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516</v>
      </c>
      <c r="D265" s="56"/>
      <c r="E265" s="21">
        <v>5</v>
      </c>
      <c r="F265" s="19" t="s">
        <v>111</v>
      </c>
      <c r="G265" s="97">
        <v>5</v>
      </c>
      <c r="H265" s="75" t="s">
        <v>505</v>
      </c>
      <c r="I265" s="56"/>
      <c r="J265" s="21">
        <v>6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525</v>
      </c>
      <c r="D266" s="56"/>
      <c r="E266" s="21">
        <v>5</v>
      </c>
      <c r="F266" s="19" t="s">
        <v>92</v>
      </c>
      <c r="G266" s="97">
        <v>6</v>
      </c>
      <c r="H266" s="75" t="s">
        <v>503</v>
      </c>
      <c r="I266" s="56"/>
      <c r="J266" s="21">
        <v>6</v>
      </c>
      <c r="K266" s="19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482</v>
      </c>
      <c r="D267" s="56"/>
      <c r="E267" s="21">
        <v>6</v>
      </c>
      <c r="F267" s="19" t="s">
        <v>135</v>
      </c>
      <c r="G267" s="97">
        <v>7</v>
      </c>
      <c r="H267" s="75" t="s">
        <v>524</v>
      </c>
      <c r="I267" s="56"/>
      <c r="J267" s="21">
        <v>8</v>
      </c>
      <c r="K267" s="19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WAGC</v>
      </c>
      <c r="C268" s="58"/>
      <c r="D268" s="58"/>
      <c r="E268" s="56"/>
      <c r="F268" s="21">
        <f>COUNTA(F261:F267)-0.5*COUNTIF(F261:F267,"Sq*")-COUNTIF(F261:F267,"TBA")</f>
        <v>6</v>
      </c>
      <c r="G268" s="84" t="str">
        <f>"TOTAL MATCHES WON BY : "&amp;H257</f>
        <v>TOTAL MATCHES WON BY : Lakelands</v>
      </c>
      <c r="H268" s="58"/>
      <c r="I268" s="58"/>
      <c r="J268" s="56"/>
      <c r="K268" s="21">
        <f>COUNTA(K261:K267)-0.5*COUNTIF(K261:K267,"Sq*")-COUNTIF(K261:K267,"TBA")</f>
        <v>1</v>
      </c>
      <c r="L268" s="22"/>
      <c r="M268" s="22"/>
      <c r="N268" s="22" t="str">
        <f>IF(F268+K268=0,"",C257)</f>
        <v>WAGC</v>
      </c>
      <c r="O268" s="22">
        <f>F268</f>
        <v>6</v>
      </c>
      <c r="P268" s="22" t="str">
        <f>IF(F268+K268=0,"",H257)</f>
        <v>Lakelands</v>
      </c>
      <c r="Q268" s="22">
        <f>K268</f>
        <v>1</v>
      </c>
      <c r="R268" s="22" t="str">
        <f>G269</f>
        <v>WAGC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WAGC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[3]Sheet1!C22</f>
        <v>Cottesloe</v>
      </c>
      <c r="D271" s="58"/>
      <c r="E271" s="58"/>
      <c r="F271" s="56"/>
      <c r="G271" s="16" t="s">
        <v>18</v>
      </c>
      <c r="H271" s="65" t="str">
        <f>[3]Sheet1!E22</f>
        <v>The Vines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183</v>
      </c>
      <c r="D275" s="56"/>
      <c r="E275" s="21">
        <v>2</v>
      </c>
      <c r="F275" s="19" t="s">
        <v>111</v>
      </c>
      <c r="G275" s="98">
        <v>1</v>
      </c>
      <c r="H275" s="75" t="s">
        <v>523</v>
      </c>
      <c r="I275" s="56"/>
      <c r="J275" s="21">
        <v>0</v>
      </c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151</v>
      </c>
      <c r="D276" s="56"/>
      <c r="E276" s="21">
        <v>2</v>
      </c>
      <c r="F276" s="19" t="s">
        <v>96</v>
      </c>
      <c r="G276" s="97">
        <v>2</v>
      </c>
      <c r="H276" s="75" t="s">
        <v>134</v>
      </c>
      <c r="I276" s="56"/>
      <c r="J276" s="21">
        <v>1</v>
      </c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480</v>
      </c>
      <c r="D277" s="56"/>
      <c r="E277" s="21">
        <v>4</v>
      </c>
      <c r="F277" s="19"/>
      <c r="G277" s="97">
        <v>3</v>
      </c>
      <c r="H277" s="75" t="s">
        <v>522</v>
      </c>
      <c r="I277" s="56"/>
      <c r="J277" s="21">
        <v>2</v>
      </c>
      <c r="K277" s="19" t="s">
        <v>37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184</v>
      </c>
      <c r="D278" s="56"/>
      <c r="E278" s="21">
        <v>4</v>
      </c>
      <c r="F278" s="19" t="s">
        <v>26</v>
      </c>
      <c r="G278" s="97">
        <v>4</v>
      </c>
      <c r="H278" s="75" t="s">
        <v>467</v>
      </c>
      <c r="I278" s="56"/>
      <c r="J278" s="21">
        <v>2</v>
      </c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478</v>
      </c>
      <c r="D279" s="56"/>
      <c r="E279" s="21">
        <v>4</v>
      </c>
      <c r="F279" s="19"/>
      <c r="G279" s="97">
        <v>5</v>
      </c>
      <c r="H279" s="75" t="s">
        <v>461</v>
      </c>
      <c r="I279" s="56"/>
      <c r="J279" s="21">
        <v>4</v>
      </c>
      <c r="K279" s="19" t="s">
        <v>84</v>
      </c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476</v>
      </c>
      <c r="D280" s="56"/>
      <c r="E280" s="21">
        <v>4</v>
      </c>
      <c r="F280" s="19" t="s">
        <v>26</v>
      </c>
      <c r="G280" s="97">
        <v>6</v>
      </c>
      <c r="H280" s="75" t="s">
        <v>136</v>
      </c>
      <c r="I280" s="56"/>
      <c r="J280" s="21">
        <v>5</v>
      </c>
      <c r="K280" s="19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474</v>
      </c>
      <c r="D281" s="56"/>
      <c r="E281" s="21">
        <v>5</v>
      </c>
      <c r="F281" s="19" t="s">
        <v>34</v>
      </c>
      <c r="G281" s="97">
        <v>7</v>
      </c>
      <c r="H281" s="75" t="s">
        <v>459</v>
      </c>
      <c r="I281" s="56"/>
      <c r="J281" s="21">
        <v>5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Cottesloe</v>
      </c>
      <c r="C282" s="58"/>
      <c r="D282" s="58"/>
      <c r="E282" s="56"/>
      <c r="F282" s="21">
        <f>COUNTA(F275:F281)-0.5*COUNTIF(F275:F281,"Sq*")-COUNTIF(F275:F281,"TBA")</f>
        <v>5</v>
      </c>
      <c r="G282" s="84" t="str">
        <f>"TOTAL MATCHES WON BY : "&amp;H271</f>
        <v>TOTAL MATCHES WON BY : The Vines</v>
      </c>
      <c r="H282" s="58"/>
      <c r="I282" s="58"/>
      <c r="J282" s="56"/>
      <c r="K282" s="21">
        <f>COUNTA(K275:K281)-0.5*COUNTIF(K275:K281,"Sq*")-COUNTIF(K275:K281,"TBA")</f>
        <v>2</v>
      </c>
      <c r="L282" s="22"/>
      <c r="M282" s="22"/>
      <c r="N282" s="22" t="str">
        <f>IF(F282+K282=0,"",C271)</f>
        <v>Cottesloe</v>
      </c>
      <c r="O282" s="22">
        <f>F282</f>
        <v>5</v>
      </c>
      <c r="P282" s="22" t="str">
        <f>IF(F282+K282=0,"",H271)</f>
        <v>The Vines</v>
      </c>
      <c r="Q282" s="22">
        <f>K282</f>
        <v>2</v>
      </c>
      <c r="R282" s="22" t="str">
        <f>G283</f>
        <v>Cottesloe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Cottesloe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[3]Sheet1!C23</f>
        <v>Lake Karrinyup</v>
      </c>
      <c r="D285" s="58"/>
      <c r="E285" s="58"/>
      <c r="F285" s="56"/>
      <c r="G285" s="16" t="s">
        <v>18</v>
      </c>
      <c r="H285" s="65" t="str">
        <f>[3]Sheet1!E23</f>
        <v>Mount Lawley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179</v>
      </c>
      <c r="D289" s="56"/>
      <c r="E289" s="21">
        <v>2</v>
      </c>
      <c r="F289" s="19"/>
      <c r="G289" s="98">
        <v>1</v>
      </c>
      <c r="H289" s="75" t="s">
        <v>185</v>
      </c>
      <c r="I289" s="56"/>
      <c r="J289" s="21">
        <v>4</v>
      </c>
      <c r="K289" s="19" t="s">
        <v>26</v>
      </c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178</v>
      </c>
      <c r="D290" s="56"/>
      <c r="E290" s="21">
        <v>2</v>
      </c>
      <c r="F290" s="19"/>
      <c r="G290" s="97">
        <v>2</v>
      </c>
      <c r="H290" s="75" t="s">
        <v>468</v>
      </c>
      <c r="I290" s="56"/>
      <c r="J290" s="21">
        <v>4</v>
      </c>
      <c r="K290" s="19" t="s">
        <v>26</v>
      </c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479</v>
      </c>
      <c r="D291" s="56"/>
      <c r="E291" s="21">
        <v>2</v>
      </c>
      <c r="F291" s="19" t="s">
        <v>29</v>
      </c>
      <c r="G291" s="97">
        <v>3</v>
      </c>
      <c r="H291" s="75" t="s">
        <v>521</v>
      </c>
      <c r="I291" s="56"/>
      <c r="J291" s="21">
        <v>4</v>
      </c>
      <c r="K291" s="19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150</v>
      </c>
      <c r="D292" s="56"/>
      <c r="E292" s="21">
        <v>2</v>
      </c>
      <c r="F292" s="19" t="s">
        <v>84</v>
      </c>
      <c r="G292" s="97">
        <v>4</v>
      </c>
      <c r="H292" s="75" t="s">
        <v>464</v>
      </c>
      <c r="I292" s="56"/>
      <c r="J292" s="21">
        <v>4</v>
      </c>
      <c r="K292" s="19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481</v>
      </c>
      <c r="D293" s="56"/>
      <c r="E293" s="21">
        <v>3</v>
      </c>
      <c r="F293" s="19" t="s">
        <v>34</v>
      </c>
      <c r="G293" s="97">
        <v>5</v>
      </c>
      <c r="H293" s="75" t="s">
        <v>519</v>
      </c>
      <c r="I293" s="56"/>
      <c r="J293" s="21">
        <v>4</v>
      </c>
      <c r="K293" s="19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475</v>
      </c>
      <c r="D294" s="56"/>
      <c r="E294" s="21">
        <v>3</v>
      </c>
      <c r="F294" s="19" t="s">
        <v>92</v>
      </c>
      <c r="G294" s="97">
        <v>6</v>
      </c>
      <c r="H294" s="75" t="s">
        <v>466</v>
      </c>
      <c r="I294" s="56"/>
      <c r="J294" s="21">
        <v>4</v>
      </c>
      <c r="K294" s="19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5">
      <c r="A295" s="14"/>
      <c r="B295" s="15">
        <v>7</v>
      </c>
      <c r="C295" s="75" t="s">
        <v>471</v>
      </c>
      <c r="D295" s="56"/>
      <c r="E295" s="21">
        <v>4</v>
      </c>
      <c r="F295" s="19" t="s">
        <v>92</v>
      </c>
      <c r="G295" s="97">
        <v>7</v>
      </c>
      <c r="H295" s="75" t="s">
        <v>460</v>
      </c>
      <c r="I295" s="56"/>
      <c r="J295" s="21">
        <v>5</v>
      </c>
      <c r="K295" s="19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Lake Karrinyup</v>
      </c>
      <c r="C296" s="58"/>
      <c r="D296" s="58"/>
      <c r="E296" s="56"/>
      <c r="F296" s="21">
        <f>COUNTA(F289:F295)-0.5*COUNTIF(F289:F295,"Sq*")-COUNTIF(F289:F295,"TBA")</f>
        <v>5</v>
      </c>
      <c r="G296" s="84" t="str">
        <f>"TOTAL MATCHES WON BY : "&amp;H285</f>
        <v>TOTAL MATCHES WON BY : Mount Lawley</v>
      </c>
      <c r="H296" s="58"/>
      <c r="I296" s="58"/>
      <c r="J296" s="56"/>
      <c r="K296" s="21">
        <f>COUNTA(K289:K295)-0.5*COUNTIF(K289:K295,"Sq*")-COUNTIF(K289:K295,"TBA")</f>
        <v>2</v>
      </c>
      <c r="L296" s="22"/>
      <c r="M296" s="22"/>
      <c r="N296" s="22" t="str">
        <f>IF(F296+K296=0,"",C285)</f>
        <v>Lake Karrinyup</v>
      </c>
      <c r="O296" s="22">
        <f>F296</f>
        <v>5</v>
      </c>
      <c r="P296" s="22" t="str">
        <f>IF(F296+K296=0,"",H285)</f>
        <v>Mount Lawley</v>
      </c>
      <c r="Q296" s="22">
        <f>K296</f>
        <v>2</v>
      </c>
      <c r="R296" s="22" t="str">
        <f>G297</f>
        <v>Lake Karrinyup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Lake Karrinyup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[3]Sheet1!A13</f>
        <v>ROUND TWO</v>
      </c>
      <c r="C299" s="56"/>
      <c r="D299" s="62" t="str">
        <f>[3]Sheet1!B13</f>
        <v>SUNDAY 15 JUNE</v>
      </c>
      <c r="E299" s="58"/>
      <c r="F299" s="56"/>
      <c r="G299" s="99" t="str">
        <f>[3]Sheet1!C13</f>
        <v>Joondalup 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[3]Sheet1!C14</f>
        <v>Wanneroo</v>
      </c>
      <c r="D300" s="58"/>
      <c r="E300" s="58"/>
      <c r="F300" s="56"/>
      <c r="G300" s="16" t="s">
        <v>18</v>
      </c>
      <c r="H300" s="65" t="str">
        <f>[3]Sheet1!E14</f>
        <v>Mount Lawley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367</v>
      </c>
      <c r="D304" s="56"/>
      <c r="E304" s="21">
        <v>-1</v>
      </c>
      <c r="F304" s="19" t="s">
        <v>107</v>
      </c>
      <c r="G304" s="98">
        <v>1</v>
      </c>
      <c r="H304" s="75" t="s">
        <v>185</v>
      </c>
      <c r="I304" s="56"/>
      <c r="J304" s="21">
        <v>4</v>
      </c>
      <c r="K304" s="19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363</v>
      </c>
      <c r="D305" s="56"/>
      <c r="E305" s="21">
        <v>4</v>
      </c>
      <c r="F305" s="19" t="s">
        <v>26</v>
      </c>
      <c r="G305" s="97">
        <v>2</v>
      </c>
      <c r="H305" s="75" t="s">
        <v>468</v>
      </c>
      <c r="I305" s="56"/>
      <c r="J305" s="21">
        <v>4</v>
      </c>
      <c r="K305" s="19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520</v>
      </c>
      <c r="D306" s="56"/>
      <c r="E306" s="21">
        <v>4</v>
      </c>
      <c r="F306" s="19"/>
      <c r="G306" s="97">
        <v>3</v>
      </c>
      <c r="H306" s="75" t="s">
        <v>464</v>
      </c>
      <c r="I306" s="56"/>
      <c r="J306" s="21">
        <v>4</v>
      </c>
      <c r="K306" s="19" t="s">
        <v>104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498</v>
      </c>
      <c r="D307" s="56"/>
      <c r="E307" s="21">
        <v>5</v>
      </c>
      <c r="F307" s="19" t="s">
        <v>23</v>
      </c>
      <c r="G307" s="97">
        <v>4</v>
      </c>
      <c r="H307" s="75" t="s">
        <v>519</v>
      </c>
      <c r="I307" s="56"/>
      <c r="J307" s="21">
        <v>4</v>
      </c>
      <c r="K307" s="19" t="s">
        <v>23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518</v>
      </c>
      <c r="D308" s="56"/>
      <c r="E308" s="21">
        <v>6</v>
      </c>
      <c r="F308" s="19"/>
      <c r="G308" s="97">
        <v>5</v>
      </c>
      <c r="H308" s="75" t="s">
        <v>460</v>
      </c>
      <c r="I308" s="56"/>
      <c r="J308" s="21">
        <v>5</v>
      </c>
      <c r="K308" s="19" t="s">
        <v>84</v>
      </c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492</v>
      </c>
      <c r="D309" s="56"/>
      <c r="E309" s="21">
        <v>6</v>
      </c>
      <c r="F309" s="19"/>
      <c r="G309" s="97">
        <v>6</v>
      </c>
      <c r="H309" s="75" t="s">
        <v>458</v>
      </c>
      <c r="I309" s="56"/>
      <c r="J309" s="21">
        <v>5</v>
      </c>
      <c r="K309" s="19" t="s">
        <v>26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426</v>
      </c>
      <c r="D310" s="56"/>
      <c r="E310" s="21">
        <v>7</v>
      </c>
      <c r="F310" s="19"/>
      <c r="G310" s="97">
        <v>7</v>
      </c>
      <c r="H310" s="75" t="s">
        <v>462</v>
      </c>
      <c r="I310" s="56"/>
      <c r="J310" s="21">
        <v>6</v>
      </c>
      <c r="K310" s="19" t="s">
        <v>29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Wanneroo</v>
      </c>
      <c r="C311" s="58"/>
      <c r="D311" s="58"/>
      <c r="E311" s="56"/>
      <c r="F311" s="21">
        <f>COUNTA(F304:F310)-0.5*COUNTIF(F304:F310,"Sq*")-COUNTIF(F304:F310,"TBA")</f>
        <v>2.5</v>
      </c>
      <c r="G311" s="84" t="str">
        <f>"TOTAL MATCHES WON BY : "&amp;H300</f>
        <v>TOTAL MATCHES WON BY : Mount Lawley</v>
      </c>
      <c r="H311" s="58"/>
      <c r="I311" s="58"/>
      <c r="J311" s="56"/>
      <c r="K311" s="21">
        <f>COUNTA(K304:K310)-0.5*COUNTIF(K304:K310,"Sq*")-COUNTIF(K304:K310,"TBA")</f>
        <v>4.5</v>
      </c>
      <c r="L311" s="22"/>
      <c r="M311" s="22"/>
      <c r="N311" s="22" t="str">
        <f>IF(F311+K311=0,"",C300)</f>
        <v>Wanneroo</v>
      </c>
      <c r="O311" s="22">
        <f>F311</f>
        <v>2.5</v>
      </c>
      <c r="P311" s="22" t="str">
        <f>IF(F311+K311=0,"",H300)</f>
        <v>Mount Lawley</v>
      </c>
      <c r="Q311" s="22">
        <f>K311</f>
        <v>4.5</v>
      </c>
      <c r="R311" s="22" t="str">
        <f>G312</f>
        <v>Mount Lawley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Mount Lawley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[3]Sheet1!C15</f>
        <v>WAGC</v>
      </c>
      <c r="D314" s="58"/>
      <c r="E314" s="58"/>
      <c r="F314" s="56"/>
      <c r="G314" s="16" t="s">
        <v>18</v>
      </c>
      <c r="H314" s="65" t="str">
        <f>[3]Sheet1!E15</f>
        <v>Cottesloe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315</v>
      </c>
      <c r="D318" s="56"/>
      <c r="E318" s="21">
        <v>1</v>
      </c>
      <c r="F318" s="19"/>
      <c r="G318" s="98">
        <v>1</v>
      </c>
      <c r="H318" s="75" t="s">
        <v>183</v>
      </c>
      <c r="I318" s="56"/>
      <c r="J318" s="21">
        <v>2</v>
      </c>
      <c r="K318" s="19" t="s">
        <v>92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341</v>
      </c>
      <c r="D319" s="56"/>
      <c r="E319" s="21">
        <v>4</v>
      </c>
      <c r="F319" s="19" t="s">
        <v>190</v>
      </c>
      <c r="G319" s="97">
        <v>2</v>
      </c>
      <c r="H319" s="75" t="s">
        <v>151</v>
      </c>
      <c r="I319" s="56"/>
      <c r="J319" s="21">
        <v>2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316</v>
      </c>
      <c r="D320" s="56"/>
      <c r="E320" s="21">
        <v>4</v>
      </c>
      <c r="F320" s="19"/>
      <c r="G320" s="97">
        <v>3</v>
      </c>
      <c r="H320" s="75" t="s">
        <v>184</v>
      </c>
      <c r="I320" s="56"/>
      <c r="J320" s="21">
        <v>4</v>
      </c>
      <c r="K320" s="19" t="s">
        <v>92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488</v>
      </c>
      <c r="D321" s="56"/>
      <c r="E321" s="21">
        <v>4</v>
      </c>
      <c r="F321" s="19"/>
      <c r="G321" s="97">
        <v>4</v>
      </c>
      <c r="H321" s="75" t="s">
        <v>517</v>
      </c>
      <c r="I321" s="56"/>
      <c r="J321" s="21">
        <v>4</v>
      </c>
      <c r="K321" s="19" t="s">
        <v>29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489</v>
      </c>
      <c r="D322" s="56"/>
      <c r="E322" s="21">
        <v>4</v>
      </c>
      <c r="F322" s="19"/>
      <c r="G322" s="97">
        <v>5</v>
      </c>
      <c r="H322" s="75" t="s">
        <v>478</v>
      </c>
      <c r="I322" s="56"/>
      <c r="J322" s="21">
        <v>4</v>
      </c>
      <c r="K322" s="19" t="s">
        <v>111</v>
      </c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486</v>
      </c>
      <c r="D323" s="56"/>
      <c r="E323" s="21">
        <v>4</v>
      </c>
      <c r="F323" s="19" t="s">
        <v>96</v>
      </c>
      <c r="G323" s="97">
        <v>6</v>
      </c>
      <c r="H323" s="75" t="s">
        <v>474</v>
      </c>
      <c r="I323" s="56"/>
      <c r="J323" s="21">
        <v>5</v>
      </c>
      <c r="K323" s="19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516</v>
      </c>
      <c r="D324" s="56"/>
      <c r="E324" s="21">
        <v>5</v>
      </c>
      <c r="F324" s="19" t="s">
        <v>26</v>
      </c>
      <c r="G324" s="97">
        <v>7</v>
      </c>
      <c r="H324" s="75" t="s">
        <v>472</v>
      </c>
      <c r="I324" s="56"/>
      <c r="J324" s="21">
        <v>5</v>
      </c>
      <c r="K324" s="19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WAGC</v>
      </c>
      <c r="C325" s="58"/>
      <c r="D325" s="58"/>
      <c r="E325" s="56"/>
      <c r="F325" s="21">
        <f>COUNTA(F318:F324)-0.5*COUNTIF(F318:F324,"Sq*")-COUNTIF(F318:F324,"TBA")</f>
        <v>3</v>
      </c>
      <c r="G325" s="84" t="str">
        <f>"TOTAL MATCHES WON BY : "&amp;H314</f>
        <v>TOTAL MATCHES WON BY : Cottesloe</v>
      </c>
      <c r="H325" s="58"/>
      <c r="I325" s="58"/>
      <c r="J325" s="56"/>
      <c r="K325" s="21">
        <f>COUNTA(K318:K324)-0.5*COUNTIF(K318:K324,"Sq*")-COUNTIF(K318:K324,"TBA")</f>
        <v>4</v>
      </c>
      <c r="L325" s="22"/>
      <c r="M325" s="22"/>
      <c r="N325" s="22" t="str">
        <f>IF(F325+K325=0,"",C314)</f>
        <v>WAGC</v>
      </c>
      <c r="O325" s="22">
        <f>F325</f>
        <v>3</v>
      </c>
      <c r="P325" s="22" t="str">
        <f>IF(F325+K325=0,"",H314)</f>
        <v>Cottesloe</v>
      </c>
      <c r="Q325" s="22">
        <f>K325</f>
        <v>4</v>
      </c>
      <c r="R325" s="22" t="str">
        <f>G326</f>
        <v>Cottesloe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Cottesloe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[3]Sheet1!C16</f>
        <v>Joondalup</v>
      </c>
      <c r="D328" s="58"/>
      <c r="E328" s="58"/>
      <c r="F328" s="56"/>
      <c r="G328" s="16" t="s">
        <v>18</v>
      </c>
      <c r="H328" s="65" t="str">
        <f>[3]Sheet1!E16</f>
        <v>Lake Karrinyup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487</v>
      </c>
      <c r="D332" s="56"/>
      <c r="E332" s="21">
        <v>0</v>
      </c>
      <c r="F332" s="19" t="s">
        <v>29</v>
      </c>
      <c r="G332" s="98">
        <v>1</v>
      </c>
      <c r="H332" s="75" t="s">
        <v>150</v>
      </c>
      <c r="I332" s="56"/>
      <c r="J332" s="21">
        <v>2</v>
      </c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515</v>
      </c>
      <c r="D333" s="56"/>
      <c r="E333" s="21">
        <v>0</v>
      </c>
      <c r="F333" s="19"/>
      <c r="G333" s="97">
        <v>2</v>
      </c>
      <c r="H333" s="75" t="s">
        <v>481</v>
      </c>
      <c r="I333" s="56"/>
      <c r="J333" s="21">
        <v>2</v>
      </c>
      <c r="K333" s="19" t="s">
        <v>26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166</v>
      </c>
      <c r="D334" s="56"/>
      <c r="E334" s="21">
        <v>1</v>
      </c>
      <c r="F334" s="19"/>
      <c r="G334" s="97">
        <v>3</v>
      </c>
      <c r="H334" s="75" t="s">
        <v>479</v>
      </c>
      <c r="I334" s="56"/>
      <c r="J334" s="21">
        <v>2</v>
      </c>
      <c r="K334" s="19" t="s">
        <v>92</v>
      </c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514</v>
      </c>
      <c r="D335" s="56"/>
      <c r="E335" s="21">
        <v>1</v>
      </c>
      <c r="F335" s="19"/>
      <c r="G335" s="97">
        <v>4</v>
      </c>
      <c r="H335" s="75" t="s">
        <v>179</v>
      </c>
      <c r="I335" s="56"/>
      <c r="J335" s="21">
        <v>3</v>
      </c>
      <c r="K335" s="19" t="s">
        <v>92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128</v>
      </c>
      <c r="D336" s="56"/>
      <c r="E336" s="21">
        <v>2</v>
      </c>
      <c r="F336" s="19" t="s">
        <v>34</v>
      </c>
      <c r="G336" s="97">
        <v>5</v>
      </c>
      <c r="H336" s="75" t="s">
        <v>475</v>
      </c>
      <c r="I336" s="56"/>
      <c r="J336" s="21">
        <v>3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513</v>
      </c>
      <c r="D337" s="56"/>
      <c r="E337" s="21">
        <v>2</v>
      </c>
      <c r="F337" s="19" t="s">
        <v>104</v>
      </c>
      <c r="G337" s="97">
        <v>6</v>
      </c>
      <c r="H337" s="75" t="s">
        <v>477</v>
      </c>
      <c r="I337" s="56"/>
      <c r="J337" s="21">
        <v>3</v>
      </c>
      <c r="K337" s="19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512</v>
      </c>
      <c r="D338" s="56"/>
      <c r="E338" s="21">
        <v>3</v>
      </c>
      <c r="F338" s="19" t="s">
        <v>96</v>
      </c>
      <c r="G338" s="97">
        <v>7</v>
      </c>
      <c r="H338" s="75" t="s">
        <v>471</v>
      </c>
      <c r="I338" s="56"/>
      <c r="J338" s="21">
        <v>4</v>
      </c>
      <c r="K338" s="19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Joondalup</v>
      </c>
      <c r="C339" s="58"/>
      <c r="D339" s="58"/>
      <c r="E339" s="56"/>
      <c r="F339" s="21">
        <f>COUNTA(F332:F338)-0.5*COUNTIF(F332:F338,"Sq*")-COUNTIF(F332:F338,"TBA")</f>
        <v>4</v>
      </c>
      <c r="G339" s="84" t="str">
        <f>"TOTAL MATCHES WON BY : "&amp;H328</f>
        <v>TOTAL MATCHES WON BY : Lake Karrinyup</v>
      </c>
      <c r="H339" s="58"/>
      <c r="I339" s="58"/>
      <c r="J339" s="56"/>
      <c r="K339" s="21">
        <f>COUNTA(K332:K338)-0.5*COUNTIF(K332:K338,"Sq*")-COUNTIF(K332:K338,"TBA")</f>
        <v>3</v>
      </c>
      <c r="L339" s="22"/>
      <c r="M339" s="22"/>
      <c r="N339" s="22" t="str">
        <f>IF(F339+K339=0,"",C328)</f>
        <v>Joondalup</v>
      </c>
      <c r="O339" s="22">
        <f>F339</f>
        <v>4</v>
      </c>
      <c r="P339" s="22" t="str">
        <f>IF(F339+K339=0,"",H328)</f>
        <v>Lake Karrinyup</v>
      </c>
      <c r="Q339" s="22">
        <f>K339</f>
        <v>3</v>
      </c>
      <c r="R339" s="22" t="str">
        <f>G340</f>
        <v>Joondalup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Joondalup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[3]Sheet1!C17</f>
        <v>The Vines</v>
      </c>
      <c r="D342" s="58"/>
      <c r="E342" s="58"/>
      <c r="F342" s="56"/>
      <c r="G342" s="16" t="s">
        <v>18</v>
      </c>
      <c r="H342" s="65" t="str">
        <f>[3]Sheet1!E17</f>
        <v>Lakelands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511</v>
      </c>
      <c r="D346" s="56"/>
      <c r="E346" s="21">
        <v>0</v>
      </c>
      <c r="F346" s="19" t="s">
        <v>104</v>
      </c>
      <c r="G346" s="98">
        <v>1</v>
      </c>
      <c r="H346" s="75" t="s">
        <v>510</v>
      </c>
      <c r="I346" s="56"/>
      <c r="J346" s="21">
        <v>5</v>
      </c>
      <c r="K346" s="19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134</v>
      </c>
      <c r="D347" s="56"/>
      <c r="E347" s="21">
        <v>1</v>
      </c>
      <c r="F347" s="19"/>
      <c r="G347" s="97">
        <v>2</v>
      </c>
      <c r="H347" s="75" t="s">
        <v>509</v>
      </c>
      <c r="I347" s="56"/>
      <c r="J347" s="21">
        <v>5</v>
      </c>
      <c r="K347" s="19" t="s">
        <v>37</v>
      </c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508</v>
      </c>
      <c r="D348" s="56"/>
      <c r="E348" s="21">
        <v>2</v>
      </c>
      <c r="F348" s="19" t="s">
        <v>34</v>
      </c>
      <c r="G348" s="97">
        <v>3</v>
      </c>
      <c r="H348" s="75" t="s">
        <v>507</v>
      </c>
      <c r="I348" s="56"/>
      <c r="J348" s="21">
        <v>6</v>
      </c>
      <c r="K348" s="19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463</v>
      </c>
      <c r="D349" s="56"/>
      <c r="E349" s="21">
        <v>4</v>
      </c>
      <c r="F349" s="19" t="s">
        <v>23</v>
      </c>
      <c r="G349" s="97">
        <v>4</v>
      </c>
      <c r="H349" s="75" t="s">
        <v>506</v>
      </c>
      <c r="I349" s="56"/>
      <c r="J349" s="21">
        <v>6</v>
      </c>
      <c r="K349" s="19" t="s">
        <v>23</v>
      </c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461</v>
      </c>
      <c r="D350" s="56"/>
      <c r="E350" s="21">
        <v>4</v>
      </c>
      <c r="F350" s="19" t="s">
        <v>92</v>
      </c>
      <c r="G350" s="97">
        <v>5</v>
      </c>
      <c r="H350" s="75" t="s">
        <v>505</v>
      </c>
      <c r="I350" s="56"/>
      <c r="J350" s="21">
        <v>7</v>
      </c>
      <c r="K350" s="19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504</v>
      </c>
      <c r="D351" s="56"/>
      <c r="E351" s="21">
        <v>5</v>
      </c>
      <c r="F351" s="19" t="s">
        <v>23</v>
      </c>
      <c r="G351" s="97">
        <v>6</v>
      </c>
      <c r="H351" s="75" t="s">
        <v>503</v>
      </c>
      <c r="I351" s="56"/>
      <c r="J351" s="21">
        <v>7</v>
      </c>
      <c r="K351" s="19" t="s">
        <v>23</v>
      </c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502</v>
      </c>
      <c r="D352" s="56"/>
      <c r="E352" s="21">
        <v>5</v>
      </c>
      <c r="F352" s="19" t="s">
        <v>99</v>
      </c>
      <c r="G352" s="97">
        <v>7</v>
      </c>
      <c r="H352" s="75" t="s">
        <v>501</v>
      </c>
      <c r="I352" s="56"/>
      <c r="J352" s="21">
        <v>9</v>
      </c>
      <c r="K352" s="19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The Vines</v>
      </c>
      <c r="C353" s="58"/>
      <c r="D353" s="58"/>
      <c r="E353" s="56"/>
      <c r="F353" s="21">
        <f>COUNTA(F346:F352)-0.5*COUNTIF(F346:F352,"Sq*")-COUNTIF(F346:F352,"TBA")</f>
        <v>5</v>
      </c>
      <c r="G353" s="84" t="str">
        <f>"TOTAL MATCHES WON BY : "&amp;H342</f>
        <v>TOTAL MATCHES WON BY : Lakelands</v>
      </c>
      <c r="H353" s="58"/>
      <c r="I353" s="58"/>
      <c r="J353" s="56"/>
      <c r="K353" s="21">
        <f>COUNTA(K346:K352)-0.5*COUNTIF(K346:K352,"Sq*")-COUNTIF(K346:K352,"TBA")</f>
        <v>2</v>
      </c>
      <c r="L353" s="22"/>
      <c r="M353" s="22"/>
      <c r="N353" s="22" t="str">
        <f>IF(F353+K353=0,"",C342)</f>
        <v>The Vines</v>
      </c>
      <c r="O353" s="22">
        <f>F353</f>
        <v>5</v>
      </c>
      <c r="P353" s="22" t="str">
        <f>IF(F353+K353=0,"",H342)</f>
        <v>Lakelands</v>
      </c>
      <c r="Q353" s="22">
        <f>K353</f>
        <v>2</v>
      </c>
      <c r="R353" s="22" t="str">
        <f>G354</f>
        <v>The Vines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The Vines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30" customHeight="1">
      <c r="A356" s="13"/>
      <c r="B356" s="76" t="str">
        <f>[3]Sheet1!A7</f>
        <v>ROUND ONE</v>
      </c>
      <c r="C356" s="56"/>
      <c r="D356" s="62" t="str">
        <f>[3]Sheet1!B7</f>
        <v>SUNDAY 8 JUNE</v>
      </c>
      <c r="E356" s="58"/>
      <c r="F356" s="56"/>
      <c r="G356" s="99" t="str">
        <f>[3]Sheet1!C7</f>
        <v>Lake Karrinyup CC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[3]Sheet1!C8</f>
        <v>Wanneroo</v>
      </c>
      <c r="D357" s="58"/>
      <c r="E357" s="58"/>
      <c r="F357" s="56"/>
      <c r="G357" s="16" t="s">
        <v>18</v>
      </c>
      <c r="H357" s="65" t="str">
        <f>[3]Sheet1!E8</f>
        <v>Lakelands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8"/>
      <c r="E358" s="77" t="s">
        <v>469</v>
      </c>
      <c r="F358" s="77" t="s">
        <v>21</v>
      </c>
      <c r="G358" s="81" t="s">
        <v>19</v>
      </c>
      <c r="H358" s="66" t="s">
        <v>20</v>
      </c>
      <c r="I358" s="68"/>
      <c r="J358" s="81" t="s">
        <v>469</v>
      </c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1"/>
      <c r="E359" s="78"/>
      <c r="F359" s="78"/>
      <c r="G359" s="78"/>
      <c r="H359" s="69"/>
      <c r="I359" s="71"/>
      <c r="J359" s="78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4"/>
      <c r="E360" s="79"/>
      <c r="F360" s="79"/>
      <c r="G360" s="79"/>
      <c r="H360" s="72"/>
      <c r="I360" s="74"/>
      <c r="J360" s="79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367</v>
      </c>
      <c r="D361" s="56"/>
      <c r="E361" s="21"/>
      <c r="F361" s="19" t="s">
        <v>29</v>
      </c>
      <c r="G361" s="98">
        <v>1</v>
      </c>
      <c r="H361" s="75" t="s">
        <v>500</v>
      </c>
      <c r="I361" s="56"/>
      <c r="J361" s="21"/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363</v>
      </c>
      <c r="D362" s="56"/>
      <c r="E362" s="21"/>
      <c r="F362" s="19" t="s">
        <v>23</v>
      </c>
      <c r="G362" s="97">
        <v>2</v>
      </c>
      <c r="H362" s="75" t="s">
        <v>499</v>
      </c>
      <c r="I362" s="56"/>
      <c r="J362" s="21"/>
      <c r="K362" s="19" t="s">
        <v>23</v>
      </c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498</v>
      </c>
      <c r="D363" s="56"/>
      <c r="E363" s="21"/>
      <c r="F363" s="19"/>
      <c r="G363" s="97">
        <v>3</v>
      </c>
      <c r="H363" s="75" t="s">
        <v>497</v>
      </c>
      <c r="I363" s="56"/>
      <c r="J363" s="21"/>
      <c r="K363" s="19" t="s">
        <v>92</v>
      </c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496</v>
      </c>
      <c r="D364" s="56"/>
      <c r="E364" s="21"/>
      <c r="F364" s="19"/>
      <c r="G364" s="97">
        <v>4</v>
      </c>
      <c r="H364" s="75" t="s">
        <v>495</v>
      </c>
      <c r="I364" s="56"/>
      <c r="J364" s="21"/>
      <c r="K364" s="19" t="s">
        <v>26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494</v>
      </c>
      <c r="D365" s="56"/>
      <c r="E365" s="21"/>
      <c r="F365" s="19"/>
      <c r="G365" s="97">
        <v>5</v>
      </c>
      <c r="H365" s="75" t="s">
        <v>493</v>
      </c>
      <c r="I365" s="56"/>
      <c r="J365" s="21"/>
      <c r="K365" s="19" t="s">
        <v>34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426</v>
      </c>
      <c r="D366" s="56"/>
      <c r="E366" s="21"/>
      <c r="F366" s="19" t="s">
        <v>104</v>
      </c>
      <c r="G366" s="97">
        <v>6</v>
      </c>
      <c r="H366" s="75" t="s">
        <v>416</v>
      </c>
      <c r="I366" s="56"/>
      <c r="J366" s="21"/>
      <c r="K366" s="19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 t="s">
        <v>492</v>
      </c>
      <c r="D367" s="56"/>
      <c r="E367" s="21"/>
      <c r="F367" s="19" t="s">
        <v>111</v>
      </c>
      <c r="G367" s="97">
        <v>7</v>
      </c>
      <c r="H367" s="75" t="s">
        <v>491</v>
      </c>
      <c r="I367" s="56"/>
      <c r="J367" s="21"/>
      <c r="K367" s="19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Wanneroo</v>
      </c>
      <c r="C368" s="58"/>
      <c r="D368" s="58"/>
      <c r="E368" s="56"/>
      <c r="F368" s="21">
        <f>COUNTA(F361:F367)-0.5*COUNTIF(F361:F367,"Sq*")-COUNTIF(F361:F367,"TBA")</f>
        <v>3.5</v>
      </c>
      <c r="G368" s="84" t="str">
        <f>"TOTAL MATCHES WON BY : "&amp;H357</f>
        <v>TOTAL MATCHES WON BY : Lakelands</v>
      </c>
      <c r="H368" s="58"/>
      <c r="I368" s="58"/>
      <c r="J368" s="56"/>
      <c r="K368" s="21">
        <f>COUNTA(K361:K367)-0.5*COUNTIF(K361:K367,"Sq*")-COUNTIF(K361:K367,"TBA")</f>
        <v>3.5</v>
      </c>
      <c r="L368" s="22"/>
      <c r="M368" s="22"/>
      <c r="N368" s="22" t="str">
        <f>IF(F368+K368=0,"",C357)</f>
        <v>Wanneroo</v>
      </c>
      <c r="O368" s="22">
        <f>F368</f>
        <v>3.5</v>
      </c>
      <c r="P368" s="22" t="str">
        <f>IF(F368+K368=0,"",H357)</f>
        <v>Lakelands</v>
      </c>
      <c r="Q368" s="22">
        <f>K368</f>
        <v>3.5</v>
      </c>
      <c r="R368" s="22" t="str">
        <f>G369</f>
        <v>HALVED</v>
      </c>
      <c r="S368" s="22" t="str">
        <f>IF(R368="HALVED",C357,"")</f>
        <v>Wanneroo</v>
      </c>
      <c r="T368" s="22" t="str">
        <f>IF(R368="HALVED",H357,"")</f>
        <v>Lakelands</v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HALVED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[3]Sheet1!C9</f>
        <v>WAGC</v>
      </c>
      <c r="D371" s="58"/>
      <c r="E371" s="58"/>
      <c r="F371" s="56"/>
      <c r="G371" s="16" t="s">
        <v>18</v>
      </c>
      <c r="H371" s="65" t="str">
        <f>[3]Sheet1!E9</f>
        <v>Joondalup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8"/>
      <c r="E372" s="77" t="s">
        <v>469</v>
      </c>
      <c r="F372" s="77" t="s">
        <v>21</v>
      </c>
      <c r="G372" s="81" t="s">
        <v>19</v>
      </c>
      <c r="H372" s="66" t="s">
        <v>20</v>
      </c>
      <c r="I372" s="68"/>
      <c r="J372" s="81" t="s">
        <v>469</v>
      </c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1"/>
      <c r="E373" s="78"/>
      <c r="F373" s="78"/>
      <c r="G373" s="78"/>
      <c r="H373" s="69"/>
      <c r="I373" s="71"/>
      <c r="J373" s="78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4"/>
      <c r="E374" s="79"/>
      <c r="F374" s="79"/>
      <c r="G374" s="79"/>
      <c r="H374" s="72"/>
      <c r="I374" s="74"/>
      <c r="J374" s="79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315</v>
      </c>
      <c r="D375" s="56"/>
      <c r="E375" s="21">
        <v>1</v>
      </c>
      <c r="F375" s="19" t="s">
        <v>111</v>
      </c>
      <c r="G375" s="98">
        <v>1</v>
      </c>
      <c r="H375" s="75" t="s">
        <v>490</v>
      </c>
      <c r="I375" s="56"/>
      <c r="J375" s="21"/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341</v>
      </c>
      <c r="D376" s="56"/>
      <c r="E376" s="21">
        <v>3</v>
      </c>
      <c r="F376" s="19"/>
      <c r="G376" s="97">
        <v>2</v>
      </c>
      <c r="H376" s="75" t="s">
        <v>166</v>
      </c>
      <c r="I376" s="56"/>
      <c r="J376" s="21"/>
      <c r="K376" s="19" t="s">
        <v>92</v>
      </c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489</v>
      </c>
      <c r="D377" s="56"/>
      <c r="E377" s="21">
        <v>3</v>
      </c>
      <c r="F377" s="19"/>
      <c r="G377" s="97">
        <v>3</v>
      </c>
      <c r="H377" s="75" t="s">
        <v>174</v>
      </c>
      <c r="I377" s="56"/>
      <c r="J377" s="21"/>
      <c r="K377" s="19" t="s">
        <v>29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488</v>
      </c>
      <c r="D378" s="56"/>
      <c r="E378" s="21">
        <v>3</v>
      </c>
      <c r="F378" s="19"/>
      <c r="G378" s="97">
        <v>4</v>
      </c>
      <c r="H378" s="75" t="s">
        <v>487</v>
      </c>
      <c r="I378" s="56"/>
      <c r="J378" s="21"/>
      <c r="K378" s="19" t="s">
        <v>99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486</v>
      </c>
      <c r="D379" s="56"/>
      <c r="E379" s="21">
        <v>4</v>
      </c>
      <c r="F379" s="19"/>
      <c r="G379" s="97">
        <v>5</v>
      </c>
      <c r="H379" s="75" t="s">
        <v>485</v>
      </c>
      <c r="I379" s="56"/>
      <c r="J379" s="21"/>
      <c r="K379" s="19" t="s">
        <v>111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484</v>
      </c>
      <c r="D380" s="56"/>
      <c r="E380" s="21">
        <v>5</v>
      </c>
      <c r="F380" s="19" t="s">
        <v>26</v>
      </c>
      <c r="G380" s="97">
        <v>6</v>
      </c>
      <c r="H380" s="75" t="s">
        <v>483</v>
      </c>
      <c r="I380" s="56"/>
      <c r="J380" s="21"/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 t="s">
        <v>482</v>
      </c>
      <c r="D381" s="56"/>
      <c r="E381" s="21">
        <v>6</v>
      </c>
      <c r="F381" s="19"/>
      <c r="G381" s="97">
        <v>7</v>
      </c>
      <c r="H381" s="75" t="s">
        <v>128</v>
      </c>
      <c r="I381" s="56"/>
      <c r="J381" s="21"/>
      <c r="K381" s="19" t="s">
        <v>111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WAGC</v>
      </c>
      <c r="C382" s="58"/>
      <c r="D382" s="58"/>
      <c r="E382" s="56"/>
      <c r="F382" s="21">
        <f>COUNTA(F375:F381)-0.5*COUNTIF(F375:F381,"Sq*")-COUNTIF(F375:F381,"TBA")</f>
        <v>2</v>
      </c>
      <c r="G382" s="84" t="str">
        <f>"TOTAL MATCHES WON BY : "&amp;H371</f>
        <v>TOTAL MATCHES WON BY : Joondalup</v>
      </c>
      <c r="H382" s="58"/>
      <c r="I382" s="58"/>
      <c r="J382" s="56"/>
      <c r="K382" s="21">
        <f>COUNTA(K375:K381)-0.5*COUNTIF(K375:K381,"Sq*")-COUNTIF(K375:K381,"TBA")</f>
        <v>5</v>
      </c>
      <c r="L382" s="22"/>
      <c r="M382" s="22"/>
      <c r="N382" s="22" t="str">
        <f>IF(F382+K382=0,"",C371)</f>
        <v>WAGC</v>
      </c>
      <c r="O382" s="22">
        <f>F382</f>
        <v>2</v>
      </c>
      <c r="P382" s="22" t="str">
        <f>IF(F382+K382=0,"",H371)</f>
        <v>Joondalup</v>
      </c>
      <c r="Q382" s="22">
        <f>K382</f>
        <v>5</v>
      </c>
      <c r="R382" s="22" t="str">
        <f>G383</f>
        <v>Joondalup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Joondalup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[3]Sheet1!C10</f>
        <v>Lake Karrinyup</v>
      </c>
      <c r="D385" s="58"/>
      <c r="E385" s="58"/>
      <c r="F385" s="56"/>
      <c r="G385" s="16" t="s">
        <v>18</v>
      </c>
      <c r="H385" s="65" t="str">
        <f>[3]Sheet1!E10</f>
        <v>Cottesloe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8"/>
      <c r="E386" s="77" t="s">
        <v>469</v>
      </c>
      <c r="F386" s="77" t="s">
        <v>21</v>
      </c>
      <c r="G386" s="81" t="s">
        <v>19</v>
      </c>
      <c r="H386" s="66" t="s">
        <v>20</v>
      </c>
      <c r="I386" s="68"/>
      <c r="J386" s="81" t="s">
        <v>469</v>
      </c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1"/>
      <c r="E387" s="78"/>
      <c r="F387" s="78"/>
      <c r="G387" s="78"/>
      <c r="H387" s="69"/>
      <c r="I387" s="71"/>
      <c r="J387" s="78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4"/>
      <c r="E388" s="79"/>
      <c r="F388" s="79"/>
      <c r="G388" s="79"/>
      <c r="H388" s="72"/>
      <c r="I388" s="74"/>
      <c r="J388" s="79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178</v>
      </c>
      <c r="D389" s="56"/>
      <c r="E389" s="21"/>
      <c r="F389" s="19" t="s">
        <v>34</v>
      </c>
      <c r="G389" s="98">
        <v>1</v>
      </c>
      <c r="H389" s="75" t="s">
        <v>151</v>
      </c>
      <c r="I389" s="56"/>
      <c r="J389" s="21"/>
      <c r="K389" s="19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481</v>
      </c>
      <c r="D390" s="56"/>
      <c r="E390" s="21"/>
      <c r="F390" s="19" t="s">
        <v>26</v>
      </c>
      <c r="G390" s="97">
        <v>2</v>
      </c>
      <c r="H390" s="75" t="s">
        <v>480</v>
      </c>
      <c r="I390" s="56"/>
      <c r="J390" s="21"/>
      <c r="K390" s="19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479</v>
      </c>
      <c r="D391" s="56"/>
      <c r="E391" s="21"/>
      <c r="F391" s="19" t="s">
        <v>29</v>
      </c>
      <c r="G391" s="97">
        <v>3</v>
      </c>
      <c r="H391" s="75" t="s">
        <v>478</v>
      </c>
      <c r="I391" s="56"/>
      <c r="J391" s="21"/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477</v>
      </c>
      <c r="D392" s="56"/>
      <c r="E392" s="21"/>
      <c r="F392" s="19" t="s">
        <v>92</v>
      </c>
      <c r="G392" s="97">
        <v>4</v>
      </c>
      <c r="H392" s="75" t="s">
        <v>476</v>
      </c>
      <c r="I392" s="56"/>
      <c r="J392" s="21"/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475</v>
      </c>
      <c r="D393" s="56"/>
      <c r="E393" s="21"/>
      <c r="F393" s="19" t="s">
        <v>23</v>
      </c>
      <c r="G393" s="97">
        <v>5</v>
      </c>
      <c r="H393" s="75" t="s">
        <v>474</v>
      </c>
      <c r="I393" s="56"/>
      <c r="J393" s="21"/>
      <c r="K393" s="19" t="s">
        <v>23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473</v>
      </c>
      <c r="D394" s="56"/>
      <c r="E394" s="21"/>
      <c r="F394" s="19"/>
      <c r="G394" s="97">
        <v>6</v>
      </c>
      <c r="H394" s="75" t="s">
        <v>472</v>
      </c>
      <c r="I394" s="56"/>
      <c r="J394" s="21"/>
      <c r="K394" s="19" t="s">
        <v>175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471</v>
      </c>
      <c r="D395" s="56"/>
      <c r="E395" s="21"/>
      <c r="F395" s="19" t="s">
        <v>84</v>
      </c>
      <c r="G395" s="97">
        <v>7</v>
      </c>
      <c r="H395" s="75" t="s">
        <v>470</v>
      </c>
      <c r="I395" s="56"/>
      <c r="J395" s="21"/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Lake Karrinyup</v>
      </c>
      <c r="C396" s="58"/>
      <c r="D396" s="58"/>
      <c r="E396" s="56"/>
      <c r="F396" s="21">
        <f>COUNTA(F389:F395)-0.5*COUNTIF(F389:F395,"Sq*")-COUNTIF(F389:F395,"TBA")</f>
        <v>5.5</v>
      </c>
      <c r="G396" s="84" t="str">
        <f>"TOTAL MATCHES WON BY : "&amp;H385</f>
        <v>TOTAL MATCHES WON BY : Cottesloe</v>
      </c>
      <c r="H396" s="58"/>
      <c r="I396" s="58"/>
      <c r="J396" s="56"/>
      <c r="K396" s="21">
        <f>COUNTA(K389:K395)-0.5*COUNTIF(K389:K395,"Sq*")-COUNTIF(K389:K395,"TBA")</f>
        <v>1.5</v>
      </c>
      <c r="L396" s="22"/>
      <c r="M396" s="22"/>
      <c r="N396" s="22" t="str">
        <f>IF(F396+K396=0,"",C385)</f>
        <v>Lake Karrinyup</v>
      </c>
      <c r="O396" s="22">
        <f>F396</f>
        <v>5.5</v>
      </c>
      <c r="P396" s="22" t="str">
        <f>IF(F396+K396=0,"",H385)</f>
        <v>Cottesloe</v>
      </c>
      <c r="Q396" s="22">
        <f>K396</f>
        <v>1.5</v>
      </c>
      <c r="R396" s="22" t="str">
        <f>G397</f>
        <v>Lake Karrinyup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Lake Karrinyup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[3]Sheet1!C11</f>
        <v>Mount Lawley</v>
      </c>
      <c r="D399" s="58"/>
      <c r="E399" s="58"/>
      <c r="F399" s="56"/>
      <c r="G399" s="16" t="s">
        <v>18</v>
      </c>
      <c r="H399" s="65" t="str">
        <f>[3]Sheet1!E11</f>
        <v>The Vines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8"/>
      <c r="E400" s="77" t="s">
        <v>469</v>
      </c>
      <c r="F400" s="77" t="s">
        <v>21</v>
      </c>
      <c r="G400" s="81" t="s">
        <v>19</v>
      </c>
      <c r="H400" s="66" t="s">
        <v>20</v>
      </c>
      <c r="I400" s="68"/>
      <c r="J400" s="81" t="s">
        <v>469</v>
      </c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1"/>
      <c r="E401" s="78"/>
      <c r="F401" s="78"/>
      <c r="G401" s="78"/>
      <c r="H401" s="69"/>
      <c r="I401" s="71"/>
      <c r="J401" s="78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4"/>
      <c r="E402" s="79"/>
      <c r="F402" s="79"/>
      <c r="G402" s="79"/>
      <c r="H402" s="72"/>
      <c r="I402" s="74"/>
      <c r="J402" s="79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75" t="s">
        <v>30</v>
      </c>
      <c r="D403" s="56"/>
      <c r="E403" s="21"/>
      <c r="F403" s="19"/>
      <c r="G403" s="98">
        <v>1</v>
      </c>
      <c r="H403" s="75" t="s">
        <v>134</v>
      </c>
      <c r="I403" s="56"/>
      <c r="J403" s="21"/>
      <c r="K403" s="19" t="s">
        <v>92</v>
      </c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5">
      <c r="A404" s="23"/>
      <c r="B404" s="15">
        <v>2</v>
      </c>
      <c r="C404" s="75" t="s">
        <v>468</v>
      </c>
      <c r="D404" s="56"/>
      <c r="E404" s="21"/>
      <c r="F404" s="19" t="s">
        <v>37</v>
      </c>
      <c r="G404" s="97">
        <v>2</v>
      </c>
      <c r="H404" s="75" t="s">
        <v>467</v>
      </c>
      <c r="I404" s="56"/>
      <c r="J404" s="21"/>
      <c r="K404" s="19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75" t="s">
        <v>466</v>
      </c>
      <c r="D405" s="56"/>
      <c r="E405" s="21"/>
      <c r="F405" s="19" t="s">
        <v>26</v>
      </c>
      <c r="G405" s="97">
        <v>3</v>
      </c>
      <c r="H405" s="75" t="s">
        <v>465</v>
      </c>
      <c r="I405" s="56"/>
      <c r="J405" s="21"/>
      <c r="K405" s="19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75" t="s">
        <v>464</v>
      </c>
      <c r="D406" s="56"/>
      <c r="E406" s="21"/>
      <c r="F406" s="19" t="s">
        <v>34</v>
      </c>
      <c r="G406" s="97">
        <v>4</v>
      </c>
      <c r="H406" s="75" t="s">
        <v>463</v>
      </c>
      <c r="I406" s="56"/>
      <c r="J406" s="21"/>
      <c r="K406" s="19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75" t="s">
        <v>462</v>
      </c>
      <c r="D407" s="56"/>
      <c r="E407" s="21"/>
      <c r="F407" s="19"/>
      <c r="G407" s="97">
        <v>5</v>
      </c>
      <c r="H407" s="75" t="s">
        <v>461</v>
      </c>
      <c r="I407" s="56"/>
      <c r="J407" s="21"/>
      <c r="K407" s="19" t="s">
        <v>34</v>
      </c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460</v>
      </c>
      <c r="D408" s="56"/>
      <c r="E408" s="21"/>
      <c r="F408" s="19" t="s">
        <v>26</v>
      </c>
      <c r="G408" s="97">
        <v>6</v>
      </c>
      <c r="H408" s="75" t="s">
        <v>459</v>
      </c>
      <c r="I408" s="56"/>
      <c r="J408" s="21"/>
      <c r="K408" s="19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5">
      <c r="A409" s="23"/>
      <c r="B409" s="15">
        <v>7</v>
      </c>
      <c r="C409" s="75" t="s">
        <v>458</v>
      </c>
      <c r="D409" s="56"/>
      <c r="E409" s="21"/>
      <c r="F409" s="19"/>
      <c r="G409" s="97">
        <v>7</v>
      </c>
      <c r="H409" s="75" t="s">
        <v>136</v>
      </c>
      <c r="I409" s="56"/>
      <c r="J409" s="21"/>
      <c r="K409" s="19" t="s">
        <v>92</v>
      </c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Mount Lawley</v>
      </c>
      <c r="C410" s="58"/>
      <c r="D410" s="58"/>
      <c r="E410" s="56"/>
      <c r="F410" s="21">
        <f>COUNTA(F403:F409)-0.5*COUNTIF(F403:F409,"Sq*")-COUNTIF(F403:F409,"TBA")</f>
        <v>4</v>
      </c>
      <c r="G410" s="84" t="str">
        <f>"TOTAL MATCHES WON BY : "&amp;H399</f>
        <v>TOTAL MATCHES WON BY : The Vines</v>
      </c>
      <c r="H410" s="58"/>
      <c r="I410" s="58"/>
      <c r="J410" s="56"/>
      <c r="K410" s="21">
        <f>COUNTA(K403:K409)-0.5*COUNTIF(K403:K409,"Sq*")-COUNTIF(K403:K409,"TBA")</f>
        <v>3</v>
      </c>
      <c r="L410" s="22"/>
      <c r="M410" s="22"/>
      <c r="N410" s="22" t="str">
        <f>IF(F410+K410=0,"",C399)</f>
        <v>Mount Lawley</v>
      </c>
      <c r="O410" s="22">
        <f>F410</f>
        <v>4</v>
      </c>
      <c r="P410" s="22" t="str">
        <f>IF(F410+K410=0,"",H399)</f>
        <v>The Vines</v>
      </c>
      <c r="Q410" s="22">
        <f>K410</f>
        <v>3</v>
      </c>
      <c r="R410" s="22" t="str">
        <f>G411</f>
        <v>Mount Lawley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Mount Lawley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 hidden="1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 hidden="1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 hidden="1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 hidden="1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 hidden="1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 hidden="1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 hidden="1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 hidden="1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 hidden="1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 hidden="1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 hidden="1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 hidden="1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 hidden="1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 hidden="1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 hidden="1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 hidden="1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 hidden="1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 hidden="1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 hidden="1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 hidden="1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 hidden="1">
      <c r="A433" s="23"/>
      <c r="B433" s="23"/>
      <c r="C433" s="34" t="s">
        <v>23</v>
      </c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4" t="s">
        <v>92</v>
      </c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4" t="s">
        <v>104</v>
      </c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26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34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90" t="s">
        <v>37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29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99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4" t="s">
        <v>111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96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84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135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107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175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170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186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187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188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189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190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191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192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193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90"/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23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23"/>
      <c r="D458" s="23"/>
      <c r="E458" s="23"/>
      <c r="F458" s="34" t="s">
        <v>23</v>
      </c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23"/>
      <c r="D459" s="23"/>
      <c r="E459" s="23"/>
      <c r="F459" s="34" t="s">
        <v>92</v>
      </c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 hidden="1">
      <c r="A460" s="23"/>
      <c r="B460" s="23"/>
      <c r="C460" s="23"/>
      <c r="D460" s="23"/>
      <c r="E460" s="23"/>
      <c r="F460" s="34" t="s">
        <v>104</v>
      </c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 hidden="1">
      <c r="A461" s="23"/>
      <c r="B461" s="23"/>
      <c r="C461" s="23"/>
      <c r="D461" s="23"/>
      <c r="E461" s="23"/>
      <c r="F461" s="34" t="s">
        <v>26</v>
      </c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 hidden="1">
      <c r="A462" s="23"/>
      <c r="B462" s="23"/>
      <c r="C462" s="23"/>
      <c r="D462" s="23"/>
      <c r="E462" s="23"/>
      <c r="F462" s="34" t="s">
        <v>34</v>
      </c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 hidden="1">
      <c r="A463" s="23"/>
      <c r="B463" s="23"/>
      <c r="C463" s="23"/>
      <c r="D463" s="23"/>
      <c r="E463" s="23"/>
      <c r="F463" s="90" t="s">
        <v>37</v>
      </c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 hidden="1">
      <c r="A464" s="23"/>
      <c r="B464" s="23"/>
      <c r="C464" s="23"/>
      <c r="D464" s="23"/>
      <c r="E464" s="23"/>
      <c r="F464" s="34" t="s">
        <v>29</v>
      </c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 hidden="1">
      <c r="A465" s="23"/>
      <c r="B465" s="23"/>
      <c r="C465" s="23"/>
      <c r="D465" s="23"/>
      <c r="E465" s="23"/>
      <c r="F465" s="34" t="s">
        <v>99</v>
      </c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 hidden="1">
      <c r="A466" s="23"/>
      <c r="B466" s="23"/>
      <c r="C466" s="23"/>
      <c r="D466" s="23"/>
      <c r="E466" s="23"/>
      <c r="F466" s="34" t="s">
        <v>111</v>
      </c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 hidden="1">
      <c r="A467" s="23"/>
      <c r="B467" s="23"/>
      <c r="C467" s="23"/>
      <c r="D467" s="23"/>
      <c r="E467" s="23"/>
      <c r="F467" s="34" t="s">
        <v>96</v>
      </c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 hidden="1">
      <c r="A468" s="23"/>
      <c r="B468" s="23"/>
      <c r="C468" s="23"/>
      <c r="D468" s="23"/>
      <c r="E468" s="23"/>
      <c r="F468" s="34" t="s">
        <v>84</v>
      </c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 hidden="1">
      <c r="A469" s="23"/>
      <c r="B469" s="23"/>
      <c r="C469" s="23"/>
      <c r="D469" s="23"/>
      <c r="E469" s="23"/>
      <c r="F469" s="34" t="s">
        <v>135</v>
      </c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 hidden="1">
      <c r="A470" s="23"/>
      <c r="B470" s="23"/>
      <c r="C470" s="23"/>
      <c r="D470" s="23"/>
      <c r="E470" s="23"/>
      <c r="F470" s="34" t="s">
        <v>107</v>
      </c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 hidden="1">
      <c r="A471" s="23"/>
      <c r="B471" s="23"/>
      <c r="C471" s="23"/>
      <c r="D471" s="23"/>
      <c r="E471" s="23"/>
      <c r="F471" s="34" t="s">
        <v>175</v>
      </c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 hidden="1">
      <c r="A472" s="23"/>
      <c r="B472" s="23"/>
      <c r="C472" s="23"/>
      <c r="D472" s="23"/>
      <c r="E472" s="23"/>
      <c r="F472" s="34" t="s">
        <v>170</v>
      </c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 hidden="1">
      <c r="A473" s="23"/>
      <c r="B473" s="23"/>
      <c r="C473" s="23"/>
      <c r="D473" s="23"/>
      <c r="E473" s="23"/>
      <c r="F473" s="34" t="s">
        <v>186</v>
      </c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 hidden="1">
      <c r="A474" s="23"/>
      <c r="B474" s="23"/>
      <c r="C474" s="23"/>
      <c r="D474" s="23"/>
      <c r="E474" s="23"/>
      <c r="F474" s="34" t="s">
        <v>187</v>
      </c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 hidden="1">
      <c r="A475" s="23"/>
      <c r="B475" s="23"/>
      <c r="C475" s="23"/>
      <c r="D475" s="23"/>
      <c r="E475" s="23"/>
      <c r="F475" s="34" t="s">
        <v>188</v>
      </c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 hidden="1">
      <c r="A476" s="23"/>
      <c r="B476" s="23"/>
      <c r="C476" s="23"/>
      <c r="D476" s="23"/>
      <c r="E476" s="23"/>
      <c r="F476" s="34" t="s">
        <v>189</v>
      </c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 hidden="1">
      <c r="A477" s="23"/>
      <c r="B477" s="23"/>
      <c r="C477" s="23"/>
      <c r="D477" s="23"/>
      <c r="E477" s="23"/>
      <c r="F477" s="34" t="s">
        <v>190</v>
      </c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 hidden="1">
      <c r="A478" s="23"/>
      <c r="B478" s="23"/>
      <c r="C478" s="23"/>
      <c r="D478" s="23"/>
      <c r="E478" s="23"/>
      <c r="F478" s="34" t="s">
        <v>191</v>
      </c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 hidden="1">
      <c r="A479" s="23"/>
      <c r="B479" s="23"/>
      <c r="C479" s="23"/>
      <c r="D479" s="23"/>
      <c r="E479" s="23"/>
      <c r="F479" s="34" t="s">
        <v>192</v>
      </c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 hidden="1">
      <c r="A480" s="23"/>
      <c r="B480" s="23"/>
      <c r="C480" s="23"/>
      <c r="D480" s="23"/>
      <c r="E480" s="23"/>
      <c r="F480" s="34" t="s">
        <v>193</v>
      </c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 hidden="1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</sheetData>
  <mergeCells count="826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6:D236"/>
    <mergeCell ref="C237:D237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F229:F231"/>
    <mergeCell ref="G229:G231"/>
    <mergeCell ref="H229:I231"/>
    <mergeCell ref="C229:D231"/>
    <mergeCell ref="C232:D232"/>
    <mergeCell ref="C233:D233"/>
    <mergeCell ref="H232:I232"/>
    <mergeCell ref="H233:I233"/>
    <mergeCell ref="H249:I249"/>
    <mergeCell ref="C249:D249"/>
    <mergeCell ref="C250:D250"/>
    <mergeCell ref="C251:D251"/>
    <mergeCell ref="H234:I234"/>
    <mergeCell ref="H235:I235"/>
    <mergeCell ref="H236:I236"/>
    <mergeCell ref="H237:I237"/>
    <mergeCell ref="H238:I238"/>
    <mergeCell ref="C234:D234"/>
    <mergeCell ref="H244:I246"/>
    <mergeCell ref="J244:J246"/>
    <mergeCell ref="C247:D247"/>
    <mergeCell ref="H247:I247"/>
    <mergeCell ref="C248:D248"/>
    <mergeCell ref="H248:I248"/>
    <mergeCell ref="H257:K257"/>
    <mergeCell ref="B258:B260"/>
    <mergeCell ref="K258:K260"/>
    <mergeCell ref="C258:D260"/>
    <mergeCell ref="E258:E260"/>
    <mergeCell ref="H250:I250"/>
    <mergeCell ref="H251:I251"/>
    <mergeCell ref="H252:I252"/>
    <mergeCell ref="C253:D253"/>
    <mergeCell ref="H253:I253"/>
    <mergeCell ref="F258:F260"/>
    <mergeCell ref="G258:G260"/>
    <mergeCell ref="B254:E254"/>
    <mergeCell ref="G254:J254"/>
    <mergeCell ref="B255:F255"/>
    <mergeCell ref="G255:K255"/>
    <mergeCell ref="C257:F257"/>
    <mergeCell ref="C263:D263"/>
    <mergeCell ref="C264:D264"/>
    <mergeCell ref="C265:D265"/>
    <mergeCell ref="H266:I266"/>
    <mergeCell ref="H267:I267"/>
    <mergeCell ref="G268:J268"/>
    <mergeCell ref="C179:D179"/>
    <mergeCell ref="C180:D180"/>
    <mergeCell ref="C181:D181"/>
    <mergeCell ref="B182:E182"/>
    <mergeCell ref="C261:D261"/>
    <mergeCell ref="C262:D262"/>
    <mergeCell ref="C252:D252"/>
    <mergeCell ref="B229:B231"/>
    <mergeCell ref="E229:E231"/>
    <mergeCell ref="C235:D235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9:K269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2:D362"/>
    <mergeCell ref="H362:I362"/>
    <mergeCell ref="H363:I363"/>
    <mergeCell ref="C363:D363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58:I360"/>
    <mergeCell ref="J358:J360"/>
    <mergeCell ref="C361:D361"/>
    <mergeCell ref="H361:I361"/>
    <mergeCell ref="C306:D306"/>
    <mergeCell ref="C307:D307"/>
    <mergeCell ref="C308:D308"/>
    <mergeCell ref="C309:D309"/>
    <mergeCell ref="B372:B374"/>
    <mergeCell ref="K372:K374"/>
    <mergeCell ref="C372:D374"/>
    <mergeCell ref="E372:E374"/>
    <mergeCell ref="H364:I364"/>
    <mergeCell ref="H365:I365"/>
    <mergeCell ref="B368:E368"/>
    <mergeCell ref="G368:J368"/>
    <mergeCell ref="B369:F369"/>
    <mergeCell ref="G369:K369"/>
    <mergeCell ref="C371:F371"/>
    <mergeCell ref="H371:K371"/>
    <mergeCell ref="G382:J382"/>
    <mergeCell ref="G383:K383"/>
    <mergeCell ref="C364:D364"/>
    <mergeCell ref="C365:D365"/>
    <mergeCell ref="C366:D366"/>
    <mergeCell ref="H366:I366"/>
    <mergeCell ref="C367:D367"/>
    <mergeCell ref="H367:I367"/>
    <mergeCell ref="F372:F374"/>
    <mergeCell ref="G372:G374"/>
    <mergeCell ref="C380:D380"/>
    <mergeCell ref="C381:D381"/>
    <mergeCell ref="B382:E382"/>
    <mergeCell ref="B383:F383"/>
    <mergeCell ref="C385:F385"/>
    <mergeCell ref="C375:D375"/>
    <mergeCell ref="C376:D376"/>
    <mergeCell ref="C377:D377"/>
    <mergeCell ref="C378:D378"/>
    <mergeCell ref="C379:D379"/>
    <mergeCell ref="H385:K385"/>
    <mergeCell ref="H372:I374"/>
    <mergeCell ref="J372:J374"/>
    <mergeCell ref="H375:I375"/>
    <mergeCell ref="H376:I376"/>
    <mergeCell ref="H377:I377"/>
    <mergeCell ref="H378:I378"/>
    <mergeCell ref="H379:I379"/>
    <mergeCell ref="H380:I380"/>
    <mergeCell ref="H381:I381"/>
    <mergeCell ref="H394:I394"/>
    <mergeCell ref="H395:I395"/>
    <mergeCell ref="G396:J396"/>
    <mergeCell ref="E386:E388"/>
    <mergeCell ref="F386:F388"/>
    <mergeCell ref="G386:G388"/>
    <mergeCell ref="H386:I388"/>
    <mergeCell ref="J386:J388"/>
    <mergeCell ref="J400:J402"/>
    <mergeCell ref="K400:K402"/>
    <mergeCell ref="C389:D389"/>
    <mergeCell ref="C390:D390"/>
    <mergeCell ref="C391:D391"/>
    <mergeCell ref="C392:D392"/>
    <mergeCell ref="C393:D393"/>
    <mergeCell ref="C394:D394"/>
    <mergeCell ref="C395:D395"/>
    <mergeCell ref="H390:I390"/>
    <mergeCell ref="K386:K388"/>
    <mergeCell ref="H389:I389"/>
    <mergeCell ref="B396:E396"/>
    <mergeCell ref="B397:F397"/>
    <mergeCell ref="G397:K397"/>
    <mergeCell ref="C399:F399"/>
    <mergeCell ref="H399:K399"/>
    <mergeCell ref="B386:B388"/>
    <mergeCell ref="C386:D388"/>
    <mergeCell ref="H391:I391"/>
    <mergeCell ref="C403:D403"/>
    <mergeCell ref="C404:D404"/>
    <mergeCell ref="C405:D405"/>
    <mergeCell ref="C406:D406"/>
    <mergeCell ref="C407:D407"/>
    <mergeCell ref="C408:D408"/>
    <mergeCell ref="H407:I407"/>
    <mergeCell ref="H408:I408"/>
    <mergeCell ref="H409:I409"/>
    <mergeCell ref="B400:B402"/>
    <mergeCell ref="E400:E402"/>
    <mergeCell ref="F400:F402"/>
    <mergeCell ref="G400:G402"/>
    <mergeCell ref="H400:I402"/>
    <mergeCell ref="C409:D409"/>
    <mergeCell ref="C400:D402"/>
    <mergeCell ref="H295:I295"/>
    <mergeCell ref="H307:I307"/>
    <mergeCell ref="H308:I308"/>
    <mergeCell ref="H301:I303"/>
    <mergeCell ref="H405:I405"/>
    <mergeCell ref="H406:I406"/>
    <mergeCell ref="H403:I403"/>
    <mergeCell ref="H404:I404"/>
    <mergeCell ref="H392:I392"/>
    <mergeCell ref="H393:I393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0:E410"/>
    <mergeCell ref="G410:J410"/>
    <mergeCell ref="B411:F411"/>
    <mergeCell ref="G411:K411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58:K360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6:C356"/>
    <mergeCell ref="G356:K356"/>
    <mergeCell ref="H357:K357"/>
    <mergeCell ref="D356:F356"/>
    <mergeCell ref="C357:F357"/>
    <mergeCell ref="B358:B360"/>
    <mergeCell ref="C358:D360"/>
    <mergeCell ref="E358:E360"/>
    <mergeCell ref="F358:F360"/>
    <mergeCell ref="G358:G360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2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1000000}">
      <formula1>$F$458:$F$480</formula1>
    </dataValidation>
    <dataValidation type="list" allowBlank="1" showErrorMessage="1" sqref="F458" xr:uid="{00000000-0002-0000-0000-000000000000}">
      <formula1>"Option 1,Option 2"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F34C8-29D4-4D6B-9396-247D8DFD29BE}">
  <sheetPr>
    <outlinePr summaryBelow="0" summaryRight="0"/>
  </sheetPr>
  <dimension ref="A1:Y533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10.2851562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825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Hartfield</v>
      </c>
      <c r="C4" s="56"/>
      <c r="D4" s="7">
        <f>VLOOKUP(A4,$M$4:$X$11,3,FALSE)</f>
        <v>7</v>
      </c>
      <c r="E4" s="7">
        <f>VLOOKUP(A4,$M$4:$X$11,4,FALSE)</f>
        <v>5</v>
      </c>
      <c r="F4" s="7">
        <f>VLOOKUP(A4,$M$4:$X$11,5,FALSE)</f>
        <v>1</v>
      </c>
      <c r="G4" s="7">
        <f>VLOOKUP(A4,$M$4:$X$11,6,FALSE)</f>
        <v>1</v>
      </c>
      <c r="H4" s="7">
        <f>VLOOKUP(A4,$M$4:$X$11,7,FALSE)</f>
        <v>32</v>
      </c>
      <c r="I4" s="7">
        <f>VLOOKUP(A4,$M$4:$X$11,8,FALSE)</f>
        <v>17</v>
      </c>
      <c r="J4" s="55">
        <f>VLOOKUP(A4,$M$4:$X$11,9,FALSE)</f>
        <v>11</v>
      </c>
      <c r="K4" s="56"/>
      <c r="L4" s="8"/>
      <c r="M4" s="8">
        <f>RANK(X4,$X$4:$X$11,1)</f>
        <v>2</v>
      </c>
      <c r="N4" s="9" t="str">
        <f>[4]Sheet1!C8</f>
        <v>Kwinana</v>
      </c>
      <c r="O4" s="10">
        <f>COUNTIF($N$13:$P$523,N4)</f>
        <v>7</v>
      </c>
      <c r="P4" s="8">
        <f>COUNTIF($R$13:$R$523,N4)</f>
        <v>4</v>
      </c>
      <c r="Q4" s="8">
        <f>COUNTIF($S$13:$T$523,N4)</f>
        <v>0</v>
      </c>
      <c r="R4" s="8">
        <f>O4-P4-Q4</f>
        <v>3</v>
      </c>
      <c r="S4" s="8">
        <f>SUMIF($N$12:$N$450,N4,$O$12:$O$450)+SUMIF($P$12:$P$450,N4,$Q$12:$Q$450)</f>
        <v>27</v>
      </c>
      <c r="T4" s="8">
        <f>O4*7-S4</f>
        <v>22</v>
      </c>
      <c r="U4" s="8">
        <f>P4*2+Q4</f>
        <v>8</v>
      </c>
      <c r="V4" s="8">
        <f>U4+(S4/100)</f>
        <v>8.27</v>
      </c>
      <c r="W4" s="8">
        <f>RANK(V4,$V$4:$V$11)</f>
        <v>2</v>
      </c>
      <c r="X4" s="8">
        <f>W4+0.01</f>
        <v>2.0099999999999998</v>
      </c>
      <c r="Y4" s="11"/>
    </row>
    <row r="5" spans="1:25" ht="15">
      <c r="A5" s="6">
        <v>2</v>
      </c>
      <c r="B5" s="60" t="str">
        <f>VLOOKUP(A5,$M$4:$X$11,2,FALSE)</f>
        <v>Kwinana</v>
      </c>
      <c r="C5" s="56"/>
      <c r="D5" s="7">
        <f>VLOOKUP(A5,$M$4:$X$11,3,FALSE)</f>
        <v>7</v>
      </c>
      <c r="E5" s="7">
        <f>VLOOKUP(A5,$M$4:$X$11,4,FALSE)</f>
        <v>4</v>
      </c>
      <c r="F5" s="7">
        <f>VLOOKUP(A5,$M$4:$X$11,5,FALSE)</f>
        <v>0</v>
      </c>
      <c r="G5" s="7">
        <f>VLOOKUP(A5,$M$4:$X$11,6,FALSE)</f>
        <v>3</v>
      </c>
      <c r="H5" s="7">
        <f>VLOOKUP(A5,$M$4:$X$11,7,FALSE)</f>
        <v>27</v>
      </c>
      <c r="I5" s="7">
        <f>VLOOKUP(A5,$M$4:$X$11,8,FALSE)</f>
        <v>22</v>
      </c>
      <c r="J5" s="55">
        <f>VLOOKUP(A5,$M$4:$X$11,9,FALSE)</f>
        <v>8</v>
      </c>
      <c r="K5" s="56"/>
      <c r="L5" s="8"/>
      <c r="M5" s="8">
        <f>RANK(X5,$X$4:$X$11,1)</f>
        <v>5</v>
      </c>
      <c r="N5" s="9" t="str">
        <f>[4]Sheet1!E8</f>
        <v>Bunbury</v>
      </c>
      <c r="O5" s="10">
        <f>COUNTIF($N$13:$P$523,N5)</f>
        <v>7</v>
      </c>
      <c r="P5" s="8">
        <f>COUNTIF($R$13:$R$523,N5)</f>
        <v>3</v>
      </c>
      <c r="Q5" s="8">
        <f>COUNTIF($S$13:$T$523,N5)</f>
        <v>0</v>
      </c>
      <c r="R5" s="8">
        <f>O5-P5-Q5</f>
        <v>4</v>
      </c>
      <c r="S5" s="8">
        <f>SUMIF($N$12:$N$450,N5,$O$12:$O$450)+SUMIF($P$12:$P$450,N5,$Q$12:$Q$450)</f>
        <v>23.5</v>
      </c>
      <c r="T5" s="8">
        <f>O5*7-S5</f>
        <v>25.5</v>
      </c>
      <c r="U5" s="8">
        <f>P5*2+Q5</f>
        <v>6</v>
      </c>
      <c r="V5" s="8">
        <f>U5+(S5/100)</f>
        <v>6.2350000000000003</v>
      </c>
      <c r="W5" s="8">
        <f>RANK(V5,$V$4:$V$11)</f>
        <v>5</v>
      </c>
      <c r="X5" s="8">
        <f>W5+0.02</f>
        <v>5.0199999999999996</v>
      </c>
      <c r="Y5" s="11"/>
    </row>
    <row r="6" spans="1:25" ht="15">
      <c r="A6" s="6">
        <v>3</v>
      </c>
      <c r="B6" s="60" t="str">
        <f>VLOOKUP(A6,$M$4:$X$11,2,FALSE)</f>
        <v>Gosnells</v>
      </c>
      <c r="C6" s="56"/>
      <c r="D6" s="7">
        <f>VLOOKUP(A6,$M$4:$X$11,3,FALSE)</f>
        <v>7</v>
      </c>
      <c r="E6" s="7">
        <f>VLOOKUP(A6,$M$4:$X$11,4,FALSE)</f>
        <v>3</v>
      </c>
      <c r="F6" s="7">
        <f>VLOOKUP(A6,$M$4:$X$11,5,FALSE)</f>
        <v>2</v>
      </c>
      <c r="G6" s="7">
        <f>VLOOKUP(A6,$M$4:$X$11,6,FALSE)</f>
        <v>2</v>
      </c>
      <c r="H6" s="7">
        <f>VLOOKUP(A6,$M$4:$X$11,7,FALSE)</f>
        <v>26</v>
      </c>
      <c r="I6" s="7">
        <f>VLOOKUP(A6,$M$4:$X$11,8,FALSE)</f>
        <v>23</v>
      </c>
      <c r="J6" s="55">
        <f>VLOOKUP(A6,$M$4:$X$11,9,FALSE)</f>
        <v>8</v>
      </c>
      <c r="K6" s="56"/>
      <c r="L6" s="8"/>
      <c r="M6" s="8">
        <f>RANK(X6,$X$4:$X$11,1)</f>
        <v>7</v>
      </c>
      <c r="N6" s="9" t="str">
        <f>[4]Sheet1!C9</f>
        <v>Royal Perth</v>
      </c>
      <c r="O6" s="10">
        <f>COUNTIF($N$13:$P$523,N6)</f>
        <v>7</v>
      </c>
      <c r="P6" s="8">
        <f>COUNTIF($R$13:$R$523,N6)</f>
        <v>3</v>
      </c>
      <c r="Q6" s="8">
        <f>COUNTIF($S$13:$T$523,N6)</f>
        <v>0</v>
      </c>
      <c r="R6" s="8">
        <f>O6-P6-Q6</f>
        <v>4</v>
      </c>
      <c r="S6" s="8">
        <f>SUMIF($N$12:$N$450,N6,$O$12:$O$450)+SUMIF($P$12:$P$450,N6,$Q$12:$Q$450)</f>
        <v>17.5</v>
      </c>
      <c r="T6" s="8">
        <f>O6*7-S6</f>
        <v>31.5</v>
      </c>
      <c r="U6" s="8">
        <f>P6*2+Q6</f>
        <v>6</v>
      </c>
      <c r="V6" s="8">
        <f>U6+(S6/100)</f>
        <v>6.1749999999999998</v>
      </c>
      <c r="W6" s="8">
        <f>RANK(V6,$V$4:$V$11)</f>
        <v>7</v>
      </c>
      <c r="X6" s="8">
        <f>W6+0.03</f>
        <v>7.03</v>
      </c>
      <c r="Y6" s="11"/>
    </row>
    <row r="7" spans="1:25" ht="15">
      <c r="A7" s="6">
        <v>4</v>
      </c>
      <c r="B7" s="60" t="str">
        <f>VLOOKUP(A7,$M$4:$X$11,2,FALSE)</f>
        <v>Royal Fremantle</v>
      </c>
      <c r="C7" s="56"/>
      <c r="D7" s="7">
        <f>VLOOKUP(A7,$M$4:$X$11,3,FALSE)</f>
        <v>7</v>
      </c>
      <c r="E7" s="7">
        <f>VLOOKUP(A7,$M$4:$X$11,4,FALSE)</f>
        <v>2</v>
      </c>
      <c r="F7" s="7">
        <f>VLOOKUP(A7,$M$4:$X$11,5,FALSE)</f>
        <v>3</v>
      </c>
      <c r="G7" s="7">
        <f>VLOOKUP(A7,$M$4:$X$11,6,FALSE)</f>
        <v>2</v>
      </c>
      <c r="H7" s="7">
        <f>VLOOKUP(A7,$M$4:$X$11,7,FALSE)</f>
        <v>26.5</v>
      </c>
      <c r="I7" s="7">
        <f>VLOOKUP(A7,$M$4:$X$11,8,FALSE)</f>
        <v>22.5</v>
      </c>
      <c r="J7" s="55">
        <f>VLOOKUP(A7,$M$4:$X$11,9,FALSE)</f>
        <v>7</v>
      </c>
      <c r="K7" s="56"/>
      <c r="L7" s="8"/>
      <c r="M7" s="8">
        <f>RANK(X7,$X$4:$X$11,1)</f>
        <v>4</v>
      </c>
      <c r="N7" s="9" t="str">
        <f>[4]Sheet1!E9</f>
        <v>Royal Fremantle</v>
      </c>
      <c r="O7" s="10">
        <f>COUNTIF($N$13:$P$523,N7)</f>
        <v>7</v>
      </c>
      <c r="P7" s="8">
        <f>COUNTIF($R$13:$R$523,N7)</f>
        <v>2</v>
      </c>
      <c r="Q7" s="8">
        <f>COUNTIF($S$13:$T$523,N7)</f>
        <v>3</v>
      </c>
      <c r="R7" s="8">
        <f>O7-P7-Q7</f>
        <v>2</v>
      </c>
      <c r="S7" s="8">
        <f>SUMIF($N$12:$N$450,N7,$O$12:$O$450)+SUMIF($P$12:$P$450,N7,$Q$12:$Q$450)</f>
        <v>26.5</v>
      </c>
      <c r="T7" s="8">
        <f>O7*7-S7</f>
        <v>22.5</v>
      </c>
      <c r="U7" s="8">
        <f>P7*2+Q7</f>
        <v>7</v>
      </c>
      <c r="V7" s="8">
        <f>U7+(S7/100)</f>
        <v>7.2649999999999997</v>
      </c>
      <c r="W7" s="8">
        <f>RANK(V7,$V$4:$V$11)</f>
        <v>4</v>
      </c>
      <c r="X7" s="8">
        <f>W7+0.04</f>
        <v>4.04</v>
      </c>
      <c r="Y7" s="11"/>
    </row>
    <row r="8" spans="1:25" ht="15">
      <c r="A8" s="6">
        <v>5</v>
      </c>
      <c r="B8" s="60" t="str">
        <f>VLOOKUP(A8,$M$4:$X$11,2,FALSE)</f>
        <v>Bunbury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0</v>
      </c>
      <c r="G8" s="7">
        <f>VLOOKUP(A8,$M$4:$X$11,6,FALSE)</f>
        <v>4</v>
      </c>
      <c r="H8" s="7">
        <f>VLOOKUP(A8,$M$4:$X$11,7,FALSE)</f>
        <v>23.5</v>
      </c>
      <c r="I8" s="7">
        <f>VLOOKUP(A8,$M$4:$X$11,8,FALSE)</f>
        <v>25.5</v>
      </c>
      <c r="J8" s="55">
        <f>VLOOKUP(A8,$M$4:$X$11,9,FALSE)</f>
        <v>6</v>
      </c>
      <c r="K8" s="56"/>
      <c r="L8" s="8"/>
      <c r="M8" s="8">
        <f>RANK(X8,$X$4:$X$11,1)</f>
        <v>6</v>
      </c>
      <c r="N8" s="9" t="str">
        <f>[4]Sheet1!C10</f>
        <v>Rockingham</v>
      </c>
      <c r="O8" s="10">
        <f>COUNTIF($N$13:$P$523,N8)</f>
        <v>7</v>
      </c>
      <c r="P8" s="8">
        <f>COUNTIF($R$13:$R$523,N8)</f>
        <v>3</v>
      </c>
      <c r="Q8" s="8">
        <f>COUNTIF($S$13:$T$523,N8)</f>
        <v>0</v>
      </c>
      <c r="R8" s="8">
        <f>O8-P8-Q8</f>
        <v>4</v>
      </c>
      <c r="S8" s="8">
        <f>SUMIF($N$12:$N$450,N8,$O$12:$O$450)+SUMIF($P$12:$P$450,N8,$Q$12:$Q$450)</f>
        <v>22.5</v>
      </c>
      <c r="T8" s="8">
        <f>O8*7-S8</f>
        <v>26.5</v>
      </c>
      <c r="U8" s="8">
        <f>P8*2+Q8</f>
        <v>6</v>
      </c>
      <c r="V8" s="8">
        <f>U8+(S8/100)</f>
        <v>6.2249999999999996</v>
      </c>
      <c r="W8" s="8">
        <f>RANK(V8,$V$4:$V$11)</f>
        <v>6</v>
      </c>
      <c r="X8" s="8">
        <f>W8+0.05</f>
        <v>6.05</v>
      </c>
      <c r="Y8" s="11"/>
    </row>
    <row r="9" spans="1:25" ht="15">
      <c r="A9" s="6">
        <v>6</v>
      </c>
      <c r="B9" s="60" t="str">
        <f>VLOOKUP(A9,$M$4:$X$11,2,FALSE)</f>
        <v>Rockingham</v>
      </c>
      <c r="C9" s="56"/>
      <c r="D9" s="7">
        <f>VLOOKUP(A9,$M$4:$X$11,3,FALSE)</f>
        <v>7</v>
      </c>
      <c r="E9" s="7">
        <f>VLOOKUP(A9,$M$4:$X$11,4,FALSE)</f>
        <v>3</v>
      </c>
      <c r="F9" s="7">
        <f>VLOOKUP(A9,$M$4:$X$11,5,FALSE)</f>
        <v>0</v>
      </c>
      <c r="G9" s="7">
        <f>VLOOKUP(A9,$M$4:$X$11,6,FALSE)</f>
        <v>4</v>
      </c>
      <c r="H9" s="7">
        <f>VLOOKUP(A9,$M$4:$X$11,7,FALSE)</f>
        <v>22.5</v>
      </c>
      <c r="I9" s="7">
        <f>VLOOKUP(A9,$M$4:$X$11,8,FALSE)</f>
        <v>26.5</v>
      </c>
      <c r="J9" s="55">
        <f>VLOOKUP(A9,$M$4:$X$11,9,FALSE)</f>
        <v>6</v>
      </c>
      <c r="K9" s="56"/>
      <c r="L9" s="8"/>
      <c r="M9" s="8">
        <f>RANK(X9,$X$4:$X$11,1)</f>
        <v>1</v>
      </c>
      <c r="N9" s="9" t="str">
        <f>[4]Sheet1!E10</f>
        <v>Hartfield</v>
      </c>
      <c r="O9" s="10">
        <f>COUNTIF($N$13:$P$523,N9)</f>
        <v>7</v>
      </c>
      <c r="P9" s="8">
        <f>COUNTIF($R$13:$R$523,N9)</f>
        <v>5</v>
      </c>
      <c r="Q9" s="8">
        <f>COUNTIF($S$13:$T$523,N9)</f>
        <v>1</v>
      </c>
      <c r="R9" s="8">
        <f>O9-P9-Q9</f>
        <v>1</v>
      </c>
      <c r="S9" s="8">
        <f>SUMIF($N$12:$N$450,N9,$O$12:$O$450)+SUMIF($P$12:$P$450,N9,$Q$12:$Q$450)</f>
        <v>32</v>
      </c>
      <c r="T9" s="8">
        <f>O9*7-S9</f>
        <v>17</v>
      </c>
      <c r="U9" s="8">
        <f>P9*2+Q9</f>
        <v>11</v>
      </c>
      <c r="V9" s="8">
        <f>U9+(S9/100)</f>
        <v>11.32</v>
      </c>
      <c r="W9" s="8">
        <f>RANK(V9,$V$4:$V$11)</f>
        <v>1</v>
      </c>
      <c r="X9" s="8">
        <f>W9+0.06</f>
        <v>1.06</v>
      </c>
      <c r="Y9" s="11"/>
    </row>
    <row r="10" spans="1:25" ht="15">
      <c r="A10" s="6">
        <v>7</v>
      </c>
      <c r="B10" s="60" t="str">
        <f>VLOOKUP(A10,$M$4:$X$11,2,FALSE)</f>
        <v>Royal Perth</v>
      </c>
      <c r="C10" s="56"/>
      <c r="D10" s="7">
        <f>VLOOKUP(A10,$M$4:$X$11,3,FALSE)</f>
        <v>7</v>
      </c>
      <c r="E10" s="7">
        <f>VLOOKUP(A10,$M$4:$X$11,4,FALSE)</f>
        <v>3</v>
      </c>
      <c r="F10" s="7">
        <f>VLOOKUP(A10,$M$4:$X$11,5,FALSE)</f>
        <v>0</v>
      </c>
      <c r="G10" s="7">
        <f>VLOOKUP(A10,$M$4:$X$11,6,FALSE)</f>
        <v>4</v>
      </c>
      <c r="H10" s="7">
        <f>VLOOKUP(A10,$M$4:$X$11,7,FALSE)</f>
        <v>17.5</v>
      </c>
      <c r="I10" s="7">
        <f>VLOOKUP(A10,$M$4:$X$11,8,FALSE)</f>
        <v>31.5</v>
      </c>
      <c r="J10" s="55">
        <f>VLOOKUP(A10,$M$4:$X$11,9,FALSE)</f>
        <v>6</v>
      </c>
      <c r="K10" s="56"/>
      <c r="L10" s="8"/>
      <c r="M10" s="8">
        <f>RANK(X10,$X$4:$X$11,1)</f>
        <v>3</v>
      </c>
      <c r="N10" s="9" t="str">
        <f>[4]Sheet1!C11</f>
        <v>Gosnells</v>
      </c>
      <c r="O10" s="10">
        <f>COUNTIF($N$13:$P$523,N10)</f>
        <v>7</v>
      </c>
      <c r="P10" s="8">
        <f>COUNTIF($R$13:$R$523,N10)</f>
        <v>3</v>
      </c>
      <c r="Q10" s="8">
        <f>COUNTIF($S$13:$T$523,N10)</f>
        <v>2</v>
      </c>
      <c r="R10" s="8">
        <f>O10-P10-Q10</f>
        <v>2</v>
      </c>
      <c r="S10" s="8">
        <f>SUMIF($N$12:$N$450,N10,$O$12:$O$450)+SUMIF($P$12:$P$450,N10,$Q$12:$Q$450)</f>
        <v>26</v>
      </c>
      <c r="T10" s="8">
        <f>O10*7-S10</f>
        <v>23</v>
      </c>
      <c r="U10" s="8">
        <f>P10*2+Q10</f>
        <v>8</v>
      </c>
      <c r="V10" s="8">
        <f>U10+(S10/100)</f>
        <v>8.26</v>
      </c>
      <c r="W10" s="8">
        <f>RANK(V10,$V$4:$V$11)</f>
        <v>3</v>
      </c>
      <c r="X10" s="8">
        <f>W10+0.07</f>
        <v>3.07</v>
      </c>
      <c r="Y10" s="11"/>
    </row>
    <row r="11" spans="1:25" ht="15">
      <c r="A11" s="6">
        <v>8</v>
      </c>
      <c r="B11" s="60" t="str">
        <f>VLOOKUP(A11,$M$4:$X$11,2,FALSE)</f>
        <v>Mandurah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2</v>
      </c>
      <c r="G11" s="7">
        <f>VLOOKUP(A11,$M$4:$X$11,6,FALSE)</f>
        <v>4</v>
      </c>
      <c r="H11" s="7">
        <f>VLOOKUP(A11,$M$4:$X$11,7,FALSE)</f>
        <v>22</v>
      </c>
      <c r="I11" s="7">
        <f>VLOOKUP(A11,$M$4:$X$11,8,FALSE)</f>
        <v>27</v>
      </c>
      <c r="J11" s="55">
        <f>VLOOKUP(A11,$M$4:$X$11,9,FALSE)</f>
        <v>4</v>
      </c>
      <c r="K11" s="56"/>
      <c r="L11" s="110"/>
      <c r="M11" s="109">
        <f>RANK(X11,$X$4:$X$11,1)</f>
        <v>8</v>
      </c>
      <c r="N11" s="9" t="str">
        <f>[4]Sheet1!E11</f>
        <v>Mandurah</v>
      </c>
      <c r="O11" s="108">
        <f>COUNTIF($N$13:$P$618,N11)</f>
        <v>7</v>
      </c>
      <c r="P11" s="107">
        <f>COUNTIF($R$13:$R$618,N11)</f>
        <v>1</v>
      </c>
      <c r="Q11" s="107">
        <f>COUNTIF($S$13:$T$618,N11)</f>
        <v>2</v>
      </c>
      <c r="R11" s="107">
        <f>O11-P11-Q11</f>
        <v>4</v>
      </c>
      <c r="S11" s="8">
        <f>SUMIF($N$12:$N$450,N11,$O$12:$O$450)+SUMIF($P$12:$P$450,N11,$Q$12:$Q$450)</f>
        <v>22</v>
      </c>
      <c r="T11" s="107">
        <f>O11*7-S11</f>
        <v>27</v>
      </c>
      <c r="U11" s="107">
        <f>P11*2+Q11</f>
        <v>4</v>
      </c>
      <c r="V11" s="107">
        <f>U11+(S11/100)</f>
        <v>4.22</v>
      </c>
      <c r="W11" s="8">
        <f>RANK(V11,$V$4:$V$11)</f>
        <v>8</v>
      </c>
      <c r="X11" s="107">
        <f>W11+0.08</f>
        <v>8.08</v>
      </c>
      <c r="Y11" s="106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[4]Sheet1!A43</f>
        <v>ROUND SEVEN</v>
      </c>
      <c r="C14" s="56"/>
      <c r="D14" s="62" t="str">
        <f>[4]Sheet1!B43</f>
        <v>SUNDAY 20 JULY</v>
      </c>
      <c r="E14" s="58"/>
      <c r="F14" s="56"/>
      <c r="G14" s="99" t="str">
        <f>[4]Sheet1!C43</f>
        <v>Rockingham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[4]Sheet1!C44</f>
        <v>Gosnells</v>
      </c>
      <c r="D15" s="58"/>
      <c r="E15" s="58"/>
      <c r="F15" s="56"/>
      <c r="G15" s="16" t="s">
        <v>18</v>
      </c>
      <c r="H15" s="65" t="str">
        <f>[4]Sheet1!E44</f>
        <v>Rockingham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659</v>
      </c>
      <c r="D19" s="56"/>
      <c r="E19" s="21">
        <v>1</v>
      </c>
      <c r="F19" s="19" t="s">
        <v>37</v>
      </c>
      <c r="G19" s="98">
        <v>1</v>
      </c>
      <c r="H19" s="75" t="s">
        <v>129</v>
      </c>
      <c r="I19" s="56"/>
      <c r="J19" s="21">
        <v>3</v>
      </c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612</v>
      </c>
      <c r="D20" s="56"/>
      <c r="E20" s="21">
        <v>3</v>
      </c>
      <c r="F20" s="19" t="s">
        <v>37</v>
      </c>
      <c r="G20" s="97">
        <v>2</v>
      </c>
      <c r="H20" s="75" t="s">
        <v>678</v>
      </c>
      <c r="I20" s="56"/>
      <c r="J20" s="21">
        <v>3</v>
      </c>
      <c r="K20" s="19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657</v>
      </c>
      <c r="D21" s="56"/>
      <c r="E21" s="21">
        <v>3</v>
      </c>
      <c r="F21" s="19" t="s">
        <v>23</v>
      </c>
      <c r="G21" s="97">
        <v>3</v>
      </c>
      <c r="H21" s="75" t="s">
        <v>629</v>
      </c>
      <c r="I21" s="56"/>
      <c r="J21" s="21">
        <v>4</v>
      </c>
      <c r="K21" s="19" t="s">
        <v>23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614</v>
      </c>
      <c r="D22" s="56"/>
      <c r="E22" s="21">
        <v>4</v>
      </c>
      <c r="F22" s="19" t="s">
        <v>23</v>
      </c>
      <c r="G22" s="97">
        <v>4</v>
      </c>
      <c r="H22" s="75" t="s">
        <v>667</v>
      </c>
      <c r="I22" s="56"/>
      <c r="J22" s="21">
        <v>4</v>
      </c>
      <c r="K22" s="19" t="s">
        <v>23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610</v>
      </c>
      <c r="D23" s="56"/>
      <c r="E23" s="21">
        <v>5</v>
      </c>
      <c r="F23" s="19"/>
      <c r="G23" s="97">
        <v>5</v>
      </c>
      <c r="H23" s="75" t="s">
        <v>824</v>
      </c>
      <c r="I23" s="56"/>
      <c r="J23" s="21">
        <v>5</v>
      </c>
      <c r="K23" s="19" t="s">
        <v>104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608</v>
      </c>
      <c r="D24" s="56"/>
      <c r="E24" s="21">
        <v>6</v>
      </c>
      <c r="F24" s="19" t="s">
        <v>92</v>
      </c>
      <c r="G24" s="97">
        <v>6</v>
      </c>
      <c r="H24" s="75" t="s">
        <v>626</v>
      </c>
      <c r="I24" s="56"/>
      <c r="J24" s="21">
        <v>5</v>
      </c>
      <c r="K24" s="19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823</v>
      </c>
      <c r="D25" s="56"/>
      <c r="E25" s="21">
        <v>7</v>
      </c>
      <c r="F25" s="19" t="s">
        <v>34</v>
      </c>
      <c r="G25" s="97">
        <v>7</v>
      </c>
      <c r="H25" s="75" t="s">
        <v>621</v>
      </c>
      <c r="I25" s="56"/>
      <c r="J25" s="21">
        <v>5</v>
      </c>
      <c r="K25" s="19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Gosnells</v>
      </c>
      <c r="C26" s="58"/>
      <c r="D26" s="58"/>
      <c r="E26" s="56"/>
      <c r="F26" s="21">
        <f>COUNTA(F19:F25)-0.5*COUNTIF(F19:F25,"Sq*")-COUNTIF(F19:F25,"TBA")</f>
        <v>5</v>
      </c>
      <c r="G26" s="84" t="str">
        <f>"TOTAL MATCHES WON BY : "&amp;H15</f>
        <v>TOTAL MATCHES WON BY : Rockingham</v>
      </c>
      <c r="H26" s="58"/>
      <c r="I26" s="58"/>
      <c r="J26" s="56"/>
      <c r="K26" s="21">
        <f>COUNTA(K19:K25)-0.5*COUNTIF(K19:K25,"Sq*")-COUNTIF(K19:K25,"TBA")</f>
        <v>2</v>
      </c>
      <c r="L26" s="22"/>
      <c r="M26" s="22"/>
      <c r="N26" s="22" t="str">
        <f>IF(F26+K26=0,"",C15)</f>
        <v>Gosnells</v>
      </c>
      <c r="O26" s="22">
        <f>F26</f>
        <v>5</v>
      </c>
      <c r="P26" s="22" t="str">
        <f>IF(F26+K26=0,"",H15)</f>
        <v>Rockingham</v>
      </c>
      <c r="Q26" s="22">
        <f>K26</f>
        <v>2</v>
      </c>
      <c r="R26" s="22" t="str">
        <f>G27</f>
        <v>Gosnells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Gosnells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[4]Sheet1!C45</f>
        <v>Royal Fremantle</v>
      </c>
      <c r="D29" s="58"/>
      <c r="E29" s="58"/>
      <c r="F29" s="56"/>
      <c r="G29" s="16" t="s">
        <v>18</v>
      </c>
      <c r="H29" s="65" t="str">
        <f>[4]Sheet1!E45</f>
        <v>Bunbury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636</v>
      </c>
      <c r="D33" s="56"/>
      <c r="E33" s="21">
        <v>0</v>
      </c>
      <c r="F33" s="19" t="s">
        <v>84</v>
      </c>
      <c r="G33" s="98">
        <v>1</v>
      </c>
      <c r="H33" s="75" t="s">
        <v>647</v>
      </c>
      <c r="I33" s="56"/>
      <c r="J33" s="21">
        <v>2</v>
      </c>
      <c r="K33" s="19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681</v>
      </c>
      <c r="D34" s="56"/>
      <c r="E34" s="21">
        <v>1</v>
      </c>
      <c r="F34" s="19"/>
      <c r="G34" s="97">
        <v>2</v>
      </c>
      <c r="H34" s="75" t="s">
        <v>822</v>
      </c>
      <c r="I34" s="56"/>
      <c r="J34" s="21">
        <v>3</v>
      </c>
      <c r="K34" s="19" t="s">
        <v>92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630</v>
      </c>
      <c r="D35" s="56"/>
      <c r="E35" s="21">
        <v>2</v>
      </c>
      <c r="F35" s="19"/>
      <c r="G35" s="97">
        <v>3</v>
      </c>
      <c r="H35" s="75" t="s">
        <v>649</v>
      </c>
      <c r="I35" s="56"/>
      <c r="J35" s="21">
        <v>3</v>
      </c>
      <c r="K35" s="19" t="s">
        <v>104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638</v>
      </c>
      <c r="D36" s="56"/>
      <c r="E36" s="21">
        <v>2</v>
      </c>
      <c r="F36" s="19" t="s">
        <v>111</v>
      </c>
      <c r="G36" s="97">
        <v>4</v>
      </c>
      <c r="H36" s="75" t="s">
        <v>645</v>
      </c>
      <c r="I36" s="56"/>
      <c r="J36" s="21">
        <v>3</v>
      </c>
      <c r="K36" s="19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171</v>
      </c>
      <c r="D37" s="56"/>
      <c r="E37" s="21">
        <v>2</v>
      </c>
      <c r="F37" s="19"/>
      <c r="G37" s="97">
        <v>5</v>
      </c>
      <c r="H37" s="75" t="s">
        <v>641</v>
      </c>
      <c r="I37" s="56"/>
      <c r="J37" s="21">
        <v>3</v>
      </c>
      <c r="K37" s="19" t="s">
        <v>34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821</v>
      </c>
      <c r="D38" s="56"/>
      <c r="E38" s="21">
        <v>3</v>
      </c>
      <c r="F38" s="19" t="s">
        <v>29</v>
      </c>
      <c r="G38" s="97">
        <v>6</v>
      </c>
      <c r="H38" s="75" t="s">
        <v>820</v>
      </c>
      <c r="I38" s="56"/>
      <c r="J38" s="21">
        <v>5</v>
      </c>
      <c r="K38" s="19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651</v>
      </c>
      <c r="D39" s="56"/>
      <c r="E39" s="21">
        <v>4</v>
      </c>
      <c r="F39" s="19"/>
      <c r="G39" s="97">
        <v>7</v>
      </c>
      <c r="H39" s="75" t="s">
        <v>801</v>
      </c>
      <c r="I39" s="56"/>
      <c r="J39" s="21">
        <v>5</v>
      </c>
      <c r="K39" s="19" t="s">
        <v>29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Royal Fremantle</v>
      </c>
      <c r="C40" s="58"/>
      <c r="D40" s="58"/>
      <c r="E40" s="56"/>
      <c r="F40" s="21">
        <f>COUNTA(F33:F39)-0.5*COUNTIF(F33:F39,"Sq*")-COUNTIF(F33:F39,"TBA")</f>
        <v>3</v>
      </c>
      <c r="G40" s="84" t="str">
        <f>"TOTAL MATCHES WON BY : "&amp;H29</f>
        <v>TOTAL MATCHES WON BY : Bunbury</v>
      </c>
      <c r="H40" s="58"/>
      <c r="I40" s="58"/>
      <c r="J40" s="56"/>
      <c r="K40" s="21">
        <f>COUNTA(K33:K39)-0.5*COUNTIF(K33:K39,"Sq*")-COUNTIF(K33:K39,"TBA")</f>
        <v>4</v>
      </c>
      <c r="L40" s="22"/>
      <c r="M40" s="22"/>
      <c r="N40" s="22" t="str">
        <f>IF(F40+K40=0,"",C29)</f>
        <v>Royal Fremantle</v>
      </c>
      <c r="O40" s="22">
        <f>F40</f>
        <v>3</v>
      </c>
      <c r="P40" s="22" t="str">
        <f>IF(F40+K40=0,"",H29)</f>
        <v>Bunbury</v>
      </c>
      <c r="Q40" s="22">
        <f>K40</f>
        <v>4</v>
      </c>
      <c r="R40" s="22" t="str">
        <f>G41</f>
        <v>Bunbury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Bunbury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[4]Sheet1!C46</f>
        <v>Kwinana</v>
      </c>
      <c r="D43" s="58"/>
      <c r="E43" s="58"/>
      <c r="F43" s="56"/>
      <c r="G43" s="16" t="s">
        <v>18</v>
      </c>
      <c r="H43" s="65" t="str">
        <f>[4]Sheet1!E46</f>
        <v>Royal Perth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300</v>
      </c>
      <c r="D47" s="56"/>
      <c r="E47" s="21">
        <v>1</v>
      </c>
      <c r="F47" s="19"/>
      <c r="G47" s="98">
        <v>1</v>
      </c>
      <c r="H47" s="75" t="s">
        <v>137</v>
      </c>
      <c r="I47" s="56"/>
      <c r="J47" s="21">
        <v>2</v>
      </c>
      <c r="K47" s="19" t="s">
        <v>104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298</v>
      </c>
      <c r="D48" s="56"/>
      <c r="E48" s="21">
        <v>2</v>
      </c>
      <c r="F48" s="19" t="s">
        <v>37</v>
      </c>
      <c r="G48" s="97">
        <v>2</v>
      </c>
      <c r="H48" s="75" t="s">
        <v>819</v>
      </c>
      <c r="I48" s="56"/>
      <c r="J48" s="21">
        <v>2</v>
      </c>
      <c r="K48" s="19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334</v>
      </c>
      <c r="D49" s="56"/>
      <c r="E49" s="21">
        <v>2</v>
      </c>
      <c r="F49" s="19" t="s">
        <v>29</v>
      </c>
      <c r="G49" s="97">
        <v>3</v>
      </c>
      <c r="H49" s="75" t="s">
        <v>665</v>
      </c>
      <c r="I49" s="56"/>
      <c r="J49" s="21">
        <v>2</v>
      </c>
      <c r="K49" s="19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648</v>
      </c>
      <c r="D50" s="56"/>
      <c r="E50" s="21">
        <v>3</v>
      </c>
      <c r="F50" s="19"/>
      <c r="G50" s="97">
        <v>4</v>
      </c>
      <c r="H50" s="75" t="s">
        <v>813</v>
      </c>
      <c r="I50" s="56"/>
      <c r="J50" s="21">
        <v>2</v>
      </c>
      <c r="K50" s="19" t="s">
        <v>92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642</v>
      </c>
      <c r="D51" s="56"/>
      <c r="E51" s="21">
        <v>4</v>
      </c>
      <c r="F51" s="19" t="s">
        <v>29</v>
      </c>
      <c r="G51" s="97">
        <v>5</v>
      </c>
      <c r="H51" s="75" t="s">
        <v>818</v>
      </c>
      <c r="I51" s="56"/>
      <c r="J51" s="21">
        <v>4</v>
      </c>
      <c r="K51" s="19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654</v>
      </c>
      <c r="D52" s="56"/>
      <c r="E52" s="21">
        <v>4</v>
      </c>
      <c r="F52" s="19"/>
      <c r="G52" s="97">
        <v>6</v>
      </c>
      <c r="H52" s="75" t="s">
        <v>635</v>
      </c>
      <c r="I52" s="56"/>
      <c r="J52" s="21">
        <v>5</v>
      </c>
      <c r="K52" s="19" t="s">
        <v>135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817</v>
      </c>
      <c r="D53" s="56"/>
      <c r="E53" s="21">
        <v>5</v>
      </c>
      <c r="F53" s="19"/>
      <c r="G53" s="97">
        <v>7</v>
      </c>
      <c r="H53" s="75" t="s">
        <v>637</v>
      </c>
      <c r="I53" s="56"/>
      <c r="J53" s="21">
        <v>5</v>
      </c>
      <c r="K53" s="19" t="s">
        <v>26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Kwinana</v>
      </c>
      <c r="C54" s="58"/>
      <c r="D54" s="58"/>
      <c r="E54" s="56"/>
      <c r="F54" s="21">
        <f>COUNTA(F47:F53)-0.5*COUNTIF(F47:F53,"Sq*")-COUNTIF(F47:F53,"TBA")</f>
        <v>3</v>
      </c>
      <c r="G54" s="84" t="str">
        <f>"TOTAL MATCHES WON BY : "&amp;H43</f>
        <v>TOTAL MATCHES WON BY : Royal Perth</v>
      </c>
      <c r="H54" s="58"/>
      <c r="I54" s="58"/>
      <c r="J54" s="56"/>
      <c r="K54" s="21">
        <f>COUNTA(K47:K53)-0.5*COUNTIF(K47:K53,"Sq*")-COUNTIF(K47:K53,"TBA")</f>
        <v>4</v>
      </c>
      <c r="L54" s="22"/>
      <c r="M54" s="22"/>
      <c r="N54" s="22" t="str">
        <f>IF(F54+K54=0,"",C43)</f>
        <v>Kwinana</v>
      </c>
      <c r="O54" s="22">
        <f>F54</f>
        <v>3</v>
      </c>
      <c r="P54" s="22" t="str">
        <f>IF(F54+K54=0,"",H43)</f>
        <v>Royal Perth</v>
      </c>
      <c r="Q54" s="22">
        <f>K54</f>
        <v>4</v>
      </c>
      <c r="R54" s="22" t="str">
        <f>G55</f>
        <v>Royal Perth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Royal Perth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23"/>
      <c r="B57" s="15" t="s">
        <v>18</v>
      </c>
      <c r="C57" s="64" t="str">
        <f>[4]Sheet1!C47</f>
        <v>Hartfield</v>
      </c>
      <c r="D57" s="58"/>
      <c r="E57" s="58"/>
      <c r="F57" s="56"/>
      <c r="G57" s="16" t="s">
        <v>18</v>
      </c>
      <c r="H57" s="65" t="str">
        <f>[4]Sheet1!E47</f>
        <v>Mandurah</v>
      </c>
      <c r="I57" s="58"/>
      <c r="J57" s="58"/>
      <c r="K57" s="56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spans="1:25" ht="15">
      <c r="A58" s="23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spans="1:25" ht="15">
      <c r="A59" s="23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spans="1:25" ht="15">
      <c r="A60" s="23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spans="1:25" ht="15">
      <c r="A61" s="23"/>
      <c r="B61" s="15">
        <v>1</v>
      </c>
      <c r="C61" s="75" t="s">
        <v>628</v>
      </c>
      <c r="D61" s="56"/>
      <c r="E61" s="21">
        <v>1</v>
      </c>
      <c r="F61" s="19" t="s">
        <v>37</v>
      </c>
      <c r="G61" s="98">
        <v>1</v>
      </c>
      <c r="H61" s="75" t="s">
        <v>232</v>
      </c>
      <c r="I61" s="56"/>
      <c r="J61" s="21">
        <v>4</v>
      </c>
      <c r="K61" s="19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spans="1:25" ht="15">
      <c r="A62" s="23"/>
      <c r="B62" s="15">
        <v>2</v>
      </c>
      <c r="C62" s="75" t="s">
        <v>332</v>
      </c>
      <c r="D62" s="56"/>
      <c r="E62" s="21">
        <v>2</v>
      </c>
      <c r="F62" s="19" t="s">
        <v>23</v>
      </c>
      <c r="G62" s="97">
        <v>2</v>
      </c>
      <c r="H62" s="75" t="s">
        <v>617</v>
      </c>
      <c r="I62" s="56"/>
      <c r="J62" s="21">
        <v>4</v>
      </c>
      <c r="K62" s="19" t="s">
        <v>23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spans="1:25" ht="15">
      <c r="A63" s="23"/>
      <c r="B63" s="15">
        <v>3</v>
      </c>
      <c r="C63" s="75" t="s">
        <v>625</v>
      </c>
      <c r="D63" s="56"/>
      <c r="E63" s="21">
        <v>2</v>
      </c>
      <c r="F63" s="19" t="s">
        <v>23</v>
      </c>
      <c r="G63" s="97">
        <v>3</v>
      </c>
      <c r="H63" s="75" t="s">
        <v>618</v>
      </c>
      <c r="I63" s="56"/>
      <c r="J63" s="21">
        <v>4</v>
      </c>
      <c r="K63" s="19" t="s">
        <v>23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spans="1:25" ht="15">
      <c r="A64" s="23"/>
      <c r="B64" s="15">
        <v>4</v>
      </c>
      <c r="C64" s="75" t="s">
        <v>623</v>
      </c>
      <c r="D64" s="56"/>
      <c r="E64" s="21">
        <v>3</v>
      </c>
      <c r="F64" s="19"/>
      <c r="G64" s="97">
        <v>4</v>
      </c>
      <c r="H64" s="75" t="s">
        <v>672</v>
      </c>
      <c r="I64" s="56"/>
      <c r="J64" s="21">
        <v>4</v>
      </c>
      <c r="K64" s="19" t="s">
        <v>26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spans="1:25" ht="15">
      <c r="A65" s="23"/>
      <c r="B65" s="15">
        <v>5</v>
      </c>
      <c r="C65" s="75" t="s">
        <v>816</v>
      </c>
      <c r="D65" s="56"/>
      <c r="E65" s="21">
        <v>3</v>
      </c>
      <c r="F65" s="19" t="s">
        <v>111</v>
      </c>
      <c r="G65" s="97">
        <v>5</v>
      </c>
      <c r="H65" s="75" t="s">
        <v>669</v>
      </c>
      <c r="I65" s="56"/>
      <c r="J65" s="21">
        <v>5</v>
      </c>
      <c r="K65" s="19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spans="1:25" ht="15">
      <c r="A66" s="23"/>
      <c r="B66" s="15">
        <v>6</v>
      </c>
      <c r="C66" s="75" t="s">
        <v>815</v>
      </c>
      <c r="D66" s="56"/>
      <c r="E66" s="21">
        <v>3</v>
      </c>
      <c r="F66" s="19"/>
      <c r="G66" s="97">
        <v>6</v>
      </c>
      <c r="H66" s="75" t="s">
        <v>613</v>
      </c>
      <c r="I66" s="56"/>
      <c r="J66" s="21">
        <v>5</v>
      </c>
      <c r="K66" s="19" t="s">
        <v>92</v>
      </c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spans="1:25" ht="15">
      <c r="A67" s="23"/>
      <c r="B67" s="15">
        <v>7</v>
      </c>
      <c r="C67" s="75" t="s">
        <v>620</v>
      </c>
      <c r="D67" s="56"/>
      <c r="E67" s="21">
        <v>5</v>
      </c>
      <c r="F67" s="19" t="s">
        <v>92</v>
      </c>
      <c r="G67" s="97">
        <v>7</v>
      </c>
      <c r="H67" s="75" t="s">
        <v>607</v>
      </c>
      <c r="I67" s="56"/>
      <c r="J67" s="21">
        <v>6</v>
      </c>
      <c r="K67" s="19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 ht="15">
      <c r="A68" s="23"/>
      <c r="B68" s="64" t="str">
        <f>"TOTAL MATCHES WON BY : "&amp;C57</f>
        <v>TOTAL MATCHES WON BY : Hartfield</v>
      </c>
      <c r="C68" s="58"/>
      <c r="D68" s="58"/>
      <c r="E68" s="56"/>
      <c r="F68" s="21">
        <f>COUNTA(F61:F67)-0.5*COUNTIF(F61:F67,"Sq*")-COUNTIF(F61:F67,"TBA")</f>
        <v>4</v>
      </c>
      <c r="G68" s="84" t="str">
        <f>"TOTAL MATCHES WON BY : "&amp;H57</f>
        <v>TOTAL MATCHES WON BY : Mandurah</v>
      </c>
      <c r="H68" s="58"/>
      <c r="I68" s="58"/>
      <c r="J68" s="56"/>
      <c r="K68" s="21">
        <f>COUNTA(K61:K67)-0.5*COUNTIF(K61:K67,"Sq*")-COUNTIF(K61:K67,"TBA")</f>
        <v>3</v>
      </c>
      <c r="L68" s="24"/>
      <c r="M68" s="24"/>
      <c r="N68" s="22" t="str">
        <f>IF(F68+K68=0,"",C57)</f>
        <v>Hartfield</v>
      </c>
      <c r="O68" s="22">
        <f>F68</f>
        <v>4</v>
      </c>
      <c r="P68" s="22" t="str">
        <f>IF(F68+K68=0,"",H57)</f>
        <v>Mandurah</v>
      </c>
      <c r="Q68" s="22">
        <f>K68</f>
        <v>3</v>
      </c>
      <c r="R68" s="22" t="str">
        <f>G69</f>
        <v>Hartfield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4"/>
      <c r="X68" s="24"/>
      <c r="Y68" s="24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Hartfield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5"/>
      <c r="C70" s="25"/>
      <c r="D70" s="25"/>
      <c r="E70" s="25"/>
      <c r="F70" s="25"/>
      <c r="G70" s="26"/>
      <c r="H70" s="26"/>
      <c r="I70" s="26"/>
      <c r="J70" s="26"/>
      <c r="K70" s="26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[4]Sheet1!A37</f>
        <v>ROUND SIX</v>
      </c>
      <c r="C71" s="56"/>
      <c r="D71" s="62" t="str">
        <f>[4]Sheet1!B37</f>
        <v>SUNDAY 13 JULY</v>
      </c>
      <c r="E71" s="58"/>
      <c r="F71" s="56"/>
      <c r="G71" s="99" t="str">
        <f>[4]Sheet1!C37</f>
        <v>Gosnells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[4]Sheet1!C38</f>
        <v>Royal Perth</v>
      </c>
      <c r="D72" s="58"/>
      <c r="E72" s="58"/>
      <c r="F72" s="56"/>
      <c r="G72" s="16" t="s">
        <v>18</v>
      </c>
      <c r="H72" s="65" t="str">
        <f>[4]Sheet1!E38</f>
        <v>Hartfield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137</v>
      </c>
      <c r="D76" s="56"/>
      <c r="E76" s="21">
        <f>1</f>
        <v>1</v>
      </c>
      <c r="F76" s="19"/>
      <c r="G76" s="98">
        <v>1</v>
      </c>
      <c r="H76" s="75" t="s">
        <v>814</v>
      </c>
      <c r="I76" s="56"/>
      <c r="J76" s="105">
        <v>1</v>
      </c>
      <c r="K76" s="19" t="s">
        <v>92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665</v>
      </c>
      <c r="D77" s="56"/>
      <c r="E77" s="21">
        <v>2</v>
      </c>
      <c r="F77" s="19"/>
      <c r="G77" s="97">
        <v>2</v>
      </c>
      <c r="H77" s="75" t="s">
        <v>332</v>
      </c>
      <c r="I77" s="56"/>
      <c r="J77" s="105">
        <v>2</v>
      </c>
      <c r="K77" s="19" t="s">
        <v>37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813</v>
      </c>
      <c r="D78" s="56"/>
      <c r="E78" s="21">
        <v>2</v>
      </c>
      <c r="F78" s="19"/>
      <c r="G78" s="97">
        <v>3</v>
      </c>
      <c r="H78" s="75" t="s">
        <v>812</v>
      </c>
      <c r="I78" s="56"/>
      <c r="J78" s="105">
        <v>2</v>
      </c>
      <c r="K78" s="19" t="s">
        <v>26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811</v>
      </c>
      <c r="D79" s="56"/>
      <c r="E79" s="21">
        <v>5</v>
      </c>
      <c r="F79" s="19" t="s">
        <v>23</v>
      </c>
      <c r="G79" s="97">
        <v>4</v>
      </c>
      <c r="H79" s="75" t="s">
        <v>625</v>
      </c>
      <c r="I79" s="56"/>
      <c r="J79" s="105">
        <v>2</v>
      </c>
      <c r="K79" s="19" t="s">
        <v>23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810</v>
      </c>
      <c r="D80" s="56"/>
      <c r="E80" s="21">
        <v>5</v>
      </c>
      <c r="F80" s="19" t="s">
        <v>23</v>
      </c>
      <c r="G80" s="97">
        <v>5</v>
      </c>
      <c r="H80" s="75" t="s">
        <v>623</v>
      </c>
      <c r="I80" s="56"/>
      <c r="J80" s="105">
        <v>3</v>
      </c>
      <c r="K80" s="19" t="s">
        <v>23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809</v>
      </c>
      <c r="D81" s="56"/>
      <c r="E81" s="21">
        <v>5</v>
      </c>
      <c r="F81" s="19" t="s">
        <v>104</v>
      </c>
      <c r="G81" s="97">
        <v>6</v>
      </c>
      <c r="H81" s="75" t="s">
        <v>808</v>
      </c>
      <c r="I81" s="56"/>
      <c r="J81" s="105">
        <v>3</v>
      </c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639</v>
      </c>
      <c r="D82" s="56"/>
      <c r="E82" s="21">
        <v>5</v>
      </c>
      <c r="F82" s="19"/>
      <c r="G82" s="97">
        <v>7</v>
      </c>
      <c r="H82" s="75" t="s">
        <v>807</v>
      </c>
      <c r="I82" s="56"/>
      <c r="J82" s="105">
        <v>4</v>
      </c>
      <c r="K82" s="19" t="s">
        <v>104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Royal Perth</v>
      </c>
      <c r="C83" s="58"/>
      <c r="D83" s="58"/>
      <c r="E83" s="56"/>
      <c r="F83" s="21">
        <f>COUNTA(F76:F82)-0.5*COUNTIF(F76:F82,"Sq*")-COUNTIF(F76:F82,"TBA")</f>
        <v>2</v>
      </c>
      <c r="G83" s="84" t="str">
        <f>"TOTAL MATCHES WON BY : "&amp;H72</f>
        <v>TOTAL MATCHES WON BY : Hartfield</v>
      </c>
      <c r="H83" s="58"/>
      <c r="I83" s="58"/>
      <c r="J83" s="56"/>
      <c r="K83" s="21">
        <f>COUNTA(K76:K82)-0.5*COUNTIF(K76:K82,"Sq*")-COUNTIF(K76:K82,"TBA")</f>
        <v>5</v>
      </c>
      <c r="L83" s="22"/>
      <c r="M83" s="22"/>
      <c r="N83" s="22" t="str">
        <f>IF(F83+K83=0,"",C72)</f>
        <v>Royal Perth</v>
      </c>
      <c r="O83" s="22">
        <f>F83</f>
        <v>2</v>
      </c>
      <c r="P83" s="22" t="str">
        <f>IF(F83+K83=0,"",H72)</f>
        <v>Hartfield</v>
      </c>
      <c r="Q83" s="22">
        <f>K83</f>
        <v>5</v>
      </c>
      <c r="R83" s="22" t="str">
        <f>G84</f>
        <v>Hartfield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Hartfield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[4]Sheet1!C39</f>
        <v>Bunbury</v>
      </c>
      <c r="D86" s="58"/>
      <c r="E86" s="58"/>
      <c r="F86" s="56"/>
      <c r="G86" s="16" t="s">
        <v>18</v>
      </c>
      <c r="H86" s="65" t="str">
        <f>[4]Sheet1!E39</f>
        <v>Gosnells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767</v>
      </c>
      <c r="D90" s="56"/>
      <c r="E90" s="21">
        <v>2</v>
      </c>
      <c r="F90" s="19"/>
      <c r="G90" s="98">
        <v>1</v>
      </c>
      <c r="H90" s="75" t="s">
        <v>806</v>
      </c>
      <c r="I90" s="56"/>
      <c r="J90" s="21">
        <v>1</v>
      </c>
      <c r="K90" s="19" t="s">
        <v>111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805</v>
      </c>
      <c r="D91" s="56"/>
      <c r="E91" s="21">
        <v>2</v>
      </c>
      <c r="F91" s="19" t="s">
        <v>29</v>
      </c>
      <c r="G91" s="97">
        <v>2</v>
      </c>
      <c r="H91" s="75" t="s">
        <v>804</v>
      </c>
      <c r="I91" s="56"/>
      <c r="J91" s="21">
        <v>3</v>
      </c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645</v>
      </c>
      <c r="D92" s="56"/>
      <c r="E92" s="21">
        <v>3</v>
      </c>
      <c r="F92" s="19" t="s">
        <v>104</v>
      </c>
      <c r="G92" s="97">
        <v>3</v>
      </c>
      <c r="H92" s="75" t="s">
        <v>803</v>
      </c>
      <c r="I92" s="56"/>
      <c r="J92" s="21">
        <v>3</v>
      </c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641</v>
      </c>
      <c r="D93" s="56"/>
      <c r="E93" s="21">
        <v>3</v>
      </c>
      <c r="F93" s="19"/>
      <c r="G93" s="97">
        <v>4</v>
      </c>
      <c r="H93" s="75" t="s">
        <v>802</v>
      </c>
      <c r="I93" s="56"/>
      <c r="J93" s="21">
        <v>4</v>
      </c>
      <c r="K93" s="19" t="s">
        <v>29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801</v>
      </c>
      <c r="D94" s="56"/>
      <c r="E94" s="21">
        <v>5</v>
      </c>
      <c r="F94" s="19"/>
      <c r="G94" s="97">
        <v>5</v>
      </c>
      <c r="H94" s="75" t="s">
        <v>800</v>
      </c>
      <c r="I94" s="56"/>
      <c r="J94" s="21">
        <v>5</v>
      </c>
      <c r="K94" s="19" t="s">
        <v>111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799</v>
      </c>
      <c r="D95" s="56"/>
      <c r="E95" s="21">
        <v>6</v>
      </c>
      <c r="F95" s="19" t="s">
        <v>37</v>
      </c>
      <c r="G95" s="97">
        <v>6</v>
      </c>
      <c r="H95" s="75" t="s">
        <v>608</v>
      </c>
      <c r="I95" s="56"/>
      <c r="J95" s="21">
        <v>6</v>
      </c>
      <c r="K95" s="19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798</v>
      </c>
      <c r="D96" s="56"/>
      <c r="E96" s="21">
        <v>7</v>
      </c>
      <c r="F96" s="19"/>
      <c r="G96" s="97">
        <v>7</v>
      </c>
      <c r="H96" s="75" t="s">
        <v>797</v>
      </c>
      <c r="I96" s="56"/>
      <c r="J96" s="21">
        <v>7</v>
      </c>
      <c r="K96" s="19" t="s">
        <v>111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Bunbury</v>
      </c>
      <c r="C97" s="58"/>
      <c r="D97" s="58"/>
      <c r="E97" s="56"/>
      <c r="F97" s="21">
        <f>COUNTA(F90:F96)-0.5*COUNTIF(F90:F96,"Sq*")-COUNTIF(F90:F96,"TBA")</f>
        <v>3</v>
      </c>
      <c r="G97" s="84" t="str">
        <f>"TOTAL MATCHES WON BY : "&amp;H86</f>
        <v>TOTAL MATCHES WON BY : Gosnells</v>
      </c>
      <c r="H97" s="58"/>
      <c r="I97" s="58"/>
      <c r="J97" s="56"/>
      <c r="K97" s="21">
        <f>COUNTA(K90:K96)-0.5*COUNTIF(K90:K96,"Sq*")-COUNTIF(K90:K96,"TBA")</f>
        <v>4</v>
      </c>
      <c r="L97" s="22"/>
      <c r="M97" s="22"/>
      <c r="N97" s="22" t="str">
        <f>IF(F97+K97=0,"",C86)</f>
        <v>Bunbury</v>
      </c>
      <c r="O97" s="22">
        <f>F97</f>
        <v>3</v>
      </c>
      <c r="P97" s="22" t="str">
        <f>IF(F97+K97=0,"",H86)</f>
        <v>Gosnells</v>
      </c>
      <c r="Q97" s="22">
        <f>K97</f>
        <v>4</v>
      </c>
      <c r="R97" s="22" t="str">
        <f>G98</f>
        <v>Gosnells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Gosnells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[4]Sheet1!C40</f>
        <v>Royal Fremantle</v>
      </c>
      <c r="D100" s="58"/>
      <c r="E100" s="58"/>
      <c r="F100" s="56"/>
      <c r="G100" s="16" t="s">
        <v>18</v>
      </c>
      <c r="H100" s="65" t="str">
        <f>[4]Sheet1!E40</f>
        <v>Rockingham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796</v>
      </c>
      <c r="D104" s="56"/>
      <c r="E104" s="21">
        <v>0</v>
      </c>
      <c r="F104" s="19" t="s">
        <v>26</v>
      </c>
      <c r="G104" s="98">
        <v>1</v>
      </c>
      <c r="H104" s="75" t="s">
        <v>795</v>
      </c>
      <c r="I104" s="56"/>
      <c r="J104" s="21">
        <v>3</v>
      </c>
      <c r="K104" s="19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171</v>
      </c>
      <c r="D105" s="56"/>
      <c r="E105" s="21">
        <v>1</v>
      </c>
      <c r="F105" s="19"/>
      <c r="G105" s="97">
        <v>2</v>
      </c>
      <c r="H105" s="75" t="s">
        <v>794</v>
      </c>
      <c r="I105" s="56"/>
      <c r="J105" s="21">
        <v>4</v>
      </c>
      <c r="K105" s="19" t="s">
        <v>26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793</v>
      </c>
      <c r="D106" s="56"/>
      <c r="E106" s="21">
        <v>1</v>
      </c>
      <c r="F106" s="19"/>
      <c r="G106" s="97">
        <v>3</v>
      </c>
      <c r="H106" s="75" t="s">
        <v>792</v>
      </c>
      <c r="I106" s="56"/>
      <c r="J106" s="21">
        <v>4</v>
      </c>
      <c r="K106" s="19" t="s">
        <v>104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638</v>
      </c>
      <c r="D107" s="56"/>
      <c r="E107" s="21">
        <v>2</v>
      </c>
      <c r="F107" s="19"/>
      <c r="G107" s="97">
        <v>4</v>
      </c>
      <c r="H107" s="75" t="s">
        <v>629</v>
      </c>
      <c r="I107" s="56"/>
      <c r="J107" s="21">
        <v>4</v>
      </c>
      <c r="K107" s="19" t="s">
        <v>107</v>
      </c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632</v>
      </c>
      <c r="D108" s="56"/>
      <c r="E108" s="21">
        <v>2</v>
      </c>
      <c r="F108" s="19" t="s">
        <v>111</v>
      </c>
      <c r="G108" s="97">
        <v>5</v>
      </c>
      <c r="H108" s="75" t="s">
        <v>791</v>
      </c>
      <c r="I108" s="56"/>
      <c r="J108" s="21">
        <v>5</v>
      </c>
      <c r="K108" s="19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790</v>
      </c>
      <c r="D109" s="56"/>
      <c r="E109" s="21">
        <v>2</v>
      </c>
      <c r="F109" s="19" t="s">
        <v>92</v>
      </c>
      <c r="G109" s="97">
        <v>6</v>
      </c>
      <c r="H109" s="75" t="s">
        <v>789</v>
      </c>
      <c r="I109" s="56"/>
      <c r="J109" s="21">
        <v>5</v>
      </c>
      <c r="K109" s="19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788</v>
      </c>
      <c r="D110" s="56"/>
      <c r="E110" s="21">
        <v>3</v>
      </c>
      <c r="F110" s="19"/>
      <c r="G110" s="97">
        <v>7</v>
      </c>
      <c r="H110" s="75" t="s">
        <v>787</v>
      </c>
      <c r="I110" s="56"/>
      <c r="J110" s="21">
        <v>5</v>
      </c>
      <c r="K110" s="19" t="s">
        <v>29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Royal Fremantle</v>
      </c>
      <c r="C111" s="58"/>
      <c r="D111" s="58"/>
      <c r="E111" s="56"/>
      <c r="F111" s="21">
        <f>COUNTA(F104:F110)-0.5*COUNTIF(F104:F110,"Sq*")-COUNTIF(F104:F110,"TBA")</f>
        <v>3</v>
      </c>
      <c r="G111" s="84" t="str">
        <f>"TOTAL MATCHES WON BY : "&amp;H100</f>
        <v>TOTAL MATCHES WON BY : Rockingham</v>
      </c>
      <c r="H111" s="58"/>
      <c r="I111" s="58"/>
      <c r="J111" s="56"/>
      <c r="K111" s="21">
        <f>COUNTA(K104:K110)-0.5*COUNTIF(K104:K110,"Sq*")-COUNTIF(K104:K110,"TBA")</f>
        <v>4</v>
      </c>
      <c r="L111" s="22"/>
      <c r="M111" s="22"/>
      <c r="N111" s="22" t="str">
        <f>IF(F111+K111=0,"",C100)</f>
        <v>Royal Fremantle</v>
      </c>
      <c r="O111" s="22">
        <f>F111</f>
        <v>3</v>
      </c>
      <c r="P111" s="22" t="str">
        <f>IF(F111+K111=0,"",H100)</f>
        <v>Rockingham</v>
      </c>
      <c r="Q111" s="22">
        <f>K111</f>
        <v>4</v>
      </c>
      <c r="R111" s="22" t="str">
        <f>G112</f>
        <v>Rockingham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Rockingham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[4]Sheet1!C41</f>
        <v>Kwinana</v>
      </c>
      <c r="D114" s="58"/>
      <c r="E114" s="58"/>
      <c r="F114" s="56"/>
      <c r="G114" s="16" t="s">
        <v>18</v>
      </c>
      <c r="H114" s="65" t="str">
        <f>[4]Sheet1!E41</f>
        <v>Mandurah</v>
      </c>
      <c r="I114" s="58"/>
      <c r="J114" s="58"/>
      <c r="K114" s="56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spans="1:25" ht="15">
      <c r="A115" s="14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spans="1:25" ht="15">
      <c r="A116" s="14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spans="1:25" ht="15">
      <c r="A118" s="14"/>
      <c r="B118" s="15">
        <v>1</v>
      </c>
      <c r="C118" s="75" t="s">
        <v>786</v>
      </c>
      <c r="D118" s="56"/>
      <c r="E118" s="21">
        <v>1</v>
      </c>
      <c r="F118" s="19" t="s">
        <v>34</v>
      </c>
      <c r="G118" s="98">
        <v>1</v>
      </c>
      <c r="H118" s="75" t="s">
        <v>232</v>
      </c>
      <c r="I118" s="56"/>
      <c r="J118" s="21">
        <v>4</v>
      </c>
      <c r="K118" s="19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spans="1:25" ht="15">
      <c r="A119" s="14"/>
      <c r="B119" s="15">
        <v>2</v>
      </c>
      <c r="C119" s="75" t="s">
        <v>655</v>
      </c>
      <c r="D119" s="56"/>
      <c r="E119" s="21">
        <v>3</v>
      </c>
      <c r="F119" s="19"/>
      <c r="G119" s="97">
        <v>2</v>
      </c>
      <c r="H119" s="75" t="s">
        <v>617</v>
      </c>
      <c r="I119" s="56"/>
      <c r="J119" s="21">
        <v>4</v>
      </c>
      <c r="K119" s="19" t="s">
        <v>34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spans="1:25" ht="15">
      <c r="A120" s="14"/>
      <c r="B120" s="15">
        <v>3</v>
      </c>
      <c r="C120" s="75" t="s">
        <v>648</v>
      </c>
      <c r="D120" s="56"/>
      <c r="E120" s="21">
        <v>3</v>
      </c>
      <c r="F120" s="19" t="s">
        <v>99</v>
      </c>
      <c r="G120" s="97">
        <v>3</v>
      </c>
      <c r="H120" s="75" t="s">
        <v>785</v>
      </c>
      <c r="I120" s="56"/>
      <c r="J120" s="21">
        <v>4</v>
      </c>
      <c r="K120" s="19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spans="1:25" ht="15">
      <c r="A121" s="14"/>
      <c r="B121" s="15">
        <v>4</v>
      </c>
      <c r="C121" s="75" t="s">
        <v>784</v>
      </c>
      <c r="D121" s="56"/>
      <c r="E121" s="21">
        <v>3</v>
      </c>
      <c r="F121" s="19" t="s">
        <v>37</v>
      </c>
      <c r="G121" s="97">
        <v>4</v>
      </c>
      <c r="H121" s="75" t="s">
        <v>783</v>
      </c>
      <c r="I121" s="56"/>
      <c r="J121" s="21">
        <v>4</v>
      </c>
      <c r="K121" s="19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spans="1:25" ht="15">
      <c r="A122" s="14"/>
      <c r="B122" s="15">
        <v>5</v>
      </c>
      <c r="C122" s="75" t="s">
        <v>782</v>
      </c>
      <c r="D122" s="56"/>
      <c r="E122" s="21">
        <v>4</v>
      </c>
      <c r="F122" s="19" t="s">
        <v>23</v>
      </c>
      <c r="G122" s="97">
        <v>5</v>
      </c>
      <c r="H122" s="75" t="s">
        <v>781</v>
      </c>
      <c r="I122" s="56"/>
      <c r="J122" s="21">
        <v>5</v>
      </c>
      <c r="K122" s="19" t="s">
        <v>23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spans="1:25" ht="15">
      <c r="A123" s="14"/>
      <c r="B123" s="15">
        <v>6</v>
      </c>
      <c r="C123" s="75" t="s">
        <v>780</v>
      </c>
      <c r="D123" s="56"/>
      <c r="E123" s="21">
        <v>4</v>
      </c>
      <c r="F123" s="19" t="s">
        <v>23</v>
      </c>
      <c r="G123" s="97">
        <v>6</v>
      </c>
      <c r="H123" s="75" t="s">
        <v>779</v>
      </c>
      <c r="I123" s="56"/>
      <c r="J123" s="21">
        <v>6</v>
      </c>
      <c r="K123" s="19" t="s">
        <v>23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spans="1:25" ht="15">
      <c r="A124" s="14"/>
      <c r="B124" s="15">
        <v>7</v>
      </c>
      <c r="C124" s="75" t="s">
        <v>778</v>
      </c>
      <c r="D124" s="56"/>
      <c r="E124" s="21">
        <v>5</v>
      </c>
      <c r="F124" s="19" t="s">
        <v>26</v>
      </c>
      <c r="G124" s="97">
        <v>7</v>
      </c>
      <c r="H124" s="75" t="s">
        <v>777</v>
      </c>
      <c r="I124" s="56"/>
      <c r="J124" s="21">
        <v>6</v>
      </c>
      <c r="K124" s="19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spans="1:25" ht="15">
      <c r="A125" s="14"/>
      <c r="B125" s="64" t="str">
        <f>"TOTAL MATCHES WON BY : "&amp;C114</f>
        <v>TOTAL MATCHES WON BY : Kwinana</v>
      </c>
      <c r="C125" s="58"/>
      <c r="D125" s="58"/>
      <c r="E125" s="56"/>
      <c r="F125" s="21">
        <f>COUNTA(F118:F124)-0.5*COUNTIF(F118:F124,"Sq*")-COUNTIF(F118:F124,"TBA")</f>
        <v>5</v>
      </c>
      <c r="G125" s="84" t="str">
        <f>"TOTAL MATCHES WON BY : "&amp;H114</f>
        <v>TOTAL MATCHES WON BY : Mandurah</v>
      </c>
      <c r="H125" s="58"/>
      <c r="I125" s="58"/>
      <c r="J125" s="56"/>
      <c r="K125" s="21">
        <f>COUNTA(K118:K124)-0.5*COUNTIF(K118:K124,"Sq*")-COUNTIF(K118:K124,"TBA")</f>
        <v>2</v>
      </c>
      <c r="L125" s="24"/>
      <c r="M125" s="22"/>
      <c r="N125" s="22" t="str">
        <f>IF(F125+K125=0,"",C114)</f>
        <v>Kwinana</v>
      </c>
      <c r="O125" s="22">
        <f>F125</f>
        <v>5</v>
      </c>
      <c r="P125" s="22" t="str">
        <f>IF(F125+K125=0,"",H114)</f>
        <v>Mandurah</v>
      </c>
      <c r="Q125" s="22">
        <f>K125</f>
        <v>2</v>
      </c>
      <c r="R125" s="22" t="str">
        <f>G126</f>
        <v>Kwinana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Kwinana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5"/>
      <c r="C127" s="25"/>
      <c r="D127" s="25"/>
      <c r="E127" s="25"/>
      <c r="F127" s="25"/>
      <c r="G127" s="26"/>
      <c r="H127" s="26"/>
      <c r="I127" s="26"/>
      <c r="J127" s="26"/>
      <c r="K127" s="26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spans="1:25" ht="30" customHeight="1">
      <c r="A128" s="13"/>
      <c r="B128" s="76" t="str">
        <f>[4]Sheet1!A31</f>
        <v>ROUND FIVE</v>
      </c>
      <c r="C128" s="56"/>
      <c r="D128" s="62" t="str">
        <f>[4]Sheet1!B31</f>
        <v>SUNDAY 6 JULY</v>
      </c>
      <c r="E128" s="58"/>
      <c r="F128" s="56"/>
      <c r="G128" s="99" t="str">
        <f>[4]Sheet1!C31</f>
        <v>Kwinana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[4]Sheet1!C32</f>
        <v>Royal Perth</v>
      </c>
      <c r="D129" s="58"/>
      <c r="E129" s="58"/>
      <c r="F129" s="56"/>
      <c r="G129" s="16" t="s">
        <v>18</v>
      </c>
      <c r="H129" s="65" t="str">
        <f>[4]Sheet1!E32</f>
        <v>Gosnells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6.5">
      <c r="A133" s="14"/>
      <c r="B133" s="15">
        <v>1</v>
      </c>
      <c r="C133" s="103" t="s">
        <v>776</v>
      </c>
      <c r="D133" s="74"/>
      <c r="E133" s="21">
        <v>-1</v>
      </c>
      <c r="F133" s="19" t="s">
        <v>135</v>
      </c>
      <c r="G133" s="98">
        <v>1</v>
      </c>
      <c r="H133" s="102" t="s">
        <v>659</v>
      </c>
      <c r="I133" s="74"/>
      <c r="J133" s="104">
        <v>1</v>
      </c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6.5">
      <c r="A134" s="14"/>
      <c r="B134" s="15">
        <v>2</v>
      </c>
      <c r="C134" s="103" t="s">
        <v>775</v>
      </c>
      <c r="D134" s="74"/>
      <c r="E134" s="21">
        <v>2</v>
      </c>
      <c r="F134" s="19" t="s">
        <v>29</v>
      </c>
      <c r="G134" s="97">
        <v>2</v>
      </c>
      <c r="H134" s="102" t="s">
        <v>774</v>
      </c>
      <c r="I134" s="74"/>
      <c r="J134" s="104">
        <v>2</v>
      </c>
      <c r="K134" s="19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6.5">
      <c r="A135" s="14"/>
      <c r="B135" s="15">
        <v>3</v>
      </c>
      <c r="C135" s="103" t="s">
        <v>773</v>
      </c>
      <c r="D135" s="74"/>
      <c r="E135" s="21">
        <v>2</v>
      </c>
      <c r="F135" s="19"/>
      <c r="G135" s="97">
        <v>3</v>
      </c>
      <c r="H135" s="102" t="s">
        <v>657</v>
      </c>
      <c r="I135" s="74"/>
      <c r="J135" s="104">
        <v>3</v>
      </c>
      <c r="K135" s="19" t="s">
        <v>34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6.5">
      <c r="A136" s="14"/>
      <c r="B136" s="15">
        <v>4</v>
      </c>
      <c r="C136" s="103" t="s">
        <v>772</v>
      </c>
      <c r="D136" s="74"/>
      <c r="E136" s="21">
        <v>5</v>
      </c>
      <c r="F136" s="19" t="s">
        <v>23</v>
      </c>
      <c r="G136" s="97">
        <v>4</v>
      </c>
      <c r="H136" s="102" t="s">
        <v>614</v>
      </c>
      <c r="I136" s="74"/>
      <c r="J136" s="104">
        <v>3</v>
      </c>
      <c r="K136" s="19" t="s">
        <v>23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6.5">
      <c r="A137" s="14"/>
      <c r="B137" s="15">
        <v>5</v>
      </c>
      <c r="C137" s="103" t="s">
        <v>771</v>
      </c>
      <c r="D137" s="74"/>
      <c r="E137" s="21">
        <v>5</v>
      </c>
      <c r="F137" s="19"/>
      <c r="G137" s="97">
        <v>5</v>
      </c>
      <c r="H137" s="102" t="s">
        <v>612</v>
      </c>
      <c r="I137" s="74"/>
      <c r="J137" s="104">
        <v>4</v>
      </c>
      <c r="K137" s="19" t="s">
        <v>104</v>
      </c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6.5">
      <c r="A138" s="14"/>
      <c r="B138" s="15">
        <v>6</v>
      </c>
      <c r="C138" s="103" t="s">
        <v>770</v>
      </c>
      <c r="D138" s="74"/>
      <c r="E138" s="21">
        <v>5</v>
      </c>
      <c r="F138" s="19" t="s">
        <v>96</v>
      </c>
      <c r="G138" s="97">
        <v>6</v>
      </c>
      <c r="H138" s="102" t="s">
        <v>608</v>
      </c>
      <c r="I138" s="74"/>
      <c r="J138" s="104">
        <v>5</v>
      </c>
      <c r="K138" s="19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6.5">
      <c r="A139" s="14"/>
      <c r="B139" s="15">
        <v>7</v>
      </c>
      <c r="C139" s="103" t="s">
        <v>769</v>
      </c>
      <c r="D139" s="74"/>
      <c r="E139" s="21">
        <v>6</v>
      </c>
      <c r="F139" s="19" t="s">
        <v>23</v>
      </c>
      <c r="G139" s="97">
        <v>7</v>
      </c>
      <c r="H139" s="102" t="s">
        <v>610</v>
      </c>
      <c r="I139" s="74"/>
      <c r="J139" s="104">
        <v>5</v>
      </c>
      <c r="K139" s="19" t="s">
        <v>23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Royal Perth</v>
      </c>
      <c r="C140" s="58"/>
      <c r="D140" s="58"/>
      <c r="E140" s="56"/>
      <c r="F140" s="21">
        <f>COUNTA(F133:F139)-0.5*COUNTIF(F133:F139,"Sq*")-COUNTIF(F133:F139,"TBA")</f>
        <v>4</v>
      </c>
      <c r="G140" s="84" t="str">
        <f>"TOTAL MATCHES WON BY : "&amp;H129</f>
        <v>TOTAL MATCHES WON BY : Gosnells</v>
      </c>
      <c r="H140" s="58"/>
      <c r="I140" s="58"/>
      <c r="J140" s="56"/>
      <c r="K140" s="21">
        <f>COUNTA(K133:K139)-0.5*COUNTIF(K133:K139,"Sq*")-COUNTIF(K133:K139,"TBA")</f>
        <v>3</v>
      </c>
      <c r="L140" s="22"/>
      <c r="M140" s="22"/>
      <c r="N140" s="22" t="str">
        <f>IF(F140+K140=0,"",C129)</f>
        <v>Royal Perth</v>
      </c>
      <c r="O140" s="22">
        <f>F140</f>
        <v>4</v>
      </c>
      <c r="P140" s="22" t="str">
        <f>IF(F140+K140=0,"",H129)</f>
        <v>Gosnells</v>
      </c>
      <c r="Q140" s="22">
        <f>K140</f>
        <v>3</v>
      </c>
      <c r="R140" s="22" t="str">
        <f>G141</f>
        <v>Royal Perth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Royal Perth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[4]Sheet1!C33</f>
        <v>Hartfield</v>
      </c>
      <c r="D143" s="58"/>
      <c r="E143" s="58"/>
      <c r="F143" s="56"/>
      <c r="G143" s="16" t="s">
        <v>18</v>
      </c>
      <c r="H143" s="65" t="str">
        <f>[4]Sheet1!E33</f>
        <v>Bunbury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103" t="s">
        <v>311</v>
      </c>
      <c r="D147" s="74"/>
      <c r="E147" s="21">
        <v>1</v>
      </c>
      <c r="F147" s="19" t="s">
        <v>104</v>
      </c>
      <c r="G147" s="98">
        <v>1</v>
      </c>
      <c r="H147" s="103" t="s">
        <v>647</v>
      </c>
      <c r="I147" s="74"/>
      <c r="J147" s="21">
        <v>2</v>
      </c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103" t="s">
        <v>628</v>
      </c>
      <c r="D148" s="74"/>
      <c r="E148" s="21">
        <v>1</v>
      </c>
      <c r="F148" s="19" t="s">
        <v>26</v>
      </c>
      <c r="G148" s="97">
        <v>2</v>
      </c>
      <c r="H148" s="103" t="s">
        <v>292</v>
      </c>
      <c r="I148" s="74"/>
      <c r="J148" s="21">
        <v>2</v>
      </c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103" t="s">
        <v>768</v>
      </c>
      <c r="D149" s="74"/>
      <c r="E149" s="21">
        <v>1</v>
      </c>
      <c r="F149" s="19" t="s">
        <v>92</v>
      </c>
      <c r="G149" s="97">
        <v>3</v>
      </c>
      <c r="H149" s="103" t="s">
        <v>248</v>
      </c>
      <c r="I149" s="74"/>
      <c r="J149" s="21">
        <v>2</v>
      </c>
      <c r="K149" s="19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103" t="s">
        <v>321</v>
      </c>
      <c r="D150" s="74"/>
      <c r="E150" s="21">
        <v>2</v>
      </c>
      <c r="F150" s="19"/>
      <c r="G150" s="97">
        <v>4</v>
      </c>
      <c r="H150" s="103" t="s">
        <v>767</v>
      </c>
      <c r="I150" s="74"/>
      <c r="J150" s="21">
        <v>2</v>
      </c>
      <c r="K150" s="19" t="s">
        <v>92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103" t="s">
        <v>625</v>
      </c>
      <c r="D151" s="74"/>
      <c r="E151" s="21">
        <v>2</v>
      </c>
      <c r="F151" s="19" t="s">
        <v>29</v>
      </c>
      <c r="G151" s="97">
        <v>5</v>
      </c>
      <c r="H151" s="103" t="s">
        <v>291</v>
      </c>
      <c r="I151" s="74"/>
      <c r="J151" s="21">
        <v>2</v>
      </c>
      <c r="K151" s="19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103" t="s">
        <v>623</v>
      </c>
      <c r="D152" s="74"/>
      <c r="E152" s="21">
        <v>3</v>
      </c>
      <c r="F152" s="19" t="s">
        <v>34</v>
      </c>
      <c r="G152" s="97">
        <v>6</v>
      </c>
      <c r="H152" s="103" t="s">
        <v>641</v>
      </c>
      <c r="I152" s="74"/>
      <c r="J152" s="21">
        <v>3</v>
      </c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103" t="s">
        <v>620</v>
      </c>
      <c r="D153" s="74"/>
      <c r="E153" s="21">
        <v>4</v>
      </c>
      <c r="F153" s="19" t="s">
        <v>92</v>
      </c>
      <c r="G153" s="97">
        <v>7</v>
      </c>
      <c r="H153" s="103" t="s">
        <v>766</v>
      </c>
      <c r="I153" s="74"/>
      <c r="J153" s="21">
        <v>4</v>
      </c>
      <c r="K153" s="19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Hartfield</v>
      </c>
      <c r="C154" s="58"/>
      <c r="D154" s="58"/>
      <c r="E154" s="56"/>
      <c r="F154" s="21">
        <f>COUNTA(F147:F153)-0.5*COUNTIF(F147:F153,"Sq*")-COUNTIF(F147:F153,"TBA")</f>
        <v>6</v>
      </c>
      <c r="G154" s="84" t="str">
        <f>"TOTAL MATCHES WON BY : "&amp;H143</f>
        <v>TOTAL MATCHES WON BY : Bunbury</v>
      </c>
      <c r="H154" s="58"/>
      <c r="I154" s="58"/>
      <c r="J154" s="56"/>
      <c r="K154" s="21">
        <f>COUNTA(K147:K153)-0.5*COUNTIF(K147:K153,"Sq*")-COUNTIF(K147:K153,"TBA")</f>
        <v>1</v>
      </c>
      <c r="L154" s="22"/>
      <c r="M154" s="22"/>
      <c r="N154" s="22" t="str">
        <f>IF(F154+K154=0,"",C143)</f>
        <v>Hartfield</v>
      </c>
      <c r="O154" s="22">
        <f>F154</f>
        <v>6</v>
      </c>
      <c r="P154" s="22" t="str">
        <f>IF(F154+K154=0,"",H143)</f>
        <v>Bunbury</v>
      </c>
      <c r="Q154" s="22">
        <f>K154</f>
        <v>1</v>
      </c>
      <c r="R154" s="22" t="str">
        <f>G155</f>
        <v>Hartfield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Hartfield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[4]Sheet1!C34</f>
        <v>Kwinana</v>
      </c>
      <c r="D157" s="58"/>
      <c r="E157" s="58"/>
      <c r="F157" s="56"/>
      <c r="G157" s="16" t="s">
        <v>18</v>
      </c>
      <c r="H157" s="65" t="str">
        <f>[4]Sheet1!E34</f>
        <v>Rockingham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6.5" customHeight="1">
      <c r="A161" s="14"/>
      <c r="B161" s="15">
        <v>1</v>
      </c>
      <c r="C161" s="103" t="s">
        <v>765</v>
      </c>
      <c r="D161" s="74"/>
      <c r="E161" s="21">
        <v>1</v>
      </c>
      <c r="F161" s="19"/>
      <c r="G161" s="98">
        <v>1</v>
      </c>
      <c r="H161" s="103" t="s">
        <v>764</v>
      </c>
      <c r="I161" s="74"/>
      <c r="J161" s="21">
        <v>2</v>
      </c>
      <c r="K161" s="19" t="s">
        <v>26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103" t="s">
        <v>763</v>
      </c>
      <c r="D162" s="74"/>
      <c r="E162" s="21">
        <v>2</v>
      </c>
      <c r="F162" s="19" t="s">
        <v>175</v>
      </c>
      <c r="G162" s="97">
        <v>2</v>
      </c>
      <c r="H162" s="103" t="s">
        <v>762</v>
      </c>
      <c r="I162" s="74"/>
      <c r="J162" s="21">
        <v>4</v>
      </c>
      <c r="K162" s="19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103" t="s">
        <v>761</v>
      </c>
      <c r="D163" s="74"/>
      <c r="E163" s="21">
        <v>2</v>
      </c>
      <c r="F163" s="19" t="s">
        <v>104</v>
      </c>
      <c r="G163" s="97">
        <v>3</v>
      </c>
      <c r="H163" s="103" t="s">
        <v>760</v>
      </c>
      <c r="I163" s="74"/>
      <c r="J163" s="21">
        <v>4</v>
      </c>
      <c r="K163" s="19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103" t="s">
        <v>759</v>
      </c>
      <c r="D164" s="74"/>
      <c r="E164" s="21">
        <v>2</v>
      </c>
      <c r="F164" s="19" t="s">
        <v>104</v>
      </c>
      <c r="G164" s="97">
        <v>4</v>
      </c>
      <c r="H164" s="103" t="s">
        <v>758</v>
      </c>
      <c r="I164" s="74"/>
      <c r="J164" s="21">
        <v>4</v>
      </c>
      <c r="K164" s="19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103" t="s">
        <v>757</v>
      </c>
      <c r="D165" s="74"/>
      <c r="E165" s="21">
        <v>3</v>
      </c>
      <c r="F165" s="19" t="s">
        <v>26</v>
      </c>
      <c r="G165" s="97">
        <v>5</v>
      </c>
      <c r="H165" s="103" t="s">
        <v>756</v>
      </c>
      <c r="I165" s="74"/>
      <c r="J165" s="21">
        <v>4</v>
      </c>
      <c r="K165" s="19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103" t="s">
        <v>755</v>
      </c>
      <c r="D166" s="74"/>
      <c r="E166" s="21">
        <v>3</v>
      </c>
      <c r="F166" s="19" t="s">
        <v>23</v>
      </c>
      <c r="G166" s="97">
        <v>6</v>
      </c>
      <c r="H166" s="103" t="s">
        <v>754</v>
      </c>
      <c r="I166" s="74"/>
      <c r="J166" s="21">
        <v>5</v>
      </c>
      <c r="K166" s="19" t="s">
        <v>23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103" t="s">
        <v>753</v>
      </c>
      <c r="D167" s="74"/>
      <c r="E167" s="21">
        <v>4</v>
      </c>
      <c r="F167" s="19" t="s">
        <v>23</v>
      </c>
      <c r="G167" s="97">
        <v>7</v>
      </c>
      <c r="H167" s="103" t="s">
        <v>752</v>
      </c>
      <c r="I167" s="74"/>
      <c r="J167" s="21">
        <v>5</v>
      </c>
      <c r="K167" s="19" t="s">
        <v>23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Kwinana</v>
      </c>
      <c r="C168" s="58"/>
      <c r="D168" s="58"/>
      <c r="E168" s="56"/>
      <c r="F168" s="21">
        <f>COUNTA(F161:F167)-0.5*COUNTIF(F161:F167,"Sq*")-COUNTIF(F161:F167,"TBA")</f>
        <v>5</v>
      </c>
      <c r="G168" s="84" t="str">
        <f>"TOTAL MATCHES WON BY : "&amp;H157</f>
        <v>TOTAL MATCHES WON BY : Rockingham</v>
      </c>
      <c r="H168" s="58"/>
      <c r="I168" s="58"/>
      <c r="J168" s="56"/>
      <c r="K168" s="21">
        <f>COUNTA(K161:K167)-0.5*COUNTIF(K161:K167,"Sq*")-COUNTIF(K161:K167,"TBA")</f>
        <v>2</v>
      </c>
      <c r="L168" s="22"/>
      <c r="M168" s="22"/>
      <c r="N168" s="22" t="str">
        <f>IF(F168+K168=0,"",C157)</f>
        <v>Kwinana</v>
      </c>
      <c r="O168" s="22">
        <f>F168</f>
        <v>5</v>
      </c>
      <c r="P168" s="22" t="str">
        <f>IF(F168+K168=0,"",H157)</f>
        <v>Rockingham</v>
      </c>
      <c r="Q168" s="22">
        <f>K168</f>
        <v>2</v>
      </c>
      <c r="R168" s="22" t="str">
        <f>G169</f>
        <v>Kwinana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Kwinana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14"/>
      <c r="B171" s="15" t="s">
        <v>18</v>
      </c>
      <c r="C171" s="64" t="str">
        <f>[4]Sheet1!C35</f>
        <v>Royal Fremantle</v>
      </c>
      <c r="D171" s="58"/>
      <c r="E171" s="58"/>
      <c r="F171" s="56"/>
      <c r="G171" s="16" t="s">
        <v>18</v>
      </c>
      <c r="H171" s="65" t="str">
        <f>[4]Sheet1!E35</f>
        <v>Mandurah</v>
      </c>
      <c r="I171" s="58"/>
      <c r="J171" s="58"/>
      <c r="K171" s="56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 ht="15">
      <c r="A172" s="14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 ht="15">
      <c r="A175" s="14"/>
      <c r="B175" s="15">
        <v>1</v>
      </c>
      <c r="C175" s="102" t="s">
        <v>751</v>
      </c>
      <c r="D175" s="74"/>
      <c r="E175" s="21">
        <v>0</v>
      </c>
      <c r="F175" s="19"/>
      <c r="G175" s="98">
        <v>1</v>
      </c>
      <c r="H175" s="102" t="s">
        <v>750</v>
      </c>
      <c r="I175" s="74"/>
      <c r="J175" s="21">
        <v>3</v>
      </c>
      <c r="K175" s="19" t="s">
        <v>96</v>
      </c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 ht="15">
      <c r="A176" s="14"/>
      <c r="B176" s="15">
        <v>2</v>
      </c>
      <c r="C176" s="102" t="s">
        <v>749</v>
      </c>
      <c r="D176" s="74"/>
      <c r="E176" s="21">
        <v>1</v>
      </c>
      <c r="F176" s="19"/>
      <c r="G176" s="97">
        <v>2</v>
      </c>
      <c r="H176" s="102" t="s">
        <v>617</v>
      </c>
      <c r="I176" s="74"/>
      <c r="J176" s="21">
        <v>4</v>
      </c>
      <c r="K176" s="19" t="s">
        <v>34</v>
      </c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 ht="15">
      <c r="A177" s="14"/>
      <c r="B177" s="15">
        <v>3</v>
      </c>
      <c r="C177" s="102" t="s">
        <v>748</v>
      </c>
      <c r="D177" s="74"/>
      <c r="E177" s="21">
        <v>2</v>
      </c>
      <c r="F177" s="19" t="s">
        <v>34</v>
      </c>
      <c r="G177" s="97">
        <v>3</v>
      </c>
      <c r="H177" s="102" t="s">
        <v>615</v>
      </c>
      <c r="I177" s="74"/>
      <c r="J177" s="21">
        <v>4</v>
      </c>
      <c r="K177" s="19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 ht="15">
      <c r="A178" s="14"/>
      <c r="B178" s="15">
        <v>4</v>
      </c>
      <c r="C178" s="102" t="s">
        <v>747</v>
      </c>
      <c r="D178" s="74"/>
      <c r="E178" s="21">
        <v>2</v>
      </c>
      <c r="F178" s="19" t="s">
        <v>84</v>
      </c>
      <c r="G178" s="97">
        <v>4</v>
      </c>
      <c r="H178" s="102" t="s">
        <v>669</v>
      </c>
      <c r="I178" s="74"/>
      <c r="J178" s="21">
        <v>5</v>
      </c>
      <c r="K178" s="19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 ht="15">
      <c r="A179" s="14"/>
      <c r="B179" s="15">
        <v>5</v>
      </c>
      <c r="C179" s="102" t="s">
        <v>746</v>
      </c>
      <c r="D179" s="74"/>
      <c r="E179" s="21">
        <v>3</v>
      </c>
      <c r="F179" s="19"/>
      <c r="G179" s="97">
        <v>5</v>
      </c>
      <c r="H179" s="102" t="s">
        <v>613</v>
      </c>
      <c r="I179" s="74"/>
      <c r="J179" s="21">
        <v>5</v>
      </c>
      <c r="K179" s="19" t="s">
        <v>26</v>
      </c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 ht="15">
      <c r="A180" s="14"/>
      <c r="B180" s="15">
        <v>6</v>
      </c>
      <c r="C180" s="102" t="s">
        <v>745</v>
      </c>
      <c r="D180" s="74"/>
      <c r="E180" s="21">
        <v>3</v>
      </c>
      <c r="F180" s="19" t="s">
        <v>23</v>
      </c>
      <c r="G180" s="97">
        <v>6</v>
      </c>
      <c r="H180" s="102" t="s">
        <v>607</v>
      </c>
      <c r="I180" s="74"/>
      <c r="J180" s="21">
        <v>6</v>
      </c>
      <c r="K180" s="19" t="s">
        <v>23</v>
      </c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 ht="15">
      <c r="A181" s="14"/>
      <c r="B181" s="15">
        <v>7</v>
      </c>
      <c r="C181" s="102" t="s">
        <v>744</v>
      </c>
      <c r="D181" s="74"/>
      <c r="E181" s="21">
        <v>3</v>
      </c>
      <c r="F181" s="19" t="s">
        <v>92</v>
      </c>
      <c r="G181" s="97">
        <v>7</v>
      </c>
      <c r="H181" s="102" t="s">
        <v>611</v>
      </c>
      <c r="I181" s="74"/>
      <c r="J181" s="21">
        <v>6</v>
      </c>
      <c r="K181" s="19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 ht="15">
      <c r="A182" s="14"/>
      <c r="B182" s="64" t="str">
        <f>"TOTAL MATCHES WON BY : "&amp;C171</f>
        <v>TOTAL MATCHES WON BY : Royal Fremantle</v>
      </c>
      <c r="C182" s="58"/>
      <c r="D182" s="58"/>
      <c r="E182" s="56"/>
      <c r="F182" s="21">
        <f>COUNTA(F175:F181)-0.5*COUNTIF(F175:F181,"Sq*")-COUNTIF(F175:F181,"TBA")</f>
        <v>3.5</v>
      </c>
      <c r="G182" s="84" t="str">
        <f>"TOTAL MATCHES WON BY : "&amp;H171</f>
        <v>TOTAL MATCHES WON BY : Mandurah</v>
      </c>
      <c r="H182" s="58"/>
      <c r="I182" s="58"/>
      <c r="J182" s="56"/>
      <c r="K182" s="21">
        <f>COUNTA(K175:K181)-0.5*COUNTIF(K175:K181,"Sq*")-COUNTIF(K175:K181,"TBA")</f>
        <v>3.5</v>
      </c>
      <c r="L182" s="24"/>
      <c r="M182" s="22"/>
      <c r="N182" s="22" t="str">
        <f>IF(F182+K182=0,"",C171)</f>
        <v>Royal Fremantle</v>
      </c>
      <c r="O182" s="22">
        <f>F182</f>
        <v>3.5</v>
      </c>
      <c r="P182" s="22" t="str">
        <f>IF(F182+K182=0,"",H171)</f>
        <v>Mandurah</v>
      </c>
      <c r="Q182" s="22">
        <f>K182</f>
        <v>3.5</v>
      </c>
      <c r="R182" s="22" t="str">
        <f>G183</f>
        <v>HALVED</v>
      </c>
      <c r="S182" s="22" t="str">
        <f>IF(R182="HALVED",C171,"")</f>
        <v>Royal Fremantle</v>
      </c>
      <c r="T182" s="22" t="str">
        <f>IF(R182="HALVED",H171,"")</f>
        <v>Mandurah</v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HALVED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25"/>
      <c r="C184" s="25"/>
      <c r="D184" s="25"/>
      <c r="E184" s="25"/>
      <c r="F184" s="25"/>
      <c r="G184" s="26"/>
      <c r="H184" s="26"/>
      <c r="I184" s="26"/>
      <c r="J184" s="26"/>
      <c r="K184" s="26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 ht="30" customHeight="1">
      <c r="A185" s="13"/>
      <c r="B185" s="76" t="str">
        <f>[4]Sheet1!A25</f>
        <v>ROUND FOUR</v>
      </c>
      <c r="C185" s="56"/>
      <c r="D185" s="62" t="str">
        <f>[4]Sheet1!B25</f>
        <v>SUNDAY 29 JUNE</v>
      </c>
      <c r="E185" s="58"/>
      <c r="F185" s="56"/>
      <c r="G185" s="99" t="str">
        <f>[4]Sheet1!C25</f>
        <v>Hartfield CC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[4]Sheet1!C26</f>
        <v>Rockingham</v>
      </c>
      <c r="D186" s="58"/>
      <c r="E186" s="58"/>
      <c r="F186" s="56"/>
      <c r="G186" s="16" t="s">
        <v>18</v>
      </c>
      <c r="H186" s="65" t="str">
        <f>[4]Sheet1!E26</f>
        <v>Bunbury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743</v>
      </c>
      <c r="D190" s="56"/>
      <c r="E190" s="21">
        <v>4</v>
      </c>
      <c r="F190" s="19" t="s">
        <v>26</v>
      </c>
      <c r="G190" s="98">
        <v>1</v>
      </c>
      <c r="H190" s="75" t="s">
        <v>742</v>
      </c>
      <c r="I190" s="56"/>
      <c r="J190" s="21">
        <v>3</v>
      </c>
      <c r="K190" s="19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741</v>
      </c>
      <c r="D191" s="56"/>
      <c r="E191" s="21">
        <v>4</v>
      </c>
      <c r="F191" s="19" t="s">
        <v>99</v>
      </c>
      <c r="G191" s="97">
        <v>2</v>
      </c>
      <c r="H191" s="75" t="s">
        <v>740</v>
      </c>
      <c r="I191" s="56"/>
      <c r="J191" s="21">
        <v>3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739</v>
      </c>
      <c r="D192" s="56"/>
      <c r="E192" s="21">
        <v>5</v>
      </c>
      <c r="F192" s="19" t="s">
        <v>23</v>
      </c>
      <c r="G192" s="97">
        <v>3</v>
      </c>
      <c r="H192" s="75" t="s">
        <v>738</v>
      </c>
      <c r="I192" s="56"/>
      <c r="J192" s="21">
        <v>4</v>
      </c>
      <c r="K192" s="19" t="s">
        <v>23</v>
      </c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737</v>
      </c>
      <c r="D193" s="56"/>
      <c r="E193" s="21">
        <v>5</v>
      </c>
      <c r="F193" s="19" t="s">
        <v>96</v>
      </c>
      <c r="G193" s="97">
        <v>4</v>
      </c>
      <c r="H193" s="75" t="s">
        <v>736</v>
      </c>
      <c r="I193" s="56"/>
      <c r="J193" s="21">
        <v>4</v>
      </c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735</v>
      </c>
      <c r="D194" s="56"/>
      <c r="E194" s="21">
        <v>5</v>
      </c>
      <c r="F194" s="19" t="s">
        <v>96</v>
      </c>
      <c r="G194" s="97">
        <v>5</v>
      </c>
      <c r="H194" s="75" t="s">
        <v>734</v>
      </c>
      <c r="I194" s="56"/>
      <c r="J194" s="21">
        <v>4</v>
      </c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733</v>
      </c>
      <c r="D195" s="56"/>
      <c r="E195" s="21">
        <v>5</v>
      </c>
      <c r="F195" s="19" t="s">
        <v>23</v>
      </c>
      <c r="G195" s="97">
        <v>6</v>
      </c>
      <c r="H195" s="75" t="s">
        <v>732</v>
      </c>
      <c r="I195" s="56"/>
      <c r="J195" s="21">
        <v>4</v>
      </c>
      <c r="K195" s="19" t="s">
        <v>23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731</v>
      </c>
      <c r="D196" s="56"/>
      <c r="E196" s="21">
        <v>7</v>
      </c>
      <c r="F196" s="19"/>
      <c r="G196" s="97">
        <v>7</v>
      </c>
      <c r="H196" s="75" t="s">
        <v>730</v>
      </c>
      <c r="I196" s="56"/>
      <c r="J196" s="21">
        <v>5</v>
      </c>
      <c r="K196" s="19" t="s">
        <v>26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Rockingham</v>
      </c>
      <c r="C197" s="58"/>
      <c r="D197" s="58"/>
      <c r="E197" s="56"/>
      <c r="F197" s="21">
        <f>COUNTA(F190:F196)-0.5*COUNTIF(F190:F196,"Sq*")-COUNTIF(F190:F196,"TBA")</f>
        <v>5</v>
      </c>
      <c r="G197" s="84" t="str">
        <f>"TOTAL MATCHES WON BY : "&amp;H186</f>
        <v>TOTAL MATCHES WON BY : Bunbury</v>
      </c>
      <c r="H197" s="58"/>
      <c r="I197" s="58"/>
      <c r="J197" s="56"/>
      <c r="K197" s="21">
        <f>COUNTA(K190:K196)-0.5*COUNTIF(K190:K196,"Sq*")-COUNTIF(K190:K196,"TBA")</f>
        <v>2</v>
      </c>
      <c r="L197" s="22"/>
      <c r="M197" s="22"/>
      <c r="N197" s="22" t="str">
        <f>IF(F197+K197=0,"",C186)</f>
        <v>Rockingham</v>
      </c>
      <c r="O197" s="22">
        <f>F197</f>
        <v>5</v>
      </c>
      <c r="P197" s="22" t="str">
        <f>IF(F197+K197=0,"",H186)</f>
        <v>Bunbury</v>
      </c>
      <c r="Q197" s="22">
        <f>K197</f>
        <v>2</v>
      </c>
      <c r="R197" s="22" t="str">
        <f>G198</f>
        <v>Rockingham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Rockingham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[4]Sheet1!C27</f>
        <v>Kwinana</v>
      </c>
      <c r="D200" s="58"/>
      <c r="E200" s="58"/>
      <c r="F200" s="56"/>
      <c r="G200" s="16" t="s">
        <v>18</v>
      </c>
      <c r="H200" s="65" t="str">
        <f>[4]Sheet1!E27</f>
        <v>Hartfield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729</v>
      </c>
      <c r="D204" s="56"/>
      <c r="E204" s="21">
        <v>2</v>
      </c>
      <c r="F204" s="19"/>
      <c r="G204" s="98">
        <v>1</v>
      </c>
      <c r="H204" s="75" t="s">
        <v>728</v>
      </c>
      <c r="I204" s="56"/>
      <c r="J204" s="21">
        <v>2</v>
      </c>
      <c r="K204" s="19" t="s">
        <v>104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727</v>
      </c>
      <c r="D205" s="56"/>
      <c r="E205" s="21">
        <v>3</v>
      </c>
      <c r="F205" s="19"/>
      <c r="G205" s="97">
        <v>2</v>
      </c>
      <c r="H205" s="75" t="s">
        <v>726</v>
      </c>
      <c r="I205" s="56"/>
      <c r="J205" s="21">
        <v>3</v>
      </c>
      <c r="K205" s="19" t="s">
        <v>111</v>
      </c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725</v>
      </c>
      <c r="D206" s="56"/>
      <c r="E206" s="21">
        <v>4</v>
      </c>
      <c r="F206" s="19" t="s">
        <v>26</v>
      </c>
      <c r="G206" s="97">
        <v>3</v>
      </c>
      <c r="H206" s="75" t="s">
        <v>724</v>
      </c>
      <c r="I206" s="56"/>
      <c r="J206" s="21">
        <v>4</v>
      </c>
      <c r="K206" s="19" t="s">
        <v>175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723</v>
      </c>
      <c r="D207" s="56"/>
      <c r="E207" s="21">
        <v>4</v>
      </c>
      <c r="F207" s="19" t="s">
        <v>104</v>
      </c>
      <c r="G207" s="97">
        <v>4</v>
      </c>
      <c r="H207" s="75" t="s">
        <v>722</v>
      </c>
      <c r="I207" s="56"/>
      <c r="J207" s="21">
        <v>4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721</v>
      </c>
      <c r="D208" s="56"/>
      <c r="E208" s="21">
        <v>5</v>
      </c>
      <c r="F208" s="19" t="s">
        <v>111</v>
      </c>
      <c r="G208" s="97">
        <v>5</v>
      </c>
      <c r="H208" s="75" t="s">
        <v>720</v>
      </c>
      <c r="I208" s="56"/>
      <c r="J208" s="21">
        <v>4</v>
      </c>
      <c r="K208" s="19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719</v>
      </c>
      <c r="D209" s="56"/>
      <c r="E209" s="21">
        <v>5</v>
      </c>
      <c r="F209" s="19"/>
      <c r="G209" s="97">
        <v>6</v>
      </c>
      <c r="H209" s="75" t="s">
        <v>718</v>
      </c>
      <c r="I209" s="56"/>
      <c r="J209" s="21">
        <v>4</v>
      </c>
      <c r="K209" s="19" t="s">
        <v>92</v>
      </c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717</v>
      </c>
      <c r="D210" s="56"/>
      <c r="E210" s="21">
        <v>6</v>
      </c>
      <c r="F210" s="19"/>
      <c r="G210" s="97">
        <v>7</v>
      </c>
      <c r="H210" s="75" t="s">
        <v>716</v>
      </c>
      <c r="I210" s="56"/>
      <c r="J210" s="21">
        <v>6</v>
      </c>
      <c r="K210" s="19" t="s">
        <v>84</v>
      </c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Kwinana</v>
      </c>
      <c r="C211" s="58"/>
      <c r="D211" s="58"/>
      <c r="E211" s="56"/>
      <c r="F211" s="21">
        <f>COUNTA(F204:F210)-0.5*COUNTIF(F204:F210,"Sq*")-COUNTIF(F204:F210,"TBA")</f>
        <v>3</v>
      </c>
      <c r="G211" s="84" t="str">
        <f>"TOTAL MATCHES WON BY : "&amp;H200</f>
        <v>TOTAL MATCHES WON BY : Hartfield</v>
      </c>
      <c r="H211" s="58"/>
      <c r="I211" s="58"/>
      <c r="J211" s="56"/>
      <c r="K211" s="21">
        <f>COUNTA(K204:K210)-0.5*COUNTIF(K204:K210,"Sq*")-COUNTIF(K204:K210,"TBA")</f>
        <v>5</v>
      </c>
      <c r="L211" s="22"/>
      <c r="M211" s="22"/>
      <c r="N211" s="22" t="str">
        <f>IF(F211+K211=0,"",C200)</f>
        <v>Kwinana</v>
      </c>
      <c r="O211" s="22">
        <f>F211</f>
        <v>3</v>
      </c>
      <c r="P211" s="22" t="str">
        <f>IF(F211+K211=0,"",H200)</f>
        <v>Hartfield</v>
      </c>
      <c r="Q211" s="22">
        <f>K211</f>
        <v>5</v>
      </c>
      <c r="R211" s="22" t="str">
        <f>G212</f>
        <v>Hartfield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Hartfield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[4]Sheet1!C28</f>
        <v>Gosnells</v>
      </c>
      <c r="D214" s="58"/>
      <c r="E214" s="58"/>
      <c r="F214" s="56"/>
      <c r="G214" s="16" t="s">
        <v>18</v>
      </c>
      <c r="H214" s="65" t="str">
        <f>[4]Sheet1!E28</f>
        <v>Royal Fremantle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715</v>
      </c>
      <c r="D218" s="56"/>
      <c r="E218" s="21">
        <v>2</v>
      </c>
      <c r="F218" s="19" t="s">
        <v>23</v>
      </c>
      <c r="G218" s="98">
        <v>1</v>
      </c>
      <c r="H218" s="75" t="s">
        <v>714</v>
      </c>
      <c r="I218" s="56"/>
      <c r="J218" s="21">
        <v>2</v>
      </c>
      <c r="K218" s="19" t="s">
        <v>23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713</v>
      </c>
      <c r="D219" s="56"/>
      <c r="E219" s="21">
        <v>4</v>
      </c>
      <c r="F219" s="19" t="s">
        <v>34</v>
      </c>
      <c r="G219" s="97">
        <v>2</v>
      </c>
      <c r="H219" s="75" t="s">
        <v>712</v>
      </c>
      <c r="I219" s="56"/>
      <c r="J219" s="21">
        <v>2</v>
      </c>
      <c r="K219" s="19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711</v>
      </c>
      <c r="D220" s="56"/>
      <c r="E220" s="21">
        <v>5</v>
      </c>
      <c r="F220" s="19"/>
      <c r="G220" s="97">
        <v>3</v>
      </c>
      <c r="H220" s="75" t="s">
        <v>710</v>
      </c>
      <c r="I220" s="56"/>
      <c r="J220" s="21">
        <v>3</v>
      </c>
      <c r="K220" s="19" t="s">
        <v>37</v>
      </c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709</v>
      </c>
      <c r="D221" s="56"/>
      <c r="E221" s="21">
        <v>6</v>
      </c>
      <c r="F221" s="19" t="s">
        <v>111</v>
      </c>
      <c r="G221" s="97">
        <v>4</v>
      </c>
      <c r="H221" s="75" t="s">
        <v>708</v>
      </c>
      <c r="I221" s="56"/>
      <c r="J221" s="21">
        <v>3</v>
      </c>
      <c r="K221" s="19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707</v>
      </c>
      <c r="D222" s="56"/>
      <c r="E222" s="21">
        <v>7</v>
      </c>
      <c r="F222" s="19" t="s">
        <v>29</v>
      </c>
      <c r="G222" s="97">
        <v>5</v>
      </c>
      <c r="H222" s="75" t="s">
        <v>706</v>
      </c>
      <c r="I222" s="56"/>
      <c r="J222" s="21">
        <v>4</v>
      </c>
      <c r="K222" s="19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705</v>
      </c>
      <c r="D223" s="56"/>
      <c r="E223" s="21">
        <v>7</v>
      </c>
      <c r="F223" s="19"/>
      <c r="G223" s="97">
        <v>6</v>
      </c>
      <c r="H223" s="75" t="s">
        <v>704</v>
      </c>
      <c r="I223" s="56"/>
      <c r="J223" s="21">
        <v>5</v>
      </c>
      <c r="K223" s="19" t="s">
        <v>111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703</v>
      </c>
      <c r="D224" s="56"/>
      <c r="E224" s="21">
        <v>7</v>
      </c>
      <c r="F224" s="19"/>
      <c r="G224" s="97">
        <v>7</v>
      </c>
      <c r="H224" s="75" t="s">
        <v>702</v>
      </c>
      <c r="I224" s="56"/>
      <c r="J224" s="21">
        <v>5</v>
      </c>
      <c r="K224" s="19" t="s">
        <v>104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30">
      <c r="A225" s="14"/>
      <c r="B225" s="64" t="str">
        <f>"TOTAL MATCHES WON BY : "&amp;C214</f>
        <v>TOTAL MATCHES WON BY : Gosnells</v>
      </c>
      <c r="C225" s="58"/>
      <c r="D225" s="58"/>
      <c r="E225" s="56"/>
      <c r="F225" s="21">
        <f>COUNTA(F218:F224)-0.5*COUNTIF(F218:F224,"Sq*")-COUNTIF(F218:F224,"TBA")</f>
        <v>3.5</v>
      </c>
      <c r="G225" s="84" t="str">
        <f>"TOTAL MATCHES WON BY : "&amp;H214</f>
        <v>TOTAL MATCHES WON BY : Royal Fremantle</v>
      </c>
      <c r="H225" s="58"/>
      <c r="I225" s="58"/>
      <c r="J225" s="56"/>
      <c r="K225" s="21">
        <f>COUNTA(K218:K224)-0.5*COUNTIF(K218:K224,"Sq*")-COUNTIF(K218:K224,"TBA")</f>
        <v>3.5</v>
      </c>
      <c r="L225" s="22"/>
      <c r="M225" s="22"/>
      <c r="N225" s="22" t="str">
        <f>IF(F225+K225=0,"",C214)</f>
        <v>Gosnells</v>
      </c>
      <c r="O225" s="22">
        <f>F225</f>
        <v>3.5</v>
      </c>
      <c r="P225" s="22" t="str">
        <f>IF(F225+K225=0,"",H214)</f>
        <v>Royal Fremantle</v>
      </c>
      <c r="Q225" s="22">
        <f>K225</f>
        <v>3.5</v>
      </c>
      <c r="R225" s="22" t="str">
        <f>G226</f>
        <v>HALVED</v>
      </c>
      <c r="S225" s="22" t="str">
        <f>IF(R225="HALVED",C214,"")</f>
        <v>Gosnells</v>
      </c>
      <c r="T225" s="22" t="str">
        <f>IF(R225="HALVED",H214,"")</f>
        <v>Royal Fremantle</v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HALVED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[4]Sheet1!C29</f>
        <v>Royal Perth</v>
      </c>
      <c r="D228" s="58"/>
      <c r="E228" s="58"/>
      <c r="F228" s="56"/>
      <c r="G228" s="16" t="s">
        <v>18</v>
      </c>
      <c r="H228" s="65" t="str">
        <f>[4]Sheet1!E29</f>
        <v>Mandurah</v>
      </c>
      <c r="I228" s="58"/>
      <c r="J228" s="58"/>
      <c r="K228" s="56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 ht="15">
      <c r="A229" s="2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 ht="15">
      <c r="A230" s="23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 ht="15">
      <c r="A231" s="23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 ht="15">
      <c r="A232" s="23"/>
      <c r="B232" s="15">
        <v>1</v>
      </c>
      <c r="C232" s="75" t="s">
        <v>701</v>
      </c>
      <c r="D232" s="56"/>
      <c r="E232" s="21">
        <v>3</v>
      </c>
      <c r="F232" s="19"/>
      <c r="G232" s="98">
        <v>1</v>
      </c>
      <c r="H232" s="75" t="s">
        <v>700</v>
      </c>
      <c r="I232" s="56"/>
      <c r="J232" s="21">
        <v>3</v>
      </c>
      <c r="K232" s="19" t="s">
        <v>92</v>
      </c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 ht="15">
      <c r="A233" s="23"/>
      <c r="B233" s="15">
        <v>2</v>
      </c>
      <c r="C233" s="75" t="s">
        <v>699</v>
      </c>
      <c r="D233" s="56"/>
      <c r="E233" s="21">
        <v>4</v>
      </c>
      <c r="F233" s="19"/>
      <c r="G233" s="97">
        <v>2</v>
      </c>
      <c r="H233" s="75" t="s">
        <v>698</v>
      </c>
      <c r="I233" s="56"/>
      <c r="J233" s="21">
        <v>4</v>
      </c>
      <c r="K233" s="19" t="s">
        <v>111</v>
      </c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 ht="15">
      <c r="A234" s="23"/>
      <c r="B234" s="15">
        <v>3</v>
      </c>
      <c r="C234" s="75" t="s">
        <v>697</v>
      </c>
      <c r="D234" s="56"/>
      <c r="E234" s="21">
        <v>5</v>
      </c>
      <c r="F234" s="19"/>
      <c r="G234" s="97">
        <v>3</v>
      </c>
      <c r="H234" s="75" t="s">
        <v>696</v>
      </c>
      <c r="I234" s="56"/>
      <c r="J234" s="21">
        <v>4</v>
      </c>
      <c r="K234" s="19" t="s">
        <v>37</v>
      </c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 ht="15">
      <c r="A235" s="23"/>
      <c r="B235" s="15">
        <v>4</v>
      </c>
      <c r="C235" s="75" t="s">
        <v>695</v>
      </c>
      <c r="D235" s="56"/>
      <c r="E235" s="21">
        <v>6</v>
      </c>
      <c r="F235" s="19"/>
      <c r="G235" s="97">
        <v>4</v>
      </c>
      <c r="H235" s="75" t="s">
        <v>694</v>
      </c>
      <c r="I235" s="56"/>
      <c r="J235" s="21">
        <v>5</v>
      </c>
      <c r="K235" s="19" t="s">
        <v>92</v>
      </c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 ht="15">
      <c r="A236" s="23"/>
      <c r="B236" s="15">
        <v>5</v>
      </c>
      <c r="C236" s="75" t="s">
        <v>693</v>
      </c>
      <c r="D236" s="56"/>
      <c r="E236" s="21">
        <v>7</v>
      </c>
      <c r="F236" s="19"/>
      <c r="G236" s="97">
        <v>5</v>
      </c>
      <c r="H236" s="75" t="s">
        <v>692</v>
      </c>
      <c r="I236" s="56"/>
      <c r="J236" s="21">
        <v>6</v>
      </c>
      <c r="K236" s="19" t="s">
        <v>96</v>
      </c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 ht="15">
      <c r="A237" s="23"/>
      <c r="B237" s="15">
        <v>6</v>
      </c>
      <c r="C237" s="75" t="s">
        <v>691</v>
      </c>
      <c r="D237" s="56"/>
      <c r="E237" s="21">
        <v>7</v>
      </c>
      <c r="F237" s="19"/>
      <c r="G237" s="97">
        <v>6</v>
      </c>
      <c r="H237" s="75" t="s">
        <v>690</v>
      </c>
      <c r="I237" s="56"/>
      <c r="J237" s="21">
        <v>7</v>
      </c>
      <c r="K237" s="19" t="s">
        <v>190</v>
      </c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 ht="15">
      <c r="A238" s="23"/>
      <c r="B238" s="15">
        <v>7</v>
      </c>
      <c r="C238" s="75" t="s">
        <v>689</v>
      </c>
      <c r="D238" s="56"/>
      <c r="E238" s="21">
        <v>8</v>
      </c>
      <c r="F238" s="19"/>
      <c r="G238" s="97">
        <v>7</v>
      </c>
      <c r="H238" s="75" t="s">
        <v>688</v>
      </c>
      <c r="I238" s="56"/>
      <c r="J238" s="21">
        <v>7</v>
      </c>
      <c r="K238" s="19" t="s">
        <v>190</v>
      </c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 ht="15">
      <c r="A239" s="23"/>
      <c r="B239" s="64" t="str">
        <f>"TOTAL MATCHES WON BY : "&amp;C228</f>
        <v>TOTAL MATCHES WON BY : Royal Perth</v>
      </c>
      <c r="C239" s="58"/>
      <c r="D239" s="58"/>
      <c r="E239" s="56"/>
      <c r="F239" s="21">
        <f>COUNTA(F232:F238)-0.5*COUNTIF(F232:F238,"Sq*")-COUNTIF(F232:F238,"TBA")</f>
        <v>0</v>
      </c>
      <c r="G239" s="84" t="str">
        <f>"TOTAL MATCHES WON BY : "&amp;H228</f>
        <v>TOTAL MATCHES WON BY : Mandurah</v>
      </c>
      <c r="H239" s="58"/>
      <c r="I239" s="58"/>
      <c r="J239" s="56"/>
      <c r="K239" s="21">
        <f>COUNTA(K232:K238)-0.5*COUNTIF(K232:K238,"Sq*")-COUNTIF(K232:K238,"TBA")</f>
        <v>7</v>
      </c>
      <c r="L239" s="24"/>
      <c r="M239" s="22"/>
      <c r="N239" s="22" t="str">
        <f>IF(F239+K239=0,"",C228)</f>
        <v>Royal Perth</v>
      </c>
      <c r="O239" s="22">
        <f>F239</f>
        <v>0</v>
      </c>
      <c r="P239" s="22" t="str">
        <f>IF(F239+K239=0,"",H228)</f>
        <v>Mandurah</v>
      </c>
      <c r="Q239" s="22">
        <f>K239</f>
        <v>7</v>
      </c>
      <c r="R239" s="22" t="str">
        <f>G240</f>
        <v>Mandurah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23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Mandurah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23"/>
      <c r="B241" s="25"/>
      <c r="C241" s="25"/>
      <c r="D241" s="25"/>
      <c r="E241" s="25"/>
      <c r="F241" s="25"/>
      <c r="G241" s="26"/>
      <c r="H241" s="26"/>
      <c r="I241" s="26"/>
      <c r="J241" s="26"/>
      <c r="K241" s="26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 ht="30" customHeight="1">
      <c r="A242" s="13"/>
      <c r="B242" s="76" t="str">
        <f>[4]Sheet1!A19</f>
        <v>ROUND THREE</v>
      </c>
      <c r="C242" s="56"/>
      <c r="D242" s="62" t="str">
        <f>[4]Sheet1!B19</f>
        <v>SUNDAY 22 JUNE</v>
      </c>
      <c r="E242" s="58"/>
      <c r="F242" s="56"/>
      <c r="G242" s="99" t="str">
        <f>[4]Sheet1!C19</f>
        <v>Royal Fremantle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[4]Sheet1!C20</f>
        <v>Kwinana</v>
      </c>
      <c r="D243" s="58"/>
      <c r="E243" s="58"/>
      <c r="F243" s="56"/>
      <c r="G243" s="16" t="s">
        <v>18</v>
      </c>
      <c r="H243" s="65" t="str">
        <f>[4]Sheet1!E20</f>
        <v>Gosnells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687</v>
      </c>
      <c r="D247" s="56"/>
      <c r="E247" s="21">
        <v>2</v>
      </c>
      <c r="F247" s="19" t="s">
        <v>29</v>
      </c>
      <c r="G247" s="98">
        <v>1</v>
      </c>
      <c r="H247" s="75" t="s">
        <v>686</v>
      </c>
      <c r="I247" s="56"/>
      <c r="J247" s="21">
        <v>2</v>
      </c>
      <c r="K247" s="19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334</v>
      </c>
      <c r="D248" s="56"/>
      <c r="E248" s="21">
        <v>2</v>
      </c>
      <c r="F248" s="19"/>
      <c r="G248" s="97">
        <v>2</v>
      </c>
      <c r="H248" s="75" t="s">
        <v>326</v>
      </c>
      <c r="I248" s="56"/>
      <c r="J248" s="21">
        <v>4</v>
      </c>
      <c r="K248" s="19" t="s">
        <v>104</v>
      </c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655</v>
      </c>
      <c r="D249" s="56"/>
      <c r="E249" s="21">
        <v>3</v>
      </c>
      <c r="F249" s="19" t="s">
        <v>34</v>
      </c>
      <c r="G249" s="97">
        <v>3</v>
      </c>
      <c r="H249" s="75" t="s">
        <v>657</v>
      </c>
      <c r="I249" s="56"/>
      <c r="J249" s="21">
        <v>4</v>
      </c>
      <c r="K249" s="19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646</v>
      </c>
      <c r="D250" s="56"/>
      <c r="E250" s="21">
        <v>4</v>
      </c>
      <c r="F250" s="19" t="s">
        <v>26</v>
      </c>
      <c r="G250" s="97">
        <v>4</v>
      </c>
      <c r="H250" s="75" t="s">
        <v>614</v>
      </c>
      <c r="I250" s="56"/>
      <c r="J250" s="21">
        <v>4</v>
      </c>
      <c r="K250" s="19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685</v>
      </c>
      <c r="D251" s="56"/>
      <c r="E251" s="21">
        <v>5</v>
      </c>
      <c r="F251" s="19"/>
      <c r="G251" s="97">
        <v>5</v>
      </c>
      <c r="H251" s="75" t="s">
        <v>684</v>
      </c>
      <c r="I251" s="56"/>
      <c r="J251" s="21">
        <v>6</v>
      </c>
      <c r="K251" s="19" t="s">
        <v>29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654</v>
      </c>
      <c r="D252" s="56"/>
      <c r="E252" s="21">
        <v>5</v>
      </c>
      <c r="F252" s="19"/>
      <c r="G252" s="97">
        <v>6</v>
      </c>
      <c r="H252" s="75" t="s">
        <v>612</v>
      </c>
      <c r="I252" s="56"/>
      <c r="J252" s="21">
        <v>6</v>
      </c>
      <c r="K252" s="19" t="s">
        <v>175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683</v>
      </c>
      <c r="D253" s="56"/>
      <c r="E253" s="21">
        <v>6</v>
      </c>
      <c r="F253" s="19" t="s">
        <v>84</v>
      </c>
      <c r="G253" s="97">
        <v>7</v>
      </c>
      <c r="H253" s="75" t="s">
        <v>608</v>
      </c>
      <c r="I253" s="56"/>
      <c r="J253" s="21">
        <v>7</v>
      </c>
      <c r="K253" s="19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Kwinana</v>
      </c>
      <c r="C254" s="58"/>
      <c r="D254" s="58"/>
      <c r="E254" s="56"/>
      <c r="F254" s="21">
        <f>COUNTA(F247:F253)-0.5*COUNTIF(F247:F253,"Sq*")-COUNTIF(F247:F253,"TBA")</f>
        <v>4</v>
      </c>
      <c r="G254" s="84" t="str">
        <f>"TOTAL MATCHES WON BY : "&amp;H243</f>
        <v>TOTAL MATCHES WON BY : Gosnells</v>
      </c>
      <c r="H254" s="58"/>
      <c r="I254" s="58"/>
      <c r="J254" s="56"/>
      <c r="K254" s="21">
        <f>COUNTA(K247:K253)-0.5*COUNTIF(K247:K253,"Sq*")-COUNTIF(K247:K253,"TBA")</f>
        <v>3</v>
      </c>
      <c r="L254" s="22"/>
      <c r="M254" s="22"/>
      <c r="N254" s="22" t="str">
        <f>IF(F254+K254=0,"",C243)</f>
        <v>Kwinana</v>
      </c>
      <c r="O254" s="22">
        <f>F254</f>
        <v>4</v>
      </c>
      <c r="P254" s="22" t="str">
        <f>IF(F254+K254=0,"",H243)</f>
        <v>Gosnells</v>
      </c>
      <c r="Q254" s="22">
        <f>K254</f>
        <v>3</v>
      </c>
      <c r="R254" s="22" t="str">
        <f>G255</f>
        <v>Kwinana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Kwinana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[4]Sheet1!C21</f>
        <v>Royal Fremantle</v>
      </c>
      <c r="D257" s="58"/>
      <c r="E257" s="58"/>
      <c r="F257" s="56"/>
      <c r="G257" s="16" t="s">
        <v>18</v>
      </c>
      <c r="H257" s="65" t="str">
        <f>[4]Sheet1!E21</f>
        <v>Hartfield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145</v>
      </c>
      <c r="D261" s="56"/>
      <c r="E261" s="21">
        <v>1</v>
      </c>
      <c r="F261" s="19" t="s">
        <v>29</v>
      </c>
      <c r="G261" s="98">
        <v>1</v>
      </c>
      <c r="H261" s="75" t="s">
        <v>628</v>
      </c>
      <c r="I261" s="56"/>
      <c r="J261" s="21">
        <v>2</v>
      </c>
      <c r="K261" s="19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636</v>
      </c>
      <c r="D262" s="56"/>
      <c r="E262" s="21">
        <v>1</v>
      </c>
      <c r="F262" s="19"/>
      <c r="G262" s="97">
        <v>2</v>
      </c>
      <c r="H262" s="75" t="s">
        <v>682</v>
      </c>
      <c r="I262" s="56"/>
      <c r="J262" s="21">
        <v>3</v>
      </c>
      <c r="K262" s="19" t="s">
        <v>107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681</v>
      </c>
      <c r="D263" s="56"/>
      <c r="E263" s="21">
        <v>2</v>
      </c>
      <c r="F263" s="19" t="s">
        <v>26</v>
      </c>
      <c r="G263" s="97">
        <v>3</v>
      </c>
      <c r="H263" s="75" t="s">
        <v>625</v>
      </c>
      <c r="I263" s="56"/>
      <c r="J263" s="21">
        <v>3</v>
      </c>
      <c r="K263" s="19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638</v>
      </c>
      <c r="D264" s="56"/>
      <c r="E264" s="21">
        <v>3</v>
      </c>
      <c r="F264" s="19"/>
      <c r="G264" s="97">
        <v>4</v>
      </c>
      <c r="H264" s="75" t="s">
        <v>680</v>
      </c>
      <c r="I264" s="56"/>
      <c r="J264" s="21">
        <v>3</v>
      </c>
      <c r="K264" s="19" t="s">
        <v>37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632</v>
      </c>
      <c r="D265" s="56"/>
      <c r="E265" s="21">
        <v>3</v>
      </c>
      <c r="F265" s="19" t="s">
        <v>84</v>
      </c>
      <c r="G265" s="97">
        <v>5</v>
      </c>
      <c r="H265" s="75" t="s">
        <v>332</v>
      </c>
      <c r="I265" s="56"/>
      <c r="J265" s="21">
        <v>4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651</v>
      </c>
      <c r="D266" s="56"/>
      <c r="E266" s="21">
        <v>4</v>
      </c>
      <c r="F266" s="19" t="s">
        <v>23</v>
      </c>
      <c r="G266" s="97">
        <v>6</v>
      </c>
      <c r="H266" s="75" t="s">
        <v>623</v>
      </c>
      <c r="I266" s="56"/>
      <c r="J266" s="21">
        <v>4</v>
      </c>
      <c r="K266" s="19" t="s">
        <v>23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630</v>
      </c>
      <c r="D267" s="56"/>
      <c r="E267" s="21">
        <v>4</v>
      </c>
      <c r="F267" s="19"/>
      <c r="G267" s="97">
        <v>7</v>
      </c>
      <c r="H267" s="75" t="s">
        <v>620</v>
      </c>
      <c r="I267" s="56"/>
      <c r="J267" s="21">
        <v>6</v>
      </c>
      <c r="K267" s="19" t="s">
        <v>29</v>
      </c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Royal Fremantle</v>
      </c>
      <c r="C268" s="58"/>
      <c r="D268" s="58"/>
      <c r="E268" s="56"/>
      <c r="F268" s="21">
        <f>COUNTA(F261:F267)-0.5*COUNTIF(F261:F267,"Sq*")-COUNTIF(F261:F267,"TBA")</f>
        <v>3.5</v>
      </c>
      <c r="G268" s="84" t="str">
        <f>"TOTAL MATCHES WON BY : "&amp;H257</f>
        <v>TOTAL MATCHES WON BY : Hartfield</v>
      </c>
      <c r="H268" s="58"/>
      <c r="I268" s="58"/>
      <c r="J268" s="56"/>
      <c r="K268" s="21">
        <f>COUNTA(K261:K267)-0.5*COUNTIF(K261:K267,"Sq*")-COUNTIF(K261:K267,"TBA")</f>
        <v>3.5</v>
      </c>
      <c r="L268" s="22"/>
      <c r="M268" s="22"/>
      <c r="N268" s="22" t="str">
        <f>IF(F268+K268=0,"",C257)</f>
        <v>Royal Fremantle</v>
      </c>
      <c r="O268" s="22">
        <f>F268</f>
        <v>3.5</v>
      </c>
      <c r="P268" s="22" t="str">
        <f>IF(F268+K268=0,"",H257)</f>
        <v>Hartfield</v>
      </c>
      <c r="Q268" s="22">
        <f>K268</f>
        <v>3.5</v>
      </c>
      <c r="R268" s="22" t="str">
        <f>G269</f>
        <v>HALVED</v>
      </c>
      <c r="S268" s="22" t="str">
        <f>IF(R268="HALVED",C257,"")</f>
        <v>Royal Fremantle</v>
      </c>
      <c r="T268" s="22" t="str">
        <f>IF(R268="HALVED",H257,"")</f>
        <v>Hartfield</v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HALVED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[4]Sheet1!C22</f>
        <v>Royal Perth</v>
      </c>
      <c r="D271" s="58"/>
      <c r="E271" s="58"/>
      <c r="F271" s="56"/>
      <c r="G271" s="16" t="s">
        <v>18</v>
      </c>
      <c r="H271" s="65" t="str">
        <f>[4]Sheet1!E22</f>
        <v>Rockingham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 t="s">
        <v>679</v>
      </c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137</v>
      </c>
      <c r="D275" s="56"/>
      <c r="E275" s="21">
        <v>1</v>
      </c>
      <c r="F275" s="19" t="s">
        <v>92</v>
      </c>
      <c r="G275" s="98">
        <v>1</v>
      </c>
      <c r="H275" s="75" t="s">
        <v>129</v>
      </c>
      <c r="I275" s="56"/>
      <c r="J275" s="21">
        <v>4</v>
      </c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665</v>
      </c>
      <c r="D276" s="56"/>
      <c r="E276" s="21">
        <v>3</v>
      </c>
      <c r="F276" s="19"/>
      <c r="G276" s="97">
        <v>2</v>
      </c>
      <c r="H276" s="75" t="s">
        <v>678</v>
      </c>
      <c r="I276" s="56"/>
      <c r="J276" s="21">
        <v>4</v>
      </c>
      <c r="K276" s="19" t="s">
        <v>34</v>
      </c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637</v>
      </c>
      <c r="D277" s="56"/>
      <c r="E277" s="21">
        <v>5</v>
      </c>
      <c r="F277" s="19" t="s">
        <v>111</v>
      </c>
      <c r="G277" s="97">
        <v>3</v>
      </c>
      <c r="H277" s="75" t="s">
        <v>677</v>
      </c>
      <c r="I277" s="56"/>
      <c r="J277" s="21">
        <v>5</v>
      </c>
      <c r="K277" s="19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676</v>
      </c>
      <c r="D278" s="56"/>
      <c r="E278" s="21">
        <v>6</v>
      </c>
      <c r="F278" s="19"/>
      <c r="G278" s="97">
        <v>4</v>
      </c>
      <c r="H278" s="75" t="s">
        <v>667</v>
      </c>
      <c r="I278" s="56"/>
      <c r="J278" s="21">
        <v>5</v>
      </c>
      <c r="K278" s="19" t="s">
        <v>84</v>
      </c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635</v>
      </c>
      <c r="D279" s="56"/>
      <c r="E279" s="21">
        <v>6</v>
      </c>
      <c r="F279" s="19" t="s">
        <v>26</v>
      </c>
      <c r="G279" s="97">
        <v>5</v>
      </c>
      <c r="H279" s="75" t="s">
        <v>622</v>
      </c>
      <c r="I279" s="56"/>
      <c r="J279" s="21">
        <v>5</v>
      </c>
      <c r="K279" s="19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663</v>
      </c>
      <c r="D280" s="56"/>
      <c r="E280" s="21">
        <v>6</v>
      </c>
      <c r="F280" s="19" t="s">
        <v>84</v>
      </c>
      <c r="G280" s="97">
        <v>6</v>
      </c>
      <c r="H280" s="75" t="s">
        <v>675</v>
      </c>
      <c r="I280" s="56"/>
      <c r="J280" s="21">
        <v>5</v>
      </c>
      <c r="K280" s="19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661</v>
      </c>
      <c r="D281" s="56"/>
      <c r="E281" s="21">
        <v>7</v>
      </c>
      <c r="F281" s="19" t="s">
        <v>34</v>
      </c>
      <c r="G281" s="97">
        <v>7</v>
      </c>
      <c r="H281" s="75" t="s">
        <v>621</v>
      </c>
      <c r="I281" s="56"/>
      <c r="J281" s="21">
        <v>7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Royal Perth</v>
      </c>
      <c r="C282" s="58"/>
      <c r="D282" s="58"/>
      <c r="E282" s="56"/>
      <c r="F282" s="21">
        <f>COUNTA(F275:F281)-0.5*COUNTIF(F275:F281,"Sq*")-COUNTIF(F275:F281,"TBA")</f>
        <v>5</v>
      </c>
      <c r="G282" s="84" t="str">
        <f>"TOTAL MATCHES WON BY : "&amp;H271</f>
        <v>TOTAL MATCHES WON BY : Rockingham</v>
      </c>
      <c r="H282" s="58"/>
      <c r="I282" s="58"/>
      <c r="J282" s="56"/>
      <c r="K282" s="21">
        <f>COUNTA(K275:K281)-0.5*COUNTIF(K275:K281,"Sq*")-COUNTIF(K275:K281,"TBA")</f>
        <v>2</v>
      </c>
      <c r="L282" s="22"/>
      <c r="M282" s="22"/>
      <c r="N282" s="22" t="str">
        <f>IF(F282+K282=0,"",C271)</f>
        <v>Royal Perth</v>
      </c>
      <c r="O282" s="22">
        <f>F282</f>
        <v>5</v>
      </c>
      <c r="P282" s="22" t="str">
        <f>IF(F282+K282=0,"",H271)</f>
        <v>Rockingham</v>
      </c>
      <c r="Q282" s="22">
        <f>K282</f>
        <v>2</v>
      </c>
      <c r="R282" s="22" t="str">
        <f>G283</f>
        <v>Royal Perth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Royal Perth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[4]Sheet1!C23</f>
        <v>Bunbury</v>
      </c>
      <c r="D285" s="58"/>
      <c r="E285" s="58"/>
      <c r="F285" s="56"/>
      <c r="G285" s="16" t="s">
        <v>18</v>
      </c>
      <c r="H285" s="65" t="str">
        <f>[4]Sheet1!E23</f>
        <v>Mandurah</v>
      </c>
      <c r="I285" s="58"/>
      <c r="J285" s="58"/>
      <c r="K285" s="56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spans="1:25" ht="15">
      <c r="A286" s="23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spans="1:25" ht="15">
      <c r="A287" s="23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spans="1:25" ht="15">
      <c r="A288" s="23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spans="1:25" ht="15">
      <c r="A289" s="23"/>
      <c r="B289" s="15">
        <v>1</v>
      </c>
      <c r="C289" s="75" t="s">
        <v>291</v>
      </c>
      <c r="D289" s="56"/>
      <c r="E289" s="21">
        <v>3</v>
      </c>
      <c r="F289" s="19" t="s">
        <v>26</v>
      </c>
      <c r="G289" s="98">
        <v>1</v>
      </c>
      <c r="H289" s="75" t="s">
        <v>674</v>
      </c>
      <c r="I289" s="56"/>
      <c r="J289" s="21">
        <v>2</v>
      </c>
      <c r="K289" s="19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spans="1:25" ht="15">
      <c r="A290" s="23"/>
      <c r="B290" s="15">
        <v>2</v>
      </c>
      <c r="C290" s="75" t="s">
        <v>647</v>
      </c>
      <c r="D290" s="56"/>
      <c r="E290" s="21">
        <v>3</v>
      </c>
      <c r="F290" s="19" t="s">
        <v>96</v>
      </c>
      <c r="G290" s="97">
        <v>2</v>
      </c>
      <c r="H290" s="75" t="s">
        <v>673</v>
      </c>
      <c r="I290" s="56"/>
      <c r="J290" s="21">
        <v>3</v>
      </c>
      <c r="K290" s="19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spans="1:25" ht="15">
      <c r="A291" s="23"/>
      <c r="B291" s="15">
        <v>3</v>
      </c>
      <c r="C291" s="75" t="s">
        <v>649</v>
      </c>
      <c r="D291" s="56"/>
      <c r="E291" s="21">
        <v>3</v>
      </c>
      <c r="F291" s="19"/>
      <c r="G291" s="97">
        <v>3</v>
      </c>
      <c r="H291" s="75" t="s">
        <v>669</v>
      </c>
      <c r="I291" s="56"/>
      <c r="J291" s="21">
        <v>4</v>
      </c>
      <c r="K291" s="19" t="s">
        <v>37</v>
      </c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spans="1:25" ht="15">
      <c r="A292" s="23"/>
      <c r="B292" s="15">
        <v>4</v>
      </c>
      <c r="C292" s="75" t="s">
        <v>645</v>
      </c>
      <c r="D292" s="56"/>
      <c r="E292" s="21">
        <v>4</v>
      </c>
      <c r="F292" s="19" t="s">
        <v>26</v>
      </c>
      <c r="G292" s="97">
        <v>4</v>
      </c>
      <c r="H292" s="75" t="s">
        <v>672</v>
      </c>
      <c r="I292" s="56"/>
      <c r="J292" s="21">
        <v>4</v>
      </c>
      <c r="K292" s="19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spans="1:25" ht="15">
      <c r="A293" s="23"/>
      <c r="B293" s="15">
        <v>5</v>
      </c>
      <c r="C293" s="75" t="s">
        <v>643</v>
      </c>
      <c r="D293" s="56"/>
      <c r="E293" s="21">
        <v>4</v>
      </c>
      <c r="F293" s="19"/>
      <c r="G293" s="97">
        <v>5</v>
      </c>
      <c r="H293" s="75" t="s">
        <v>611</v>
      </c>
      <c r="I293" s="56"/>
      <c r="J293" s="21">
        <v>5</v>
      </c>
      <c r="K293" s="19" t="s">
        <v>107</v>
      </c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spans="1:25" ht="15">
      <c r="A294" s="23"/>
      <c r="B294" s="15">
        <v>6</v>
      </c>
      <c r="C294" s="75" t="s">
        <v>641</v>
      </c>
      <c r="D294" s="56"/>
      <c r="E294" s="21">
        <v>5</v>
      </c>
      <c r="F294" s="19" t="s">
        <v>34</v>
      </c>
      <c r="G294" s="97">
        <v>6</v>
      </c>
      <c r="H294" s="75" t="s">
        <v>671</v>
      </c>
      <c r="I294" s="56"/>
      <c r="J294" s="21">
        <v>6</v>
      </c>
      <c r="K294" s="19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spans="1:25" ht="15">
      <c r="A295" s="23"/>
      <c r="B295" s="15">
        <v>7</v>
      </c>
      <c r="C295" s="75" t="s">
        <v>662</v>
      </c>
      <c r="D295" s="56"/>
      <c r="E295" s="21">
        <v>5</v>
      </c>
      <c r="F295" s="19" t="s">
        <v>92</v>
      </c>
      <c r="G295" s="97">
        <v>7</v>
      </c>
      <c r="H295" s="75" t="s">
        <v>670</v>
      </c>
      <c r="I295" s="56"/>
      <c r="J295" s="21">
        <v>8</v>
      </c>
      <c r="K295" s="19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spans="1:25" ht="15">
      <c r="A296" s="23"/>
      <c r="B296" s="64" t="str">
        <f>"TOTAL MATCHES WON BY : "&amp;C285</f>
        <v>TOTAL MATCHES WON BY : Bunbury</v>
      </c>
      <c r="C296" s="58"/>
      <c r="D296" s="58"/>
      <c r="E296" s="56"/>
      <c r="F296" s="21">
        <f>COUNTA(F289:F295)-0.5*COUNTIF(F289:F295,"Sq*")-COUNTIF(F289:F295,"TBA")</f>
        <v>5</v>
      </c>
      <c r="G296" s="84" t="str">
        <f>"TOTAL MATCHES WON BY : "&amp;H285</f>
        <v>TOTAL MATCHES WON BY : Mandurah</v>
      </c>
      <c r="H296" s="58"/>
      <c r="I296" s="58"/>
      <c r="J296" s="56"/>
      <c r="K296" s="21">
        <f>COUNTA(K289:K295)-0.5*COUNTIF(K289:K295,"Sq*")-COUNTIF(K289:K295,"TBA")</f>
        <v>2</v>
      </c>
      <c r="L296" s="24"/>
      <c r="M296" s="22"/>
      <c r="N296" s="22" t="str">
        <f>IF(F296+K296=0,"",C285)</f>
        <v>Bunbury</v>
      </c>
      <c r="O296" s="22">
        <f>F296</f>
        <v>5</v>
      </c>
      <c r="P296" s="22" t="str">
        <f>IF(F296+K296=0,"",H285)</f>
        <v>Mandurah</v>
      </c>
      <c r="Q296" s="22">
        <f>K296</f>
        <v>2</v>
      </c>
      <c r="R296" s="22" t="str">
        <f>G297</f>
        <v>Bunbury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23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Bunbury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5"/>
      <c r="C298" s="25"/>
      <c r="D298" s="25"/>
      <c r="E298" s="25"/>
      <c r="F298" s="25"/>
      <c r="G298" s="26"/>
      <c r="H298" s="26"/>
      <c r="I298" s="26"/>
      <c r="J298" s="26"/>
      <c r="K298" s="26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[4]Sheet1!A13</f>
        <v>ROUND TWO</v>
      </c>
      <c r="C299" s="56"/>
      <c r="D299" s="62" t="str">
        <f>[4]Sheet1!B13</f>
        <v>SUNDAY 15 JUNE</v>
      </c>
      <c r="E299" s="58"/>
      <c r="F299" s="56"/>
      <c r="G299" s="99" t="str">
        <f>[4]Sheet1!C13</f>
        <v>Bunbury GC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[4]Sheet1!C14</f>
        <v>Rockingham</v>
      </c>
      <c r="D300" s="58"/>
      <c r="E300" s="58"/>
      <c r="F300" s="56"/>
      <c r="G300" s="16" t="s">
        <v>18</v>
      </c>
      <c r="H300" s="65" t="str">
        <f>[4]Sheet1!E14</f>
        <v>Mandurah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18" t="s">
        <v>61</v>
      </c>
      <c r="D304" s="93"/>
      <c r="E304" s="21">
        <v>2</v>
      </c>
      <c r="F304" s="19" t="s">
        <v>34</v>
      </c>
      <c r="G304" s="98">
        <v>1</v>
      </c>
      <c r="H304" s="18" t="s">
        <v>618</v>
      </c>
      <c r="I304" s="93"/>
      <c r="J304" s="21">
        <v>3</v>
      </c>
      <c r="K304" s="19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18" t="s">
        <v>629</v>
      </c>
      <c r="D305" s="93"/>
      <c r="E305" s="21">
        <v>3</v>
      </c>
      <c r="F305" s="19" t="s">
        <v>92</v>
      </c>
      <c r="G305" s="97">
        <v>2</v>
      </c>
      <c r="H305" s="18" t="s">
        <v>617</v>
      </c>
      <c r="I305" s="93"/>
      <c r="J305" s="21">
        <v>4</v>
      </c>
      <c r="K305" s="19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18" t="s">
        <v>129</v>
      </c>
      <c r="D306" s="93"/>
      <c r="E306" s="21">
        <v>3</v>
      </c>
      <c r="F306" s="19" t="s">
        <v>37</v>
      </c>
      <c r="G306" s="97">
        <v>3</v>
      </c>
      <c r="H306" s="18" t="s">
        <v>669</v>
      </c>
      <c r="I306" s="93"/>
      <c r="J306" s="21">
        <v>5</v>
      </c>
      <c r="K306" s="19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18" t="s">
        <v>668</v>
      </c>
      <c r="D307" s="93"/>
      <c r="E307" s="21">
        <v>3</v>
      </c>
      <c r="F307" s="19"/>
      <c r="G307" s="97">
        <v>4</v>
      </c>
      <c r="H307" s="18" t="s">
        <v>613</v>
      </c>
      <c r="I307" s="93"/>
      <c r="J307" s="21">
        <v>6</v>
      </c>
      <c r="K307" s="19" t="s">
        <v>135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18" t="s">
        <v>667</v>
      </c>
      <c r="D308" s="93"/>
      <c r="E308" s="21">
        <v>4</v>
      </c>
      <c r="F308" s="19" t="s">
        <v>34</v>
      </c>
      <c r="G308" s="97">
        <v>5</v>
      </c>
      <c r="H308" s="18" t="s">
        <v>611</v>
      </c>
      <c r="I308" s="93"/>
      <c r="J308" s="21">
        <v>6</v>
      </c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18" t="s">
        <v>626</v>
      </c>
      <c r="D309" s="93"/>
      <c r="E309" s="21">
        <v>4</v>
      </c>
      <c r="F309" s="19" t="s">
        <v>26</v>
      </c>
      <c r="G309" s="97">
        <v>6</v>
      </c>
      <c r="H309" s="18" t="s">
        <v>666</v>
      </c>
      <c r="I309" s="93"/>
      <c r="J309" s="21">
        <v>6</v>
      </c>
      <c r="K309" s="19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18" t="s">
        <v>621</v>
      </c>
      <c r="D310" s="93"/>
      <c r="E310" s="21">
        <v>7</v>
      </c>
      <c r="F310" s="19" t="s">
        <v>29</v>
      </c>
      <c r="G310" s="97">
        <v>7</v>
      </c>
      <c r="H310" s="18" t="s">
        <v>609</v>
      </c>
      <c r="I310" s="93"/>
      <c r="J310" s="21">
        <v>7</v>
      </c>
      <c r="K310" s="19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Rockingham</v>
      </c>
      <c r="C311" s="58"/>
      <c r="D311" s="58"/>
      <c r="E311" s="56"/>
      <c r="F311" s="21">
        <f>COUNTA(F304:F310)-0.5*COUNTIF(F304:F310,"Sq*")-COUNTIF(F304:F310,"TBA")</f>
        <v>6</v>
      </c>
      <c r="G311" s="84" t="str">
        <f>"TOTAL MATCHES WON BY : "&amp;H300</f>
        <v>TOTAL MATCHES WON BY : Mandurah</v>
      </c>
      <c r="H311" s="58"/>
      <c r="I311" s="58"/>
      <c r="J311" s="56"/>
      <c r="K311" s="21">
        <f>COUNTA(K304:K310)-0.5*COUNTIF(K304:K310,"Sq*")-COUNTIF(K304:K310,"TBA")</f>
        <v>1</v>
      </c>
      <c r="L311" s="22"/>
      <c r="M311" s="22"/>
      <c r="N311" s="22" t="str">
        <f>IF(F311+K311=0,"",C300)</f>
        <v>Rockingham</v>
      </c>
      <c r="O311" s="22">
        <f>F311</f>
        <v>6</v>
      </c>
      <c r="P311" s="22" t="str">
        <f>IF(F311+K311=0,"",H300)</f>
        <v>Mandurah</v>
      </c>
      <c r="Q311" s="22">
        <f>K311</f>
        <v>1</v>
      </c>
      <c r="R311" s="22" t="str">
        <f>G312</f>
        <v>Rockingham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Rockingham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[4]Sheet1!C15</f>
        <v>Bunbury</v>
      </c>
      <c r="D314" s="58"/>
      <c r="E314" s="58"/>
      <c r="F314" s="56"/>
      <c r="G314" s="16" t="s">
        <v>18</v>
      </c>
      <c r="H314" s="65" t="str">
        <f>[4]Sheet1!E15</f>
        <v>Royal Perth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18" t="s">
        <v>647</v>
      </c>
      <c r="D318" s="93"/>
      <c r="E318" s="21">
        <v>2</v>
      </c>
      <c r="F318" s="19" t="s">
        <v>96</v>
      </c>
      <c r="G318" s="98">
        <v>1</v>
      </c>
      <c r="H318" s="18" t="s">
        <v>137</v>
      </c>
      <c r="I318" s="93"/>
      <c r="J318" s="21">
        <v>1</v>
      </c>
      <c r="K318" s="19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18" t="s">
        <v>649</v>
      </c>
      <c r="D319" s="93"/>
      <c r="E319" s="21">
        <v>2</v>
      </c>
      <c r="F319" s="19" t="s">
        <v>34</v>
      </c>
      <c r="G319" s="97">
        <v>2</v>
      </c>
      <c r="H319" s="18" t="s">
        <v>665</v>
      </c>
      <c r="I319" s="93"/>
      <c r="J319" s="21">
        <v>2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18" t="s">
        <v>643</v>
      </c>
      <c r="D320" s="93"/>
      <c r="E320" s="21">
        <v>3</v>
      </c>
      <c r="F320" s="19"/>
      <c r="G320" s="97">
        <v>3</v>
      </c>
      <c r="H320" s="18" t="s">
        <v>664</v>
      </c>
      <c r="I320" s="93"/>
      <c r="J320" s="21">
        <v>4</v>
      </c>
      <c r="K320" s="19" t="s">
        <v>92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18" t="s">
        <v>641</v>
      </c>
      <c r="D321" s="93"/>
      <c r="E321" s="21">
        <v>4</v>
      </c>
      <c r="F321" s="19" t="s">
        <v>34</v>
      </c>
      <c r="G321" s="97">
        <v>4</v>
      </c>
      <c r="H321" s="18" t="s">
        <v>663</v>
      </c>
      <c r="I321" s="93"/>
      <c r="J321" s="21">
        <v>5</v>
      </c>
      <c r="K321" s="19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18" t="s">
        <v>662</v>
      </c>
      <c r="D322" s="93"/>
      <c r="E322" s="21">
        <v>5</v>
      </c>
      <c r="F322" s="19" t="s">
        <v>111</v>
      </c>
      <c r="G322" s="97">
        <v>5</v>
      </c>
      <c r="H322" s="18" t="s">
        <v>661</v>
      </c>
      <c r="I322" s="93"/>
      <c r="J322" s="21">
        <v>6</v>
      </c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18" t="s">
        <v>246</v>
      </c>
      <c r="D323" s="93"/>
      <c r="E323" s="21">
        <v>5</v>
      </c>
      <c r="F323" s="19" t="s">
        <v>111</v>
      </c>
      <c r="G323" s="97">
        <v>6</v>
      </c>
      <c r="H323" s="18" t="s">
        <v>635</v>
      </c>
      <c r="I323" s="93"/>
      <c r="J323" s="21">
        <v>6</v>
      </c>
      <c r="K323" s="19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30">
      <c r="A324" s="23"/>
      <c r="B324" s="15">
        <v>7</v>
      </c>
      <c r="C324" s="18" t="s">
        <v>660</v>
      </c>
      <c r="D324" s="93"/>
      <c r="E324" s="21">
        <v>5</v>
      </c>
      <c r="F324" s="19" t="s">
        <v>111</v>
      </c>
      <c r="G324" s="97">
        <v>7</v>
      </c>
      <c r="H324" s="18" t="s">
        <v>633</v>
      </c>
      <c r="I324" s="93"/>
      <c r="J324" s="21">
        <v>6</v>
      </c>
      <c r="K324" s="19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Bunbury</v>
      </c>
      <c r="C325" s="58"/>
      <c r="D325" s="58"/>
      <c r="E325" s="56"/>
      <c r="F325" s="21">
        <f>COUNTA(F318:F324)-0.5*COUNTIF(F318:F324,"Sq*")-COUNTIF(F318:F324,"TBA")</f>
        <v>6</v>
      </c>
      <c r="G325" s="84" t="str">
        <f>"TOTAL MATCHES WON BY : "&amp;H314</f>
        <v>TOTAL MATCHES WON BY : Royal Perth</v>
      </c>
      <c r="H325" s="58"/>
      <c r="I325" s="58"/>
      <c r="J325" s="56"/>
      <c r="K325" s="21">
        <f>COUNTA(K318:K324)-0.5*COUNTIF(K318:K324,"Sq*")-COUNTIF(K318:K324,"TBA")</f>
        <v>1</v>
      </c>
      <c r="L325" s="22"/>
      <c r="M325" s="22"/>
      <c r="N325" s="22" t="str">
        <f>IF(F325+K325=0,"",C314)</f>
        <v>Bunbury</v>
      </c>
      <c r="O325" s="22">
        <f>F325</f>
        <v>6</v>
      </c>
      <c r="P325" s="22" t="str">
        <f>IF(F325+K325=0,"",H314)</f>
        <v>Royal Perth</v>
      </c>
      <c r="Q325" s="22">
        <f>K325</f>
        <v>1</v>
      </c>
      <c r="R325" s="22" t="str">
        <f>G326</f>
        <v>Bunbury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Bunbury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[4]Sheet1!C16</f>
        <v>Hartfield</v>
      </c>
      <c r="D328" s="58"/>
      <c r="E328" s="58"/>
      <c r="F328" s="56"/>
      <c r="G328" s="16" t="s">
        <v>18</v>
      </c>
      <c r="H328" s="65" t="str">
        <f>[4]Sheet1!E16</f>
        <v>Gosnells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18" t="s">
        <v>628</v>
      </c>
      <c r="D332" s="93"/>
      <c r="E332" s="21">
        <v>2</v>
      </c>
      <c r="F332" s="19"/>
      <c r="G332" s="98">
        <v>1</v>
      </c>
      <c r="H332" s="18" t="s">
        <v>659</v>
      </c>
      <c r="I332" s="93"/>
      <c r="J332" s="21">
        <v>1</v>
      </c>
      <c r="K332" s="19" t="s">
        <v>37</v>
      </c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18" t="s">
        <v>321</v>
      </c>
      <c r="D333" s="93"/>
      <c r="E333" s="21">
        <v>2</v>
      </c>
      <c r="F333" s="19" t="s">
        <v>23</v>
      </c>
      <c r="G333" s="97">
        <v>2</v>
      </c>
      <c r="H333" s="18" t="s">
        <v>326</v>
      </c>
      <c r="I333" s="93"/>
      <c r="J333" s="21">
        <v>3</v>
      </c>
      <c r="K333" s="19" t="s">
        <v>23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18" t="s">
        <v>625</v>
      </c>
      <c r="D334" s="93"/>
      <c r="E334" s="21">
        <v>3</v>
      </c>
      <c r="F334" s="19" t="s">
        <v>23</v>
      </c>
      <c r="G334" s="97">
        <v>3</v>
      </c>
      <c r="H334" s="18" t="s">
        <v>658</v>
      </c>
      <c r="I334" s="93"/>
      <c r="J334" s="21">
        <v>3</v>
      </c>
      <c r="K334" s="19" t="s">
        <v>23</v>
      </c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18" t="s">
        <v>623</v>
      </c>
      <c r="D335" s="93"/>
      <c r="E335" s="21">
        <v>3</v>
      </c>
      <c r="F335" s="19" t="s">
        <v>92</v>
      </c>
      <c r="G335" s="97">
        <v>4</v>
      </c>
      <c r="H335" s="18" t="s">
        <v>657</v>
      </c>
      <c r="I335" s="93"/>
      <c r="J335" s="21">
        <v>4</v>
      </c>
      <c r="K335" s="19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18" t="s">
        <v>332</v>
      </c>
      <c r="D336" s="93"/>
      <c r="E336" s="21">
        <v>3</v>
      </c>
      <c r="F336" s="19" t="s">
        <v>135</v>
      </c>
      <c r="G336" s="97">
        <v>5</v>
      </c>
      <c r="H336" s="18" t="s">
        <v>614</v>
      </c>
      <c r="I336" s="93"/>
      <c r="J336" s="21">
        <v>4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18" t="s">
        <v>656</v>
      </c>
      <c r="D337" s="93"/>
      <c r="E337" s="21">
        <v>4</v>
      </c>
      <c r="F337" s="19"/>
      <c r="G337" s="97">
        <v>6</v>
      </c>
      <c r="H337" s="18" t="s">
        <v>610</v>
      </c>
      <c r="I337" s="93"/>
      <c r="J337" s="21">
        <v>5</v>
      </c>
      <c r="K337" s="19" t="s">
        <v>99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18" t="s">
        <v>620</v>
      </c>
      <c r="D338" s="93"/>
      <c r="E338" s="21">
        <v>5</v>
      </c>
      <c r="F338" s="19"/>
      <c r="G338" s="97">
        <v>7</v>
      </c>
      <c r="H338" s="18" t="s">
        <v>608</v>
      </c>
      <c r="I338" s="93"/>
      <c r="J338" s="21">
        <v>5</v>
      </c>
      <c r="K338" s="19" t="s">
        <v>34</v>
      </c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Hartfield</v>
      </c>
      <c r="C339" s="58"/>
      <c r="D339" s="58"/>
      <c r="E339" s="56"/>
      <c r="F339" s="21">
        <f>COUNTA(F332:F338)-0.5*COUNTIF(F332:F338,"Sq*")-COUNTIF(F332:F338,"TBA")</f>
        <v>3</v>
      </c>
      <c r="G339" s="84" t="str">
        <f>"TOTAL MATCHES WON BY : "&amp;H328</f>
        <v>TOTAL MATCHES WON BY : Gosnells</v>
      </c>
      <c r="H339" s="58"/>
      <c r="I339" s="58"/>
      <c r="J339" s="56"/>
      <c r="K339" s="21">
        <f>COUNTA(K332:K338)-0.5*COUNTIF(K332:K338,"Sq*")-COUNTIF(K332:K338,"TBA")</f>
        <v>4</v>
      </c>
      <c r="L339" s="22"/>
      <c r="M339" s="22"/>
      <c r="N339" s="22" t="str">
        <f>IF(F339+K339=0,"",C328)</f>
        <v>Hartfield</v>
      </c>
      <c r="O339" s="22">
        <f>F339</f>
        <v>3</v>
      </c>
      <c r="P339" s="22" t="str">
        <f>IF(F339+K339=0,"",H328)</f>
        <v>Gosnells</v>
      </c>
      <c r="Q339" s="22">
        <f>K339</f>
        <v>4</v>
      </c>
      <c r="R339" s="22" t="str">
        <f>G340</f>
        <v>Gosnells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Gosnells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[4]Sheet1!C17</f>
        <v>Kwinana</v>
      </c>
      <c r="D342" s="58"/>
      <c r="E342" s="58"/>
      <c r="F342" s="56"/>
      <c r="G342" s="16" t="s">
        <v>18</v>
      </c>
      <c r="H342" s="65" t="str">
        <f>[4]Sheet1!E17</f>
        <v>Royal Fremantle</v>
      </c>
      <c r="I342" s="58"/>
      <c r="J342" s="58"/>
      <c r="K342" s="56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spans="1:25" ht="15">
      <c r="A346" s="23"/>
      <c r="B346" s="15">
        <v>1</v>
      </c>
      <c r="C346" s="18" t="s">
        <v>334</v>
      </c>
      <c r="D346" s="93"/>
      <c r="E346" s="21">
        <v>1</v>
      </c>
      <c r="F346" s="19"/>
      <c r="G346" s="98">
        <v>1</v>
      </c>
      <c r="H346" s="18" t="s">
        <v>78</v>
      </c>
      <c r="I346" s="93"/>
      <c r="J346" s="21">
        <v>0</v>
      </c>
      <c r="K346" s="19" t="s">
        <v>170</v>
      </c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spans="1:25" ht="15">
      <c r="A347" s="23"/>
      <c r="B347" s="15">
        <v>2</v>
      </c>
      <c r="C347" s="18" t="s">
        <v>655</v>
      </c>
      <c r="D347" s="93"/>
      <c r="E347" s="21">
        <v>3</v>
      </c>
      <c r="F347" s="19"/>
      <c r="G347" s="97">
        <v>2</v>
      </c>
      <c r="H347" s="18" t="s">
        <v>145</v>
      </c>
      <c r="I347" s="93"/>
      <c r="J347" s="21">
        <v>0</v>
      </c>
      <c r="K347" s="19" t="s">
        <v>107</v>
      </c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spans="1:25" ht="15">
      <c r="A348" s="23"/>
      <c r="B348" s="15">
        <v>3</v>
      </c>
      <c r="C348" s="18" t="s">
        <v>646</v>
      </c>
      <c r="D348" s="93"/>
      <c r="E348" s="21">
        <v>4</v>
      </c>
      <c r="F348" s="19" t="s">
        <v>26</v>
      </c>
      <c r="G348" s="97">
        <v>3</v>
      </c>
      <c r="H348" s="18" t="s">
        <v>636</v>
      </c>
      <c r="I348" s="93"/>
      <c r="J348" s="21">
        <v>1</v>
      </c>
      <c r="K348" s="19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spans="1:25" ht="30">
      <c r="A349" s="23"/>
      <c r="B349" s="15">
        <v>4</v>
      </c>
      <c r="C349" s="18" t="s">
        <v>654</v>
      </c>
      <c r="D349" s="93"/>
      <c r="E349" s="21">
        <v>4</v>
      </c>
      <c r="F349" s="19"/>
      <c r="G349" s="97">
        <v>4</v>
      </c>
      <c r="H349" s="18" t="s">
        <v>634</v>
      </c>
      <c r="I349" s="93"/>
      <c r="J349" s="21">
        <v>2</v>
      </c>
      <c r="K349" s="19" t="s">
        <v>92</v>
      </c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spans="1:25" ht="15">
      <c r="A350" s="23"/>
      <c r="B350" s="15">
        <v>5</v>
      </c>
      <c r="C350" s="18" t="s">
        <v>653</v>
      </c>
      <c r="D350" s="93"/>
      <c r="E350" s="21">
        <v>5</v>
      </c>
      <c r="F350" s="19"/>
      <c r="G350" s="97">
        <v>5</v>
      </c>
      <c r="H350" s="18" t="s">
        <v>632</v>
      </c>
      <c r="I350" s="93"/>
      <c r="J350" s="21">
        <v>2</v>
      </c>
      <c r="K350" s="19" t="s">
        <v>111</v>
      </c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spans="1:25" ht="15">
      <c r="A351" s="23"/>
      <c r="B351" s="15">
        <v>6</v>
      </c>
      <c r="C351" s="18" t="s">
        <v>652</v>
      </c>
      <c r="D351" s="93"/>
      <c r="E351" s="21">
        <v>5</v>
      </c>
      <c r="F351" s="19" t="s">
        <v>23</v>
      </c>
      <c r="G351" s="97">
        <v>6</v>
      </c>
      <c r="H351" s="18" t="s">
        <v>651</v>
      </c>
      <c r="I351" s="93"/>
      <c r="J351" s="21">
        <v>3</v>
      </c>
      <c r="K351" s="19" t="s">
        <v>23</v>
      </c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spans="1:25" ht="15">
      <c r="A352" s="23"/>
      <c r="B352" s="15">
        <v>7</v>
      </c>
      <c r="C352" s="18" t="s">
        <v>650</v>
      </c>
      <c r="D352" s="93"/>
      <c r="E352" s="21">
        <v>6</v>
      </c>
      <c r="F352" s="19" t="s">
        <v>107</v>
      </c>
      <c r="G352" s="97">
        <v>7</v>
      </c>
      <c r="H352" s="18" t="s">
        <v>630</v>
      </c>
      <c r="I352" s="93"/>
      <c r="J352" s="21">
        <v>3</v>
      </c>
      <c r="K352" s="19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spans="1:25" ht="15">
      <c r="A353" s="23"/>
      <c r="B353" s="64" t="str">
        <f>"TOTAL MATCHES WON BY : "&amp;C342</f>
        <v>TOTAL MATCHES WON BY : Kwinana</v>
      </c>
      <c r="C353" s="58"/>
      <c r="D353" s="58"/>
      <c r="E353" s="56"/>
      <c r="F353" s="21">
        <f>COUNTA(F346:F352)-0.5*COUNTIF(F346:F352,"Sq*")-COUNTIF(F346:F352,"TBA")</f>
        <v>2.5</v>
      </c>
      <c r="G353" s="84" t="str">
        <f>"TOTAL MATCHES WON BY : "&amp;H342</f>
        <v>TOTAL MATCHES WON BY : Royal Fremantle</v>
      </c>
      <c r="H353" s="58"/>
      <c r="I353" s="58"/>
      <c r="J353" s="56"/>
      <c r="K353" s="21">
        <f>COUNTA(K346:K352)-0.5*COUNTIF(K346:K352,"Sq*")-COUNTIF(K346:K352,"TBA")</f>
        <v>4.5</v>
      </c>
      <c r="L353" s="24"/>
      <c r="M353" s="22"/>
      <c r="N353" s="22" t="str">
        <f>IF(F353+K353=0,"",C342)</f>
        <v>Kwinana</v>
      </c>
      <c r="O353" s="22">
        <f>F353</f>
        <v>2.5</v>
      </c>
      <c r="P353" s="22" t="str">
        <f>IF(F353+K353=0,"",H342)</f>
        <v>Royal Fremantle</v>
      </c>
      <c r="Q353" s="22">
        <f>K353</f>
        <v>4.5</v>
      </c>
      <c r="R353" s="22" t="str">
        <f>G354</f>
        <v>Royal Fremantle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Royal Fremantle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15">
      <c r="A356" s="23"/>
      <c r="B356" s="23"/>
      <c r="C356" s="23"/>
      <c r="D356" s="23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spans="1:25" ht="15">
      <c r="A357" s="23"/>
      <c r="B357" s="23"/>
      <c r="C357" s="23"/>
      <c r="D357" s="23"/>
      <c r="E357" s="23"/>
      <c r="F357" s="23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spans="1:25" ht="30" customHeight="1">
      <c r="A358" s="13"/>
      <c r="B358" s="76" t="str">
        <f>[4]Sheet1!A7</f>
        <v>ROUND ONE</v>
      </c>
      <c r="C358" s="56"/>
      <c r="D358" s="62" t="str">
        <f>[4]Sheet1!B7</f>
        <v>SUNDAY 8 JUNE</v>
      </c>
      <c r="E358" s="58"/>
      <c r="F358" s="56"/>
      <c r="G358" s="99" t="str">
        <f>[4]Sheet1!C7</f>
        <v>Royal Perth GC</v>
      </c>
      <c r="H358" s="58"/>
      <c r="I358" s="58"/>
      <c r="J358" s="58"/>
      <c r="K358" s="56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spans="1:25" ht="15">
      <c r="A359" s="23"/>
      <c r="B359" s="15" t="s">
        <v>18</v>
      </c>
      <c r="C359" s="64" t="str">
        <f>[4]Sheet1!C8</f>
        <v>Kwinana</v>
      </c>
      <c r="D359" s="58"/>
      <c r="E359" s="58"/>
      <c r="F359" s="56"/>
      <c r="G359" s="16" t="s">
        <v>18</v>
      </c>
      <c r="H359" s="65" t="str">
        <f>[4]Sheet1!E8</f>
        <v>Bunbury</v>
      </c>
      <c r="I359" s="58"/>
      <c r="J359" s="58"/>
      <c r="K359" s="56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7" t="s">
        <v>19</v>
      </c>
      <c r="C360" s="80" t="s">
        <v>20</v>
      </c>
      <c r="D360" s="68"/>
      <c r="E360" s="77" t="s">
        <v>469</v>
      </c>
      <c r="F360" s="77" t="s">
        <v>21</v>
      </c>
      <c r="G360" s="81" t="s">
        <v>19</v>
      </c>
      <c r="H360" s="66" t="s">
        <v>20</v>
      </c>
      <c r="I360" s="68"/>
      <c r="J360" s="81" t="s">
        <v>469</v>
      </c>
      <c r="K360" s="81" t="s">
        <v>21</v>
      </c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78"/>
      <c r="C361" s="69"/>
      <c r="D361" s="71"/>
      <c r="E361" s="78"/>
      <c r="F361" s="78"/>
      <c r="G361" s="78"/>
      <c r="H361" s="69"/>
      <c r="I361" s="71"/>
      <c r="J361" s="78"/>
      <c r="K361" s="78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</row>
    <row r="362" spans="1:25" ht="15">
      <c r="A362" s="23"/>
      <c r="B362" s="79"/>
      <c r="C362" s="72"/>
      <c r="D362" s="74"/>
      <c r="E362" s="79"/>
      <c r="F362" s="79"/>
      <c r="G362" s="79"/>
      <c r="H362" s="72"/>
      <c r="I362" s="74"/>
      <c r="J362" s="79"/>
      <c r="K362" s="79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</row>
    <row r="363" spans="1:25" ht="15">
      <c r="A363" s="23"/>
      <c r="B363" s="15">
        <v>1</v>
      </c>
      <c r="C363" s="75" t="s">
        <v>300</v>
      </c>
      <c r="D363" s="56"/>
      <c r="E363" s="21">
        <v>1</v>
      </c>
      <c r="F363" s="19" t="s">
        <v>99</v>
      </c>
      <c r="G363" s="98">
        <v>1</v>
      </c>
      <c r="H363" s="75" t="s">
        <v>649</v>
      </c>
      <c r="I363" s="56"/>
      <c r="J363" s="21">
        <v>2</v>
      </c>
      <c r="K363" s="19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2</v>
      </c>
      <c r="C364" s="75" t="s">
        <v>334</v>
      </c>
      <c r="D364" s="56"/>
      <c r="E364" s="21">
        <v>1</v>
      </c>
      <c r="F364" s="19"/>
      <c r="G364" s="97">
        <v>2</v>
      </c>
      <c r="H364" s="75" t="s">
        <v>291</v>
      </c>
      <c r="I364" s="56"/>
      <c r="J364" s="21">
        <v>2</v>
      </c>
      <c r="K364" s="19" t="s">
        <v>34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3</v>
      </c>
      <c r="C365" s="75" t="s">
        <v>648</v>
      </c>
      <c r="D365" s="56"/>
      <c r="E365" s="21">
        <v>2</v>
      </c>
      <c r="F365" s="19" t="s">
        <v>92</v>
      </c>
      <c r="G365" s="97">
        <v>3</v>
      </c>
      <c r="H365" s="75" t="s">
        <v>292</v>
      </c>
      <c r="I365" s="56"/>
      <c r="J365" s="21">
        <v>2</v>
      </c>
      <c r="K365" s="19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4</v>
      </c>
      <c r="C366" s="75" t="s">
        <v>298</v>
      </c>
      <c r="D366" s="56"/>
      <c r="E366" s="21">
        <v>2</v>
      </c>
      <c r="F366" s="19" t="s">
        <v>23</v>
      </c>
      <c r="G366" s="97">
        <v>4</v>
      </c>
      <c r="H366" s="75" t="s">
        <v>647</v>
      </c>
      <c r="I366" s="56"/>
      <c r="J366" s="21">
        <v>2</v>
      </c>
      <c r="K366" s="19" t="s">
        <v>23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5</v>
      </c>
      <c r="C367" s="75" t="s">
        <v>646</v>
      </c>
      <c r="D367" s="56"/>
      <c r="E367" s="21">
        <v>3</v>
      </c>
      <c r="F367" s="19" t="s">
        <v>34</v>
      </c>
      <c r="G367" s="97">
        <v>5</v>
      </c>
      <c r="H367" s="75" t="s">
        <v>645</v>
      </c>
      <c r="I367" s="56"/>
      <c r="J367" s="21">
        <v>3</v>
      </c>
      <c r="K367" s="19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15">
        <v>6</v>
      </c>
      <c r="C368" s="75" t="s">
        <v>644</v>
      </c>
      <c r="D368" s="56"/>
      <c r="E368" s="21">
        <v>4</v>
      </c>
      <c r="F368" s="19"/>
      <c r="G368" s="97">
        <v>6</v>
      </c>
      <c r="H368" s="75" t="s">
        <v>643</v>
      </c>
      <c r="I368" s="56"/>
      <c r="J368" s="21">
        <v>3</v>
      </c>
      <c r="K368" s="19" t="s">
        <v>92</v>
      </c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</row>
    <row r="369" spans="1:25" ht="15">
      <c r="A369" s="23"/>
      <c r="B369" s="15">
        <v>7</v>
      </c>
      <c r="C369" s="75" t="s">
        <v>642</v>
      </c>
      <c r="D369" s="56"/>
      <c r="E369" s="21">
        <v>4</v>
      </c>
      <c r="F369" s="19" t="s">
        <v>92</v>
      </c>
      <c r="G369" s="97">
        <v>7</v>
      </c>
      <c r="H369" s="75" t="s">
        <v>641</v>
      </c>
      <c r="I369" s="56"/>
      <c r="J369" s="21">
        <v>4</v>
      </c>
      <c r="K369" s="19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</row>
    <row r="370" spans="1:25" ht="15">
      <c r="A370" s="23"/>
      <c r="B370" s="64" t="str">
        <f>"TOTAL MATCHES WON BY : "&amp;C359</f>
        <v>TOTAL MATCHES WON BY : Kwinana</v>
      </c>
      <c r="C370" s="58"/>
      <c r="D370" s="58"/>
      <c r="E370" s="56"/>
      <c r="F370" s="21">
        <f>COUNTA(F363:F369)-0.5*COUNTIF(F363:F369,"Sq*")-COUNTIF(F363:F369,"TBA")</f>
        <v>4.5</v>
      </c>
      <c r="G370" s="84" t="str">
        <f>"TOTAL MATCHES WON BY : "&amp;H359</f>
        <v>TOTAL MATCHES WON BY : Bunbury</v>
      </c>
      <c r="H370" s="58"/>
      <c r="I370" s="58"/>
      <c r="J370" s="56"/>
      <c r="K370" s="21">
        <f>COUNTA(K363:K369)-0.5*COUNTIF(K363:K369,"Sq*")-COUNTIF(K363:K369,"TBA")</f>
        <v>2.5</v>
      </c>
      <c r="L370" s="22"/>
      <c r="M370" s="22"/>
      <c r="N370" s="22" t="str">
        <f>IF(F370+K370=0,"",C359)</f>
        <v>Kwinana</v>
      </c>
      <c r="O370" s="22">
        <f>F370</f>
        <v>4.5</v>
      </c>
      <c r="P370" s="22" t="str">
        <f>IF(F370+K370=0,"",H359)</f>
        <v>Bunbury</v>
      </c>
      <c r="Q370" s="22">
        <f>K370</f>
        <v>2.5</v>
      </c>
      <c r="R370" s="22" t="str">
        <f>G371</f>
        <v>Kwinana</v>
      </c>
      <c r="S370" s="22" t="str">
        <f>IF(R370="HALVED",C359,"")</f>
        <v/>
      </c>
      <c r="T370" s="22" t="str">
        <f>IF(R370="HALVED",H359,"")</f>
        <v/>
      </c>
      <c r="U370" s="22"/>
      <c r="V370" s="22"/>
      <c r="W370" s="22"/>
      <c r="X370" s="22"/>
      <c r="Y370" s="22"/>
    </row>
    <row r="371" spans="1:25" ht="15">
      <c r="A371" s="23"/>
      <c r="B371" s="82" t="s">
        <v>41</v>
      </c>
      <c r="C371" s="58"/>
      <c r="D371" s="58"/>
      <c r="E371" s="58"/>
      <c r="F371" s="56"/>
      <c r="G371" s="83" t="str">
        <f>IF(F370+K370&lt;4,"",IF(F370=K370,"HALVED",IF(F370&gt;K370,C359,H359)))</f>
        <v>Kwinana</v>
      </c>
      <c r="H371" s="58"/>
      <c r="I371" s="58"/>
      <c r="J371" s="58"/>
      <c r="K371" s="56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spans="1:25" ht="15">
      <c r="A372" s="23"/>
      <c r="B372" s="25"/>
      <c r="C372" s="25"/>
      <c r="D372" s="25"/>
      <c r="E372" s="25"/>
      <c r="F372" s="25"/>
      <c r="G372" s="26"/>
      <c r="H372" s="26"/>
      <c r="I372" s="26"/>
      <c r="J372" s="26"/>
      <c r="K372" s="26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spans="1:25" ht="15">
      <c r="A373" s="23"/>
      <c r="B373" s="15" t="s">
        <v>18</v>
      </c>
      <c r="C373" s="64" t="str">
        <f>[4]Sheet1!C9</f>
        <v>Royal Perth</v>
      </c>
      <c r="D373" s="58"/>
      <c r="E373" s="58"/>
      <c r="F373" s="56"/>
      <c r="G373" s="16" t="s">
        <v>18</v>
      </c>
      <c r="H373" s="65" t="str">
        <f>[4]Sheet1!E9</f>
        <v>Royal Fremantle</v>
      </c>
      <c r="I373" s="58"/>
      <c r="J373" s="58"/>
      <c r="K373" s="56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7" t="s">
        <v>19</v>
      </c>
      <c r="C374" s="80" t="s">
        <v>20</v>
      </c>
      <c r="D374" s="68"/>
      <c r="E374" s="77" t="s">
        <v>469</v>
      </c>
      <c r="F374" s="77" t="s">
        <v>21</v>
      </c>
      <c r="G374" s="81" t="s">
        <v>19</v>
      </c>
      <c r="H374" s="66" t="s">
        <v>20</v>
      </c>
      <c r="I374" s="68"/>
      <c r="J374" s="81" t="s">
        <v>469</v>
      </c>
      <c r="K374" s="81" t="s">
        <v>21</v>
      </c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78"/>
      <c r="C375" s="69"/>
      <c r="D375" s="71"/>
      <c r="E375" s="78"/>
      <c r="F375" s="78"/>
      <c r="G375" s="78"/>
      <c r="H375" s="69"/>
      <c r="I375" s="71"/>
      <c r="J375" s="78"/>
      <c r="K375" s="78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</row>
    <row r="376" spans="1:25" ht="15">
      <c r="A376" s="23"/>
      <c r="B376" s="79"/>
      <c r="C376" s="72"/>
      <c r="D376" s="74"/>
      <c r="E376" s="79"/>
      <c r="F376" s="79"/>
      <c r="G376" s="79"/>
      <c r="H376" s="72"/>
      <c r="I376" s="74"/>
      <c r="J376" s="79"/>
      <c r="K376" s="79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</row>
    <row r="377" spans="1:25" ht="15">
      <c r="A377" s="23"/>
      <c r="B377" s="15">
        <v>1</v>
      </c>
      <c r="C377" s="75" t="s">
        <v>137</v>
      </c>
      <c r="D377" s="56"/>
      <c r="E377" s="21">
        <v>2</v>
      </c>
      <c r="F377" s="19" t="s">
        <v>23</v>
      </c>
      <c r="G377" s="98">
        <v>1</v>
      </c>
      <c r="H377" s="75" t="s">
        <v>78</v>
      </c>
      <c r="I377" s="56"/>
      <c r="J377" s="21">
        <v>0</v>
      </c>
      <c r="K377" s="19" t="s">
        <v>23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2</v>
      </c>
      <c r="C378" s="75" t="s">
        <v>640</v>
      </c>
      <c r="D378" s="56"/>
      <c r="E378" s="21">
        <v>2</v>
      </c>
      <c r="F378" s="19" t="s">
        <v>99</v>
      </c>
      <c r="G378" s="97">
        <v>2</v>
      </c>
      <c r="H378" s="75" t="s">
        <v>145</v>
      </c>
      <c r="I378" s="56"/>
      <c r="J378" s="21">
        <v>0</v>
      </c>
      <c r="K378" s="19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3</v>
      </c>
      <c r="C379" s="75" t="s">
        <v>639</v>
      </c>
      <c r="D379" s="56"/>
      <c r="E379" s="21">
        <v>4</v>
      </c>
      <c r="F379" s="19"/>
      <c r="G379" s="97">
        <v>3</v>
      </c>
      <c r="H379" s="75" t="s">
        <v>638</v>
      </c>
      <c r="I379" s="56"/>
      <c r="J379" s="21">
        <v>1</v>
      </c>
      <c r="K379" s="19" t="s">
        <v>104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4</v>
      </c>
      <c r="C380" s="75" t="s">
        <v>637</v>
      </c>
      <c r="D380" s="56"/>
      <c r="E380" s="21">
        <v>4</v>
      </c>
      <c r="F380" s="19"/>
      <c r="G380" s="97">
        <v>4</v>
      </c>
      <c r="H380" s="75" t="s">
        <v>636</v>
      </c>
      <c r="I380" s="56"/>
      <c r="J380" s="21">
        <v>1</v>
      </c>
      <c r="K380" s="19" t="s">
        <v>26</v>
      </c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5</v>
      </c>
      <c r="C381" s="75" t="s">
        <v>635</v>
      </c>
      <c r="D381" s="56"/>
      <c r="E381" s="21">
        <v>5</v>
      </c>
      <c r="F381" s="19"/>
      <c r="G381" s="97">
        <v>5</v>
      </c>
      <c r="H381" s="75" t="s">
        <v>634</v>
      </c>
      <c r="I381" s="56"/>
      <c r="J381" s="21">
        <v>2</v>
      </c>
      <c r="K381" s="19" t="s">
        <v>92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15">
        <v>6</v>
      </c>
      <c r="C382" s="75" t="s">
        <v>633</v>
      </c>
      <c r="D382" s="56"/>
      <c r="E382" s="21">
        <v>5</v>
      </c>
      <c r="F382" s="19"/>
      <c r="G382" s="97">
        <v>6</v>
      </c>
      <c r="H382" s="75" t="s">
        <v>632</v>
      </c>
      <c r="I382" s="56"/>
      <c r="J382" s="21">
        <v>2</v>
      </c>
      <c r="K382" s="19" t="s">
        <v>34</v>
      </c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</row>
    <row r="383" spans="1:25" ht="15">
      <c r="A383" s="23"/>
      <c r="B383" s="15">
        <v>7</v>
      </c>
      <c r="C383" s="75" t="s">
        <v>631</v>
      </c>
      <c r="D383" s="56"/>
      <c r="E383" s="21">
        <v>6</v>
      </c>
      <c r="F383" s="19"/>
      <c r="G383" s="97">
        <v>7</v>
      </c>
      <c r="H383" s="75" t="s">
        <v>630</v>
      </c>
      <c r="I383" s="56"/>
      <c r="J383" s="21">
        <v>3</v>
      </c>
      <c r="K383" s="19" t="s">
        <v>29</v>
      </c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</row>
    <row r="384" spans="1:25" ht="15">
      <c r="A384" s="23"/>
      <c r="B384" s="64" t="str">
        <f>"TOTAL MATCHES WON BY : "&amp;C373</f>
        <v>TOTAL MATCHES WON BY : Royal Perth</v>
      </c>
      <c r="C384" s="58"/>
      <c r="D384" s="58"/>
      <c r="E384" s="56"/>
      <c r="F384" s="21">
        <f>COUNTA(F377:F383)-0.5*COUNTIF(F377:F383,"Sq*")-COUNTIF(F377:F383,"TBA")</f>
        <v>1.5</v>
      </c>
      <c r="G384" s="84" t="str">
        <f>"TOTAL MATCHES WON BY : "&amp;H373</f>
        <v>TOTAL MATCHES WON BY : Royal Fremantle</v>
      </c>
      <c r="H384" s="58"/>
      <c r="I384" s="58"/>
      <c r="J384" s="56"/>
      <c r="K384" s="21">
        <f>COUNTA(K377:K383)-0.5*COUNTIF(K377:K383,"Sq*")-COUNTIF(K377:K383,"TBA")</f>
        <v>5.5</v>
      </c>
      <c r="L384" s="22"/>
      <c r="M384" s="22"/>
      <c r="N384" s="22" t="str">
        <f>IF(F384+K384=0,"",C373)</f>
        <v>Royal Perth</v>
      </c>
      <c r="O384" s="22">
        <f>F384</f>
        <v>1.5</v>
      </c>
      <c r="P384" s="22" t="str">
        <f>IF(F384+K384=0,"",H373)</f>
        <v>Royal Fremantle</v>
      </c>
      <c r="Q384" s="22">
        <f>K384</f>
        <v>5.5</v>
      </c>
      <c r="R384" s="22" t="str">
        <f>G385</f>
        <v>Royal Fremantle</v>
      </c>
      <c r="S384" s="22" t="str">
        <f>IF(R384="HALVED",C373,"")</f>
        <v/>
      </c>
      <c r="T384" s="22" t="str">
        <f>IF(R384="HALVED",H373,"")</f>
        <v/>
      </c>
      <c r="U384" s="22"/>
      <c r="V384" s="22"/>
      <c r="W384" s="22"/>
      <c r="X384" s="22"/>
      <c r="Y384" s="22"/>
    </row>
    <row r="385" spans="1:25" ht="15">
      <c r="A385" s="23"/>
      <c r="B385" s="82" t="s">
        <v>41</v>
      </c>
      <c r="C385" s="58"/>
      <c r="D385" s="58"/>
      <c r="E385" s="58"/>
      <c r="F385" s="56"/>
      <c r="G385" s="83" t="str">
        <f>IF(F384+K384&lt;4,"",IF(F384=K384,"HALVED",IF(F384&gt;K384,C373,H373)))</f>
        <v>Royal Fremantle</v>
      </c>
      <c r="H385" s="58"/>
      <c r="I385" s="58"/>
      <c r="J385" s="58"/>
      <c r="K385" s="56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spans="1:25" ht="15">
      <c r="A386" s="23"/>
      <c r="B386" s="25"/>
      <c r="C386" s="25"/>
      <c r="D386" s="25"/>
      <c r="E386" s="25"/>
      <c r="F386" s="25"/>
      <c r="G386" s="26"/>
      <c r="H386" s="26"/>
      <c r="I386" s="26"/>
      <c r="J386" s="26"/>
      <c r="K386" s="26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spans="1:25" ht="15">
      <c r="A387" s="23"/>
      <c r="B387" s="15" t="s">
        <v>18</v>
      </c>
      <c r="C387" s="64" t="str">
        <f>[4]Sheet1!C10</f>
        <v>Rockingham</v>
      </c>
      <c r="D387" s="58"/>
      <c r="E387" s="58"/>
      <c r="F387" s="56"/>
      <c r="G387" s="16" t="s">
        <v>18</v>
      </c>
      <c r="H387" s="65" t="str">
        <f>[4]Sheet1!E10</f>
        <v>Hartfield</v>
      </c>
      <c r="I387" s="58"/>
      <c r="J387" s="58"/>
      <c r="K387" s="56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7" t="s">
        <v>19</v>
      </c>
      <c r="C388" s="80" t="s">
        <v>20</v>
      </c>
      <c r="D388" s="68"/>
      <c r="E388" s="77" t="s">
        <v>469</v>
      </c>
      <c r="F388" s="77" t="s">
        <v>21</v>
      </c>
      <c r="G388" s="81" t="s">
        <v>19</v>
      </c>
      <c r="H388" s="66" t="s">
        <v>20</v>
      </c>
      <c r="I388" s="68"/>
      <c r="J388" s="81" t="s">
        <v>469</v>
      </c>
      <c r="K388" s="81" t="s">
        <v>21</v>
      </c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78"/>
      <c r="C389" s="69"/>
      <c r="D389" s="71"/>
      <c r="E389" s="78"/>
      <c r="F389" s="78"/>
      <c r="G389" s="78"/>
      <c r="H389" s="69"/>
      <c r="I389" s="71"/>
      <c r="J389" s="78"/>
      <c r="K389" s="78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spans="1:25" ht="15">
      <c r="A390" s="23"/>
      <c r="B390" s="79"/>
      <c r="C390" s="72"/>
      <c r="D390" s="74"/>
      <c r="E390" s="79"/>
      <c r="F390" s="79"/>
      <c r="G390" s="79"/>
      <c r="H390" s="72"/>
      <c r="I390" s="74"/>
      <c r="J390" s="79"/>
      <c r="K390" s="79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spans="1:25" ht="15">
      <c r="A391" s="23"/>
      <c r="B391" s="15">
        <v>1</v>
      </c>
      <c r="C391" s="75" t="s">
        <v>629</v>
      </c>
      <c r="D391" s="56"/>
      <c r="E391" s="21">
        <v>3</v>
      </c>
      <c r="F391" s="19"/>
      <c r="G391" s="98">
        <v>1</v>
      </c>
      <c r="H391" s="75" t="s">
        <v>311</v>
      </c>
      <c r="I391" s="56"/>
      <c r="J391" s="21">
        <v>1</v>
      </c>
      <c r="K391" s="19" t="s">
        <v>29</v>
      </c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2</v>
      </c>
      <c r="C392" s="75" t="s">
        <v>129</v>
      </c>
      <c r="D392" s="56"/>
      <c r="E392" s="21">
        <v>3</v>
      </c>
      <c r="F392" s="19" t="s">
        <v>26</v>
      </c>
      <c r="G392" s="97">
        <v>2</v>
      </c>
      <c r="H392" s="75" t="s">
        <v>628</v>
      </c>
      <c r="I392" s="56"/>
      <c r="J392" s="21">
        <v>1</v>
      </c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3</v>
      </c>
      <c r="C393" s="75" t="s">
        <v>627</v>
      </c>
      <c r="D393" s="56"/>
      <c r="E393" s="21">
        <v>3</v>
      </c>
      <c r="F393" s="19"/>
      <c r="G393" s="97">
        <v>3</v>
      </c>
      <c r="H393" s="75" t="s">
        <v>321</v>
      </c>
      <c r="I393" s="56"/>
      <c r="J393" s="21">
        <v>2</v>
      </c>
      <c r="K393" s="19" t="s">
        <v>26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4</v>
      </c>
      <c r="C394" s="75" t="s">
        <v>626</v>
      </c>
      <c r="D394" s="56"/>
      <c r="E394" s="21">
        <v>4</v>
      </c>
      <c r="F394" s="19"/>
      <c r="G394" s="97">
        <v>4</v>
      </c>
      <c r="H394" s="75" t="s">
        <v>625</v>
      </c>
      <c r="I394" s="56"/>
      <c r="J394" s="21">
        <v>2</v>
      </c>
      <c r="K394" s="19" t="s">
        <v>29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5</v>
      </c>
      <c r="C395" s="75" t="s">
        <v>624</v>
      </c>
      <c r="D395" s="56"/>
      <c r="E395" s="21">
        <v>4</v>
      </c>
      <c r="F395" s="19"/>
      <c r="G395" s="97">
        <v>5</v>
      </c>
      <c r="H395" s="75" t="s">
        <v>623</v>
      </c>
      <c r="I395" s="56"/>
      <c r="J395" s="21">
        <v>2</v>
      </c>
      <c r="K395" s="19" t="s">
        <v>37</v>
      </c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15">
        <v>6</v>
      </c>
      <c r="C396" s="75" t="s">
        <v>622</v>
      </c>
      <c r="D396" s="56"/>
      <c r="E396" s="21">
        <v>5</v>
      </c>
      <c r="F396" s="19"/>
      <c r="G396" s="97">
        <v>6</v>
      </c>
      <c r="H396" s="75" t="s">
        <v>332</v>
      </c>
      <c r="I396" s="56"/>
      <c r="J396" s="21">
        <v>3</v>
      </c>
      <c r="K396" s="19" t="s">
        <v>111</v>
      </c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</row>
    <row r="397" spans="1:25" ht="15">
      <c r="A397" s="23"/>
      <c r="B397" s="15">
        <v>7</v>
      </c>
      <c r="C397" s="75" t="s">
        <v>621</v>
      </c>
      <c r="D397" s="56"/>
      <c r="E397" s="21">
        <v>6</v>
      </c>
      <c r="F397" s="19" t="s">
        <v>23</v>
      </c>
      <c r="G397" s="97">
        <v>7</v>
      </c>
      <c r="H397" s="75" t="s">
        <v>620</v>
      </c>
      <c r="I397" s="56"/>
      <c r="J397" s="21">
        <v>4</v>
      </c>
      <c r="K397" s="19" t="s">
        <v>23</v>
      </c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</row>
    <row r="398" spans="1:25" ht="15">
      <c r="A398" s="23"/>
      <c r="B398" s="64" t="str">
        <f>"TOTAL MATCHES WON BY : "&amp;C387</f>
        <v>TOTAL MATCHES WON BY : Rockingham</v>
      </c>
      <c r="C398" s="58"/>
      <c r="D398" s="58"/>
      <c r="E398" s="56"/>
      <c r="F398" s="21">
        <f>COUNTA(F391:F397)-0.5*COUNTIF(F391:F397,"Sq*")-COUNTIF(F391:F397,"TBA")</f>
        <v>1.5</v>
      </c>
      <c r="G398" s="84" t="str">
        <f>"TOTAL MATCHES WON BY : "&amp;H387</f>
        <v>TOTAL MATCHES WON BY : Hartfield</v>
      </c>
      <c r="H398" s="58"/>
      <c r="I398" s="58"/>
      <c r="J398" s="56"/>
      <c r="K398" s="21">
        <f>COUNTA(K391:K397)-0.5*COUNTIF(K391:K397,"Sq*")-COUNTIF(K391:K397,"TBA")</f>
        <v>5.5</v>
      </c>
      <c r="L398" s="22"/>
      <c r="M398" s="22"/>
      <c r="N398" s="22" t="str">
        <f>IF(F398+K398=0,"",C387)</f>
        <v>Rockingham</v>
      </c>
      <c r="O398" s="22">
        <f>F398</f>
        <v>1.5</v>
      </c>
      <c r="P398" s="22" t="str">
        <f>IF(F398+K398=0,"",H387)</f>
        <v>Hartfield</v>
      </c>
      <c r="Q398" s="22">
        <f>K398</f>
        <v>5.5</v>
      </c>
      <c r="R398" s="22" t="str">
        <f>G399</f>
        <v>Hartfield</v>
      </c>
      <c r="S398" s="22" t="str">
        <f>IF(R398="HALVED",C387,"")</f>
        <v/>
      </c>
      <c r="T398" s="22" t="str">
        <f>IF(R398="HALVED",H387,"")</f>
        <v/>
      </c>
      <c r="U398" s="22"/>
      <c r="V398" s="22"/>
      <c r="W398" s="22"/>
      <c r="X398" s="22"/>
      <c r="Y398" s="22"/>
    </row>
    <row r="399" spans="1:25" ht="15">
      <c r="A399" s="23"/>
      <c r="B399" s="82" t="s">
        <v>41</v>
      </c>
      <c r="C399" s="58"/>
      <c r="D399" s="58"/>
      <c r="E399" s="58"/>
      <c r="F399" s="56"/>
      <c r="G399" s="83" t="str">
        <f>IF(F398+K398&lt;4,"",IF(F398=K398,"HALVED",IF(F398&gt;K398,C387,H387)))</f>
        <v>Hartfield</v>
      </c>
      <c r="H399" s="58"/>
      <c r="I399" s="58"/>
      <c r="J399" s="58"/>
      <c r="K399" s="56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spans="1:25" ht="15">
      <c r="A400" s="23"/>
      <c r="B400" s="25"/>
      <c r="C400" s="25"/>
      <c r="D400" s="25"/>
      <c r="E400" s="25"/>
      <c r="F400" s="25"/>
      <c r="G400" s="26"/>
      <c r="H400" s="26"/>
      <c r="I400" s="26"/>
      <c r="J400" s="26"/>
      <c r="K400" s="26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spans="1:25" ht="15">
      <c r="A401" s="23"/>
      <c r="B401" s="15" t="s">
        <v>18</v>
      </c>
      <c r="C401" s="64" t="str">
        <f>[4]Sheet1!C11</f>
        <v>Gosnells</v>
      </c>
      <c r="D401" s="58"/>
      <c r="E401" s="58"/>
      <c r="F401" s="56"/>
      <c r="G401" s="16" t="s">
        <v>18</v>
      </c>
      <c r="H401" s="65" t="str">
        <f>[4]Sheet1!E11</f>
        <v>Mandurah</v>
      </c>
      <c r="I401" s="58"/>
      <c r="J401" s="58"/>
      <c r="K401" s="56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spans="1:25" ht="15">
      <c r="A402" s="23"/>
      <c r="B402" s="77" t="s">
        <v>19</v>
      </c>
      <c r="C402" s="80" t="s">
        <v>20</v>
      </c>
      <c r="D402" s="68"/>
      <c r="E402" s="77" t="s">
        <v>469</v>
      </c>
      <c r="F402" s="77" t="s">
        <v>21</v>
      </c>
      <c r="G402" s="81" t="s">
        <v>19</v>
      </c>
      <c r="H402" s="66" t="s">
        <v>20</v>
      </c>
      <c r="I402" s="68"/>
      <c r="J402" s="81" t="s">
        <v>469</v>
      </c>
      <c r="K402" s="81" t="s">
        <v>21</v>
      </c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spans="1:25" ht="15">
      <c r="A403" s="23"/>
      <c r="B403" s="78"/>
      <c r="C403" s="69"/>
      <c r="D403" s="71"/>
      <c r="E403" s="78"/>
      <c r="F403" s="78"/>
      <c r="G403" s="78"/>
      <c r="H403" s="69"/>
      <c r="I403" s="71"/>
      <c r="J403" s="78"/>
      <c r="K403" s="78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spans="1:25" ht="15">
      <c r="A404" s="23"/>
      <c r="B404" s="79"/>
      <c r="C404" s="72"/>
      <c r="D404" s="74"/>
      <c r="E404" s="79"/>
      <c r="F404" s="79"/>
      <c r="G404" s="79"/>
      <c r="H404" s="72"/>
      <c r="I404" s="74"/>
      <c r="J404" s="79"/>
      <c r="K404" s="79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spans="1:25" ht="15">
      <c r="A405" s="23"/>
      <c r="B405" s="15">
        <v>1</v>
      </c>
      <c r="C405" s="75" t="s">
        <v>619</v>
      </c>
      <c r="D405" s="56"/>
      <c r="E405" s="21">
        <v>2</v>
      </c>
      <c r="F405" s="19"/>
      <c r="G405" s="98">
        <v>1</v>
      </c>
      <c r="H405" s="75" t="s">
        <v>618</v>
      </c>
      <c r="I405" s="56"/>
      <c r="J405" s="21">
        <v>3</v>
      </c>
      <c r="K405" s="19" t="s">
        <v>34</v>
      </c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spans="1:25" ht="15">
      <c r="A406" s="23"/>
      <c r="B406" s="15">
        <v>2</v>
      </c>
      <c r="C406" s="75" t="s">
        <v>326</v>
      </c>
      <c r="D406" s="56"/>
      <c r="E406" s="21">
        <v>3</v>
      </c>
      <c r="F406" s="19" t="s">
        <v>107</v>
      </c>
      <c r="G406" s="97">
        <v>2</v>
      </c>
      <c r="H406" s="75" t="s">
        <v>617</v>
      </c>
      <c r="I406" s="56"/>
      <c r="J406" s="21">
        <v>3</v>
      </c>
      <c r="K406" s="19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spans="1:25" ht="15">
      <c r="A407" s="23"/>
      <c r="B407" s="15">
        <v>3</v>
      </c>
      <c r="C407" s="75" t="s">
        <v>616</v>
      </c>
      <c r="D407" s="56"/>
      <c r="E407" s="21">
        <v>3</v>
      </c>
      <c r="F407" s="19" t="s">
        <v>92</v>
      </c>
      <c r="G407" s="97">
        <v>3</v>
      </c>
      <c r="H407" s="75" t="s">
        <v>615</v>
      </c>
      <c r="I407" s="56"/>
      <c r="J407" s="21">
        <v>4</v>
      </c>
      <c r="K407" s="19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spans="1:25" ht="15">
      <c r="A408" s="23"/>
      <c r="B408" s="15">
        <v>4</v>
      </c>
      <c r="C408" s="75" t="s">
        <v>614</v>
      </c>
      <c r="D408" s="56"/>
      <c r="E408" s="21">
        <v>3</v>
      </c>
      <c r="F408" s="19" t="s">
        <v>23</v>
      </c>
      <c r="G408" s="97">
        <v>4</v>
      </c>
      <c r="H408" s="75" t="s">
        <v>613</v>
      </c>
      <c r="I408" s="56"/>
      <c r="J408" s="21">
        <v>5</v>
      </c>
      <c r="K408" s="19" t="s">
        <v>23</v>
      </c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spans="1:25" ht="15">
      <c r="A409" s="23"/>
      <c r="B409" s="15">
        <v>5</v>
      </c>
      <c r="C409" s="75" t="s">
        <v>612</v>
      </c>
      <c r="D409" s="56"/>
      <c r="E409" s="21">
        <v>5</v>
      </c>
      <c r="F409" s="19" t="s">
        <v>104</v>
      </c>
      <c r="G409" s="97">
        <v>5</v>
      </c>
      <c r="H409" s="75" t="s">
        <v>611</v>
      </c>
      <c r="I409" s="56"/>
      <c r="J409" s="21">
        <v>6</v>
      </c>
      <c r="K409" s="19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spans="1:25" ht="15">
      <c r="A410" s="23"/>
      <c r="B410" s="15">
        <v>6</v>
      </c>
      <c r="C410" s="75" t="s">
        <v>610</v>
      </c>
      <c r="D410" s="56"/>
      <c r="E410" s="21">
        <v>5</v>
      </c>
      <c r="F410" s="19"/>
      <c r="G410" s="97">
        <v>6</v>
      </c>
      <c r="H410" s="75" t="s">
        <v>609</v>
      </c>
      <c r="I410" s="56"/>
      <c r="J410" s="21">
        <v>6</v>
      </c>
      <c r="K410" s="19" t="s">
        <v>26</v>
      </c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spans="1:25" ht="15">
      <c r="A411" s="23"/>
      <c r="B411" s="15">
        <v>7</v>
      </c>
      <c r="C411" s="75" t="s">
        <v>608</v>
      </c>
      <c r="D411" s="56"/>
      <c r="E411" s="21">
        <v>5</v>
      </c>
      <c r="F411" s="19"/>
      <c r="G411" s="97">
        <v>7</v>
      </c>
      <c r="H411" s="75" t="s">
        <v>607</v>
      </c>
      <c r="I411" s="56"/>
      <c r="J411" s="21">
        <v>6</v>
      </c>
      <c r="K411" s="19" t="s">
        <v>34</v>
      </c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64" t="str">
        <f>"TOTAL MATCHES WON BY : "&amp;C401</f>
        <v>TOTAL MATCHES WON BY : Gosnells</v>
      </c>
      <c r="C412" s="58"/>
      <c r="D412" s="58"/>
      <c r="E412" s="56"/>
      <c r="F412" s="21">
        <f>COUNTA(F405:F411)-0.5*COUNTIF(F405:F411,"Sq*")-COUNTIF(F405:F411,"TBA")</f>
        <v>3.5</v>
      </c>
      <c r="G412" s="84" t="str">
        <f>"TOTAL MATCHES WON BY : "&amp;H401</f>
        <v>TOTAL MATCHES WON BY : Mandurah</v>
      </c>
      <c r="H412" s="58"/>
      <c r="I412" s="58"/>
      <c r="J412" s="56"/>
      <c r="K412" s="21">
        <f>COUNTA(K405:K411)-0.5*COUNTIF(K405:K411,"Sq*")-COUNTIF(K405:K411,"TBA")</f>
        <v>3.5</v>
      </c>
      <c r="L412" s="24"/>
      <c r="M412" s="22"/>
      <c r="N412" s="22" t="str">
        <f>IF(F412+K412=0,"",C401)</f>
        <v>Gosnells</v>
      </c>
      <c r="O412" s="22">
        <f>F412</f>
        <v>3.5</v>
      </c>
      <c r="P412" s="22" t="str">
        <f>IF(F412+K412=0,"",H401)</f>
        <v>Mandurah</v>
      </c>
      <c r="Q412" s="22">
        <f>K412</f>
        <v>3.5</v>
      </c>
      <c r="R412" s="22" t="str">
        <f>G413</f>
        <v>HALVED</v>
      </c>
      <c r="S412" s="22" t="str">
        <f>IF(R412="HALVED",C401,"")</f>
        <v>Gosnells</v>
      </c>
      <c r="T412" s="22" t="str">
        <f>IF(R412="HALVED",H401,"")</f>
        <v>Mandurah</v>
      </c>
      <c r="U412" s="22"/>
      <c r="V412" s="22"/>
      <c r="W412" s="22"/>
      <c r="X412" s="22"/>
      <c r="Y412" s="22"/>
    </row>
    <row r="413" spans="1:25" ht="15">
      <c r="A413" s="23"/>
      <c r="B413" s="82" t="s">
        <v>41</v>
      </c>
      <c r="C413" s="58"/>
      <c r="D413" s="58"/>
      <c r="E413" s="58"/>
      <c r="F413" s="56"/>
      <c r="G413" s="83" t="str">
        <f>IF(F412+K412&lt;4,"",IF(F412=K412,"HALVED",IF(F412&gt;K412,C401,H401)))</f>
        <v>HALVED</v>
      </c>
      <c r="H413" s="58"/>
      <c r="I413" s="58"/>
      <c r="J413" s="58"/>
      <c r="K413" s="56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>
      <c r="A433" s="23"/>
      <c r="B433" s="23"/>
      <c r="C433" s="23"/>
      <c r="D433" s="23"/>
      <c r="E433" s="23"/>
      <c r="F433" s="23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>
      <c r="A434" s="23"/>
      <c r="B434" s="23"/>
      <c r="C434" s="23"/>
      <c r="D434" s="23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>
      <c r="A435" s="23"/>
      <c r="B435" s="23"/>
      <c r="C435" s="23"/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23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92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34" t="s">
        <v>104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26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34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90" t="s">
        <v>37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29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99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111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96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84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135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107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175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170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186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187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188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189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190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34" t="s">
        <v>191</v>
      </c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 hidden="1">
      <c r="A457" s="23"/>
      <c r="B457" s="23"/>
      <c r="C457" s="34" t="s">
        <v>192</v>
      </c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34" t="s">
        <v>193</v>
      </c>
      <c r="D458" s="23"/>
      <c r="E458" s="23"/>
      <c r="F458" s="23"/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90"/>
      <c r="D459" s="23"/>
      <c r="E459" s="23"/>
      <c r="F459" s="23"/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>
      <c r="A460" s="23"/>
      <c r="B460" s="23"/>
      <c r="C460" s="23"/>
      <c r="D460" s="23"/>
      <c r="E460" s="23"/>
      <c r="F460" s="23"/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>
      <c r="A461" s="23"/>
      <c r="B461" s="23"/>
      <c r="C461" s="23"/>
      <c r="D461" s="23"/>
      <c r="E461" s="23"/>
      <c r="F461" s="23"/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>
      <c r="A462" s="23"/>
      <c r="B462" s="23"/>
      <c r="C462" s="23"/>
      <c r="D462" s="23"/>
      <c r="E462" s="23"/>
      <c r="F462" s="23"/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>
      <c r="A463" s="23"/>
      <c r="B463" s="23"/>
      <c r="C463" s="23"/>
      <c r="D463" s="23"/>
      <c r="E463" s="23"/>
      <c r="F463" s="23"/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>
      <c r="A464" s="23"/>
      <c r="B464" s="23"/>
      <c r="C464" s="23"/>
      <c r="D464" s="23"/>
      <c r="E464" s="23"/>
      <c r="F464" s="23"/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>
      <c r="A465" s="23"/>
      <c r="B465" s="23"/>
      <c r="C465" s="23"/>
      <c r="D465" s="23"/>
      <c r="E465" s="23"/>
      <c r="F465" s="23"/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>
      <c r="A466" s="23"/>
      <c r="B466" s="23"/>
      <c r="C466" s="23"/>
      <c r="D466" s="23"/>
      <c r="E466" s="23"/>
      <c r="F466" s="23"/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>
      <c r="A467" s="23"/>
      <c r="B467" s="23"/>
      <c r="C467" s="23"/>
      <c r="D467" s="23"/>
      <c r="E467" s="23"/>
      <c r="F467" s="23"/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>
      <c r="A468" s="23"/>
      <c r="B468" s="23"/>
      <c r="C468" s="23"/>
      <c r="D468" s="23"/>
      <c r="E468" s="23"/>
      <c r="F468" s="23"/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>
      <c r="A469" s="23"/>
      <c r="B469" s="23"/>
      <c r="C469" s="23"/>
      <c r="D469" s="23"/>
      <c r="E469" s="23"/>
      <c r="F469" s="23"/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>
      <c r="A470" s="23"/>
      <c r="B470" s="23"/>
      <c r="C470" s="23"/>
      <c r="D470" s="23"/>
      <c r="E470" s="23"/>
      <c r="F470" s="23"/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>
      <c r="A471" s="23"/>
      <c r="B471" s="23"/>
      <c r="C471" s="23"/>
      <c r="D471" s="23"/>
      <c r="E471" s="23"/>
      <c r="F471" s="23"/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>
      <c r="A472" s="23"/>
      <c r="B472" s="23"/>
      <c r="C472" s="23"/>
      <c r="D472" s="23"/>
      <c r="E472" s="23"/>
      <c r="F472" s="23"/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>
      <c r="A473" s="23"/>
      <c r="B473" s="23"/>
      <c r="C473" s="23"/>
      <c r="D473" s="23"/>
      <c r="E473" s="23"/>
      <c r="F473" s="23"/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>
      <c r="A474" s="23"/>
      <c r="B474" s="23"/>
      <c r="C474" s="23"/>
      <c r="D474" s="23"/>
      <c r="E474" s="23"/>
      <c r="F474" s="23"/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>
      <c r="A475" s="23"/>
      <c r="B475" s="23"/>
      <c r="C475" s="23"/>
      <c r="D475" s="23"/>
      <c r="E475" s="23"/>
      <c r="F475" s="23"/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>
      <c r="A476" s="23"/>
      <c r="B476" s="23"/>
      <c r="C476" s="23"/>
      <c r="D476" s="23"/>
      <c r="E476" s="23"/>
      <c r="F476" s="23"/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>
      <c r="A477" s="23"/>
      <c r="B477" s="23"/>
      <c r="C477" s="23"/>
      <c r="D477" s="23"/>
      <c r="E477" s="23"/>
      <c r="F477" s="23"/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>
      <c r="A478" s="23"/>
      <c r="B478" s="23"/>
      <c r="C478" s="23"/>
      <c r="D478" s="23"/>
      <c r="E478" s="23"/>
      <c r="F478" s="23"/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>
      <c r="A479" s="23"/>
      <c r="B479" s="23"/>
      <c r="C479" s="23"/>
      <c r="D479" s="23"/>
      <c r="E479" s="23"/>
      <c r="F479" s="23"/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>
      <c r="A480" s="23"/>
      <c r="B480" s="23"/>
      <c r="C480" s="23"/>
      <c r="D480" s="23"/>
      <c r="E480" s="23"/>
      <c r="F480" s="23"/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spans="1:25" ht="15">
      <c r="A531" s="23"/>
      <c r="B531" s="23"/>
      <c r="C531" s="23"/>
      <c r="D531" s="23"/>
      <c r="E531" s="23"/>
      <c r="F531" s="23"/>
      <c r="G531" s="24"/>
      <c r="H531" s="24"/>
      <c r="I531" s="33"/>
      <c r="J531" s="33"/>
      <c r="K531" s="33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spans="1:25" ht="15">
      <c r="A532" s="23"/>
      <c r="B532" s="23"/>
      <c r="C532" s="23"/>
      <c r="D532" s="23"/>
      <c r="E532" s="23"/>
      <c r="F532" s="23"/>
      <c r="G532" s="24"/>
      <c r="H532" s="24"/>
      <c r="I532" s="33"/>
      <c r="J532" s="33"/>
      <c r="K532" s="33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spans="1:25" ht="15">
      <c r="A533" s="23"/>
      <c r="B533" s="23"/>
      <c r="C533" s="23"/>
      <c r="D533" s="23"/>
      <c r="E533" s="23"/>
      <c r="F533" s="23"/>
      <c r="G533" s="24"/>
      <c r="H533" s="24"/>
      <c r="I533" s="33"/>
      <c r="J533" s="33"/>
      <c r="K533" s="33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</sheetData>
  <mergeCells count="770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H232:I232"/>
    <mergeCell ref="H233:I233"/>
    <mergeCell ref="C232:D232"/>
    <mergeCell ref="C233:D233"/>
    <mergeCell ref="C234:D234"/>
    <mergeCell ref="C235:D235"/>
    <mergeCell ref="C236:D236"/>
    <mergeCell ref="C237:D237"/>
    <mergeCell ref="H234:I234"/>
    <mergeCell ref="H235:I235"/>
    <mergeCell ref="H236:I236"/>
    <mergeCell ref="H237:I237"/>
    <mergeCell ref="H238:I238"/>
    <mergeCell ref="B229:B231"/>
    <mergeCell ref="E229:E231"/>
    <mergeCell ref="F229:F231"/>
    <mergeCell ref="G229:G231"/>
    <mergeCell ref="H229:I231"/>
    <mergeCell ref="H250:I250"/>
    <mergeCell ref="H251:I251"/>
    <mergeCell ref="H244:I246"/>
    <mergeCell ref="J244:J246"/>
    <mergeCell ref="C247:D247"/>
    <mergeCell ref="H247:I247"/>
    <mergeCell ref="C248:D248"/>
    <mergeCell ref="H248:I248"/>
    <mergeCell ref="H249:I249"/>
    <mergeCell ref="C249:D249"/>
    <mergeCell ref="G258:G260"/>
    <mergeCell ref="B254:E254"/>
    <mergeCell ref="G254:J254"/>
    <mergeCell ref="B255:F255"/>
    <mergeCell ref="G255:K255"/>
    <mergeCell ref="C257:F257"/>
    <mergeCell ref="H257:K257"/>
    <mergeCell ref="B258:B260"/>
    <mergeCell ref="K258:K260"/>
    <mergeCell ref="C258:D260"/>
    <mergeCell ref="C265:D265"/>
    <mergeCell ref="H266:I266"/>
    <mergeCell ref="H267:I267"/>
    <mergeCell ref="G268:J268"/>
    <mergeCell ref="G269:K269"/>
    <mergeCell ref="C252:D252"/>
    <mergeCell ref="H252:I252"/>
    <mergeCell ref="C253:D253"/>
    <mergeCell ref="H253:I253"/>
    <mergeCell ref="F258:F260"/>
    <mergeCell ref="C179:D179"/>
    <mergeCell ref="C180:D180"/>
    <mergeCell ref="C181:D181"/>
    <mergeCell ref="B182:E182"/>
    <mergeCell ref="C261:D261"/>
    <mergeCell ref="C262:D262"/>
    <mergeCell ref="E258:E260"/>
    <mergeCell ref="C250:D250"/>
    <mergeCell ref="C251:D251"/>
    <mergeCell ref="C229:D231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J258:J260"/>
    <mergeCell ref="H261:I261"/>
    <mergeCell ref="H262:I262"/>
    <mergeCell ref="H263:I263"/>
    <mergeCell ref="H264:I264"/>
    <mergeCell ref="H265:I265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J272:J274"/>
    <mergeCell ref="K272:K274"/>
    <mergeCell ref="H275:I275"/>
    <mergeCell ref="H271:K271"/>
    <mergeCell ref="H258:I260"/>
    <mergeCell ref="C292:D292"/>
    <mergeCell ref="B282:E282"/>
    <mergeCell ref="B283:F283"/>
    <mergeCell ref="B286:B288"/>
    <mergeCell ref="B244:B246"/>
    <mergeCell ref="C244:D246"/>
    <mergeCell ref="E244:E246"/>
    <mergeCell ref="F244:F246"/>
    <mergeCell ref="C263:D263"/>
    <mergeCell ref="C264:D264"/>
    <mergeCell ref="C280:D280"/>
    <mergeCell ref="C281:D281"/>
    <mergeCell ref="C286:D288"/>
    <mergeCell ref="C289:D289"/>
    <mergeCell ref="C290:D290"/>
    <mergeCell ref="C291:D291"/>
    <mergeCell ref="B340:F340"/>
    <mergeCell ref="G340:K340"/>
    <mergeCell ref="H342:K342"/>
    <mergeCell ref="C342:F342"/>
    <mergeCell ref="H295:I295"/>
    <mergeCell ref="J301:J303"/>
    <mergeCell ref="B311:E311"/>
    <mergeCell ref="G311:J311"/>
    <mergeCell ref="B312:F312"/>
    <mergeCell ref="G312:K312"/>
    <mergeCell ref="C293:D293"/>
    <mergeCell ref="C294:D294"/>
    <mergeCell ref="J329:J331"/>
    <mergeCell ref="K329:K331"/>
    <mergeCell ref="B339:E339"/>
    <mergeCell ref="G339:J339"/>
    <mergeCell ref="H314:K314"/>
    <mergeCell ref="C314:F314"/>
    <mergeCell ref="B315:B317"/>
    <mergeCell ref="C315:D317"/>
    <mergeCell ref="H280:I280"/>
    <mergeCell ref="H281:I281"/>
    <mergeCell ref="G282:J282"/>
    <mergeCell ref="E272:E274"/>
    <mergeCell ref="F272:F274"/>
    <mergeCell ref="G272:G274"/>
    <mergeCell ref="H272:I274"/>
    <mergeCell ref="B272:B274"/>
    <mergeCell ref="C272:D274"/>
    <mergeCell ref="H276:I276"/>
    <mergeCell ref="H277:I277"/>
    <mergeCell ref="H278:I278"/>
    <mergeCell ref="H279:I279"/>
    <mergeCell ref="C278:D278"/>
    <mergeCell ref="C279:D279"/>
    <mergeCell ref="C343:D345"/>
    <mergeCell ref="E343:E345"/>
    <mergeCell ref="F343:F345"/>
    <mergeCell ref="G343:G345"/>
    <mergeCell ref="H343:I345"/>
    <mergeCell ref="C266:D266"/>
    <mergeCell ref="C267:D267"/>
    <mergeCell ref="B268:E268"/>
    <mergeCell ref="B269:F269"/>
    <mergeCell ref="C271:F271"/>
    <mergeCell ref="H292:I292"/>
    <mergeCell ref="H293:I293"/>
    <mergeCell ref="H294:I294"/>
    <mergeCell ref="E286:E288"/>
    <mergeCell ref="F286:F288"/>
    <mergeCell ref="G286:G288"/>
    <mergeCell ref="H286:I288"/>
    <mergeCell ref="G283:K283"/>
    <mergeCell ref="C285:F285"/>
    <mergeCell ref="H285:K285"/>
    <mergeCell ref="H289:I289"/>
    <mergeCell ref="H290:I290"/>
    <mergeCell ref="H291:I291"/>
    <mergeCell ref="J286:J288"/>
    <mergeCell ref="K286:K288"/>
    <mergeCell ref="H300:K300"/>
    <mergeCell ref="D299:F299"/>
    <mergeCell ref="C300:F300"/>
    <mergeCell ref="B301:B303"/>
    <mergeCell ref="C301:D303"/>
    <mergeCell ref="E301:E303"/>
    <mergeCell ref="F301:F303"/>
    <mergeCell ref="G301:G303"/>
    <mergeCell ref="K301:K303"/>
    <mergeCell ref="H301:I303"/>
    <mergeCell ref="C295:D295"/>
    <mergeCell ref="B296:E296"/>
    <mergeCell ref="G296:J296"/>
    <mergeCell ref="B297:F297"/>
    <mergeCell ref="G297:K297"/>
    <mergeCell ref="B299:C299"/>
    <mergeCell ref="G299:K299"/>
    <mergeCell ref="C367:D367"/>
    <mergeCell ref="H367:I367"/>
    <mergeCell ref="C368:D368"/>
    <mergeCell ref="H368:I368"/>
    <mergeCell ref="C369:D369"/>
    <mergeCell ref="H369:I369"/>
    <mergeCell ref="H328:K328"/>
    <mergeCell ref="C328:F328"/>
    <mergeCell ref="B329:B331"/>
    <mergeCell ref="C329:D331"/>
    <mergeCell ref="E329:E331"/>
    <mergeCell ref="F329:F331"/>
    <mergeCell ref="G329:G331"/>
    <mergeCell ref="H329:I331"/>
    <mergeCell ref="J315:J317"/>
    <mergeCell ref="K315:K317"/>
    <mergeCell ref="B325:E325"/>
    <mergeCell ref="G325:J325"/>
    <mergeCell ref="B326:F326"/>
    <mergeCell ref="G326:K326"/>
    <mergeCell ref="E315:E317"/>
    <mergeCell ref="F315:F317"/>
    <mergeCell ref="G315:G317"/>
    <mergeCell ref="H315:I317"/>
    <mergeCell ref="D358:F358"/>
    <mergeCell ref="G358:K358"/>
    <mergeCell ref="J343:J345"/>
    <mergeCell ref="K343:K345"/>
    <mergeCell ref="B353:E353"/>
    <mergeCell ref="G353:J353"/>
    <mergeCell ref="B354:F354"/>
    <mergeCell ref="G354:K354"/>
    <mergeCell ref="B358:C358"/>
    <mergeCell ref="B343:B345"/>
    <mergeCell ref="J360:J362"/>
    <mergeCell ref="C359:F359"/>
    <mergeCell ref="H359:K359"/>
    <mergeCell ref="B360:B362"/>
    <mergeCell ref="E360:E362"/>
    <mergeCell ref="F360:F362"/>
    <mergeCell ref="G360:G362"/>
    <mergeCell ref="K360:K362"/>
    <mergeCell ref="H365:I365"/>
    <mergeCell ref="H366:I366"/>
    <mergeCell ref="C360:D362"/>
    <mergeCell ref="C363:D363"/>
    <mergeCell ref="H363:I363"/>
    <mergeCell ref="C364:D364"/>
    <mergeCell ref="H364:I364"/>
    <mergeCell ref="C365:D365"/>
    <mergeCell ref="C366:D366"/>
    <mergeCell ref="H360:I362"/>
    <mergeCell ref="H397:I397"/>
    <mergeCell ref="B388:B390"/>
    <mergeCell ref="E388:E390"/>
    <mergeCell ref="F388:F390"/>
    <mergeCell ref="G388:G390"/>
    <mergeCell ref="H388:I390"/>
    <mergeCell ref="C397:D397"/>
    <mergeCell ref="C396:D396"/>
    <mergeCell ref="H391:I391"/>
    <mergeCell ref="H392:I392"/>
    <mergeCell ref="H393:I393"/>
    <mergeCell ref="H394:I394"/>
    <mergeCell ref="H395:I395"/>
    <mergeCell ref="H396:I396"/>
    <mergeCell ref="J402:J404"/>
    <mergeCell ref="K402:K404"/>
    <mergeCell ref="J388:J390"/>
    <mergeCell ref="K388:K390"/>
    <mergeCell ref="C388:D390"/>
    <mergeCell ref="C391:D391"/>
    <mergeCell ref="C392:D392"/>
    <mergeCell ref="C393:D393"/>
    <mergeCell ref="C394:D394"/>
    <mergeCell ref="C395:D395"/>
    <mergeCell ref="C411:D411"/>
    <mergeCell ref="B398:E398"/>
    <mergeCell ref="G398:J398"/>
    <mergeCell ref="B399:F399"/>
    <mergeCell ref="G399:K399"/>
    <mergeCell ref="C401:F401"/>
    <mergeCell ref="H401:K401"/>
    <mergeCell ref="H405:I405"/>
    <mergeCell ref="H406:I406"/>
    <mergeCell ref="H407:I407"/>
    <mergeCell ref="C410:D410"/>
    <mergeCell ref="H408:I408"/>
    <mergeCell ref="H409:I409"/>
    <mergeCell ref="H410:I410"/>
    <mergeCell ref="H411:I411"/>
    <mergeCell ref="B402:B404"/>
    <mergeCell ref="E402:E404"/>
    <mergeCell ref="F402:F404"/>
    <mergeCell ref="G402:G404"/>
    <mergeCell ref="H402:I404"/>
    <mergeCell ref="B412:E412"/>
    <mergeCell ref="G412:J412"/>
    <mergeCell ref="B413:F413"/>
    <mergeCell ref="G413:K413"/>
    <mergeCell ref="C402:D404"/>
    <mergeCell ref="C405:D405"/>
    <mergeCell ref="C406:D406"/>
    <mergeCell ref="C407:D407"/>
    <mergeCell ref="C408:D408"/>
    <mergeCell ref="C409:D409"/>
    <mergeCell ref="J374:J376"/>
    <mergeCell ref="K374:K376"/>
    <mergeCell ref="B370:E370"/>
    <mergeCell ref="B371:F371"/>
    <mergeCell ref="G371:K371"/>
    <mergeCell ref="C373:F373"/>
    <mergeCell ref="H373:K373"/>
    <mergeCell ref="B374:B376"/>
    <mergeCell ref="C374:D376"/>
    <mergeCell ref="G370:J370"/>
    <mergeCell ref="B385:F385"/>
    <mergeCell ref="C387:F387"/>
    <mergeCell ref="E374:E376"/>
    <mergeCell ref="F374:F376"/>
    <mergeCell ref="G374:G376"/>
    <mergeCell ref="H374:I376"/>
    <mergeCell ref="H380:I380"/>
    <mergeCell ref="C380:D380"/>
    <mergeCell ref="C381:D381"/>
    <mergeCell ref="C382:D382"/>
    <mergeCell ref="C383:D383"/>
    <mergeCell ref="B384:E384"/>
    <mergeCell ref="C377:D377"/>
    <mergeCell ref="H377:I377"/>
    <mergeCell ref="C378:D378"/>
    <mergeCell ref="H378:I378"/>
    <mergeCell ref="C379:D379"/>
    <mergeCell ref="H379:I379"/>
    <mergeCell ref="H381:I381"/>
    <mergeCell ref="H382:I382"/>
    <mergeCell ref="H383:I383"/>
    <mergeCell ref="G384:J384"/>
    <mergeCell ref="G385:K385"/>
    <mergeCell ref="H387:K387"/>
  </mergeCells>
  <dataValidations count="2">
    <dataValidation type="list" allowBlank="1" showErrorMessage="1" sqref="F19:F25 K19:K25 K33:K35 F33:F39 K37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3:F369 K363:K369 F377:F383 K377:K383 F391:F397 K391:K397 F405:F411 K405:K411" xr:uid="{00000000-0002-0000-0000-000001000000}">
      <formula1>"Square,1up,2up,2&amp;1,3&amp;2,3&amp;1,4&amp;2,4&amp;3,5&amp;4,5&amp;3,6&amp;5,6&amp;4,7&amp;6,7&amp;5,8&amp;7,8&amp;6,9&amp;8,9&amp;7,10&amp;8,W/O,D/Q,19th,20th,21st,22nd,23rd,24th,25th,26th,27th,28th,29th,30th"</formula1>
    </dataValidation>
    <dataValidation type="list" allowBlank="1" showErrorMessage="1" sqref="K36" xr:uid="{00000000-0002-0000-0000-000000000000}">
      <formula1>"Square,1up,2up,2&amp;1,3&amp;2,3&amp;1,4&amp;2,4&amp;3,5&amp;3,6&amp;5,6&amp;4,7&amp;6,7&amp;5,8&amp;7,8&amp;6,9&amp;8,9&amp;7,10&amp;8,W/O,D/Q,19th,20th,21st,22nd,23rd,24th,25th,26th,27th,28th,29th,30th"</formula1>
    </dataValidation>
  </dataValidations>
  <printOptions horizontalCentered="1" verticalCentered="1" gridLines="1"/>
  <pageMargins left="0.25" right="0.25" top="0.75" bottom="0.75" header="0" footer="0"/>
  <pageSetup paperSize="9" scale="13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35245-45A9-4FEE-ABBA-D3CCD4F2CB00}">
  <sheetPr>
    <outlinePr summaryBelow="0" summaryRight="0"/>
  </sheetPr>
  <dimension ref="A1:Y530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8.8554687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1040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WAGC</v>
      </c>
      <c r="C4" s="56"/>
      <c r="D4" s="7">
        <f>VLOOKUP(A4,$M$4:$X$11,3,FALSE)</f>
        <v>7</v>
      </c>
      <c r="E4" s="7">
        <f>VLOOKUP(A4,$M$4:$X$11,4,FALSE)</f>
        <v>5</v>
      </c>
      <c r="F4" s="7">
        <f>VLOOKUP(A4,$M$4:$X$11,5,FALSE)</f>
        <v>0</v>
      </c>
      <c r="G4" s="7">
        <f>VLOOKUP(A4,$M$4:$X$11,6,FALSE)</f>
        <v>2</v>
      </c>
      <c r="H4" s="7">
        <f>VLOOKUP(A4,$M$4:$X$11,7,FALSE)</f>
        <v>31.5</v>
      </c>
      <c r="I4" s="7">
        <f>VLOOKUP(A4,$M$4:$X$11,8,FALSE)</f>
        <v>17.5</v>
      </c>
      <c r="J4" s="55">
        <f>VLOOKUP(A4,$M$4:$X$11,9,FALSE)</f>
        <v>10</v>
      </c>
      <c r="K4" s="56"/>
      <c r="L4" s="8"/>
      <c r="M4" s="8">
        <f>RANK(X4,$X$4:$X$11,1)</f>
        <v>7</v>
      </c>
      <c r="N4" s="9" t="str">
        <f>[5]Sheet1!C8</f>
        <v>The Vines</v>
      </c>
      <c r="O4" s="10">
        <f>COUNTIF($N$13:$P$520,N4)</f>
        <v>7</v>
      </c>
      <c r="P4" s="8">
        <f>COUNTIF($R$13:$R$520,N4)</f>
        <v>2</v>
      </c>
      <c r="Q4" s="8">
        <f>COUNTIF($S$13:$T$520,N4)</f>
        <v>0</v>
      </c>
      <c r="R4" s="8">
        <f>O4-P4-Q4</f>
        <v>5</v>
      </c>
      <c r="S4" s="8">
        <f>SUMIF($N$12:$N$411,N4,$O$12:$O$411)+SUMIF($P$12:$P$411,N4,$Q$12:$Q$411)</f>
        <v>18.5</v>
      </c>
      <c r="T4" s="8">
        <f>O4*7-S4</f>
        <v>30.5</v>
      </c>
      <c r="U4" s="8">
        <f>P4*2+Q4</f>
        <v>4</v>
      </c>
      <c r="V4" s="8">
        <f>U4+(S4/100)</f>
        <v>4.1849999999999996</v>
      </c>
      <c r="W4" s="8">
        <f>RANK(V4,$V$4:$V$11)</f>
        <v>7</v>
      </c>
      <c r="X4" s="8">
        <f>W4+0.01</f>
        <v>7.01</v>
      </c>
      <c r="Y4" s="11"/>
    </row>
    <row r="5" spans="1:25" ht="15">
      <c r="A5" s="6">
        <v>2</v>
      </c>
      <c r="B5" s="60" t="str">
        <f>VLOOKUP(A5,$M$4:$X$11,2,FALSE)</f>
        <v>Chequers</v>
      </c>
      <c r="C5" s="56"/>
      <c r="D5" s="7">
        <f>VLOOKUP(A5,$M$4:$X$11,3,FALSE)</f>
        <v>7</v>
      </c>
      <c r="E5" s="7">
        <f>VLOOKUP(A5,$M$4:$X$11,4,FALSE)</f>
        <v>4</v>
      </c>
      <c r="F5" s="7">
        <f>VLOOKUP(A5,$M$4:$X$11,5,FALSE)</f>
        <v>2</v>
      </c>
      <c r="G5" s="7">
        <f>VLOOKUP(A5,$M$4:$X$11,6,FALSE)</f>
        <v>1</v>
      </c>
      <c r="H5" s="7">
        <f>VLOOKUP(A5,$M$4:$X$11,7,FALSE)</f>
        <v>28</v>
      </c>
      <c r="I5" s="7">
        <f>VLOOKUP(A5,$M$4:$X$11,8,FALSE)</f>
        <v>21</v>
      </c>
      <c r="J5" s="55">
        <f>VLOOKUP(A5,$M$4:$X$11,9,FALSE)</f>
        <v>10</v>
      </c>
      <c r="K5" s="56"/>
      <c r="L5" s="8"/>
      <c r="M5" s="8">
        <f>RANK(X5,$X$4:$X$11,1)</f>
        <v>8</v>
      </c>
      <c r="N5" s="9" t="str">
        <f>[5]Sheet1!E8</f>
        <v>Wanneroo</v>
      </c>
      <c r="O5" s="10">
        <f>COUNTIF($N$13:$P$520,N5)</f>
        <v>7</v>
      </c>
      <c r="P5" s="8">
        <f>COUNTIF($R$13:$R$520,N5)</f>
        <v>1</v>
      </c>
      <c r="Q5" s="8">
        <f>COUNTIF($S$13:$T$520,N5)</f>
        <v>1</v>
      </c>
      <c r="R5" s="8">
        <f>O5-P5-Q5</f>
        <v>5</v>
      </c>
      <c r="S5" s="8">
        <f>SUMIF($N$12:$N$411,N5,$O$12:$O$411)+SUMIF($P$12:$P$411,N5,$Q$12:$Q$411)</f>
        <v>20</v>
      </c>
      <c r="T5" s="8">
        <f>O5*7-S5</f>
        <v>29</v>
      </c>
      <c r="U5" s="8">
        <f>P5*2+Q5</f>
        <v>3</v>
      </c>
      <c r="V5" s="8">
        <f>U5+(S5/100)</f>
        <v>3.2</v>
      </c>
      <c r="W5" s="8">
        <f>RANK(V5,$V$4:$V$11)</f>
        <v>8</v>
      </c>
      <c r="X5" s="8">
        <f>W5+0.02</f>
        <v>8.02</v>
      </c>
      <c r="Y5" s="11"/>
    </row>
    <row r="6" spans="1:25" ht="15">
      <c r="A6" s="6">
        <v>3</v>
      </c>
      <c r="B6" s="60" t="str">
        <f>VLOOKUP(A6,$M$4:$X$11,2,FALSE)</f>
        <v>Cottesloe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1</v>
      </c>
      <c r="G6" s="7">
        <f>VLOOKUP(A6,$M$4:$X$11,6,FALSE)</f>
        <v>2</v>
      </c>
      <c r="H6" s="7">
        <f>VLOOKUP(A6,$M$4:$X$11,7,FALSE)</f>
        <v>25.5</v>
      </c>
      <c r="I6" s="7">
        <f>VLOOKUP(A6,$M$4:$X$11,8,FALSE)</f>
        <v>23.5</v>
      </c>
      <c r="J6" s="55">
        <f>VLOOKUP(A6,$M$4:$X$11,9,FALSE)</f>
        <v>9</v>
      </c>
      <c r="K6" s="56"/>
      <c r="L6" s="8"/>
      <c r="M6" s="8">
        <f>RANK(X6,$X$4:$X$11,1)</f>
        <v>3</v>
      </c>
      <c r="N6" s="9" t="str">
        <f>[5]Sheet1!C9</f>
        <v>Cottesloe</v>
      </c>
      <c r="O6" s="10">
        <f>COUNTIF($N$13:$P$520,N6)</f>
        <v>7</v>
      </c>
      <c r="P6" s="8">
        <f>COUNTIF($R$13:$R$520,N6)</f>
        <v>4</v>
      </c>
      <c r="Q6" s="8">
        <f>COUNTIF($S$13:$T$520,N6)</f>
        <v>1</v>
      </c>
      <c r="R6" s="8">
        <f>O6-P6-Q6</f>
        <v>2</v>
      </c>
      <c r="S6" s="8">
        <f>SUMIF($N$12:$N$411,N6,$O$12:$O$411)+SUMIF($P$12:$P$411,N6,$Q$12:$Q$411)</f>
        <v>25.5</v>
      </c>
      <c r="T6" s="8">
        <f>O6*7-S6</f>
        <v>23.5</v>
      </c>
      <c r="U6" s="8">
        <f>P6*2+Q6</f>
        <v>9</v>
      </c>
      <c r="V6" s="8">
        <f>U6+(S6/100)</f>
        <v>9.2550000000000008</v>
      </c>
      <c r="W6" s="8">
        <f>RANK(V6,$V$4:$V$11)</f>
        <v>3</v>
      </c>
      <c r="X6" s="8">
        <f>W6+0.03</f>
        <v>3.03</v>
      </c>
      <c r="Y6" s="11"/>
    </row>
    <row r="7" spans="1:25" ht="15">
      <c r="A7" s="6">
        <v>4</v>
      </c>
      <c r="B7" s="60" t="str">
        <f>VLOOKUP(A7,$M$4:$X$11,2,FALSE)</f>
        <v>Nedlands</v>
      </c>
      <c r="C7" s="56"/>
      <c r="D7" s="7">
        <f>VLOOKUP(A7,$M$4:$X$11,3,FALSE)</f>
        <v>7</v>
      </c>
      <c r="E7" s="7">
        <f>VLOOKUP(A7,$M$4:$X$11,4,FALSE)</f>
        <v>4</v>
      </c>
      <c r="F7" s="7">
        <f>VLOOKUP(A7,$M$4:$X$11,5,FALSE)</f>
        <v>0</v>
      </c>
      <c r="G7" s="7">
        <f>VLOOKUP(A7,$M$4:$X$11,6,FALSE)</f>
        <v>3</v>
      </c>
      <c r="H7" s="7">
        <f>VLOOKUP(A7,$M$4:$X$11,7,FALSE)</f>
        <v>24</v>
      </c>
      <c r="I7" s="7">
        <f>VLOOKUP(A7,$M$4:$X$11,8,FALSE)</f>
        <v>25</v>
      </c>
      <c r="J7" s="55">
        <f>VLOOKUP(A7,$M$4:$X$11,9,FALSE)</f>
        <v>8</v>
      </c>
      <c r="K7" s="56"/>
      <c r="L7" s="8"/>
      <c r="M7" s="8">
        <f>RANK(X7,$X$4:$X$11,1)</f>
        <v>6</v>
      </c>
      <c r="N7" s="9" t="str">
        <f>[5]Sheet1!E9</f>
        <v>Lake Karrinyup</v>
      </c>
      <c r="O7" s="10">
        <f>COUNTIF($N$13:$P$520,N7)</f>
        <v>7</v>
      </c>
      <c r="P7" s="8">
        <f>COUNTIF($R$13:$R$520,N7)</f>
        <v>2</v>
      </c>
      <c r="Q7" s="8">
        <f>COUNTIF($S$13:$T$520,N7)</f>
        <v>1</v>
      </c>
      <c r="R7" s="8">
        <f>O7-P7-Q7</f>
        <v>4</v>
      </c>
      <c r="S7" s="8">
        <f>SUMIF($N$12:$N$411,N7,$O$12:$O$411)+SUMIF($P$12:$P$411,N7,$Q$12:$Q$411)</f>
        <v>22.5</v>
      </c>
      <c r="T7" s="8">
        <f>O7*7-S7</f>
        <v>26.5</v>
      </c>
      <c r="U7" s="8">
        <f>P7*2+Q7</f>
        <v>5</v>
      </c>
      <c r="V7" s="8">
        <f>U7+(S7/100)</f>
        <v>5.2249999999999996</v>
      </c>
      <c r="W7" s="8">
        <f>RANK(V7,$V$4:$V$11)</f>
        <v>6</v>
      </c>
      <c r="X7" s="8">
        <f>W7+0.04</f>
        <v>6.04</v>
      </c>
      <c r="Y7" s="11"/>
    </row>
    <row r="8" spans="1:25" ht="15">
      <c r="A8" s="6">
        <v>5</v>
      </c>
      <c r="B8" s="60" t="str">
        <f>VLOOKUP(A8,$M$4:$X$11,2,FALSE)</f>
        <v>Sun City</v>
      </c>
      <c r="C8" s="56"/>
      <c r="D8" s="7">
        <f>VLOOKUP(A8,$M$4:$X$11,3,FALSE)</f>
        <v>7</v>
      </c>
      <c r="E8" s="7">
        <f>VLOOKUP(A8,$M$4:$X$11,4,FALSE)</f>
        <v>3</v>
      </c>
      <c r="F8" s="7">
        <f>VLOOKUP(A8,$M$4:$X$11,5,FALSE)</f>
        <v>1</v>
      </c>
      <c r="G8" s="7">
        <f>VLOOKUP(A8,$M$4:$X$11,6,FALSE)</f>
        <v>3</v>
      </c>
      <c r="H8" s="7">
        <f>VLOOKUP(A8,$M$4:$X$11,7,FALSE)</f>
        <v>26</v>
      </c>
      <c r="I8" s="7">
        <f>VLOOKUP(A8,$M$4:$X$11,8,FALSE)</f>
        <v>23</v>
      </c>
      <c r="J8" s="55">
        <f>VLOOKUP(A8,$M$4:$X$11,9,FALSE)</f>
        <v>7</v>
      </c>
      <c r="K8" s="56"/>
      <c r="L8" s="8"/>
      <c r="M8" s="8">
        <f>RANK(X8,$X$4:$X$11,1)</f>
        <v>5</v>
      </c>
      <c r="N8" s="9" t="str">
        <f>[5]Sheet1!C10</f>
        <v>Sun City</v>
      </c>
      <c r="O8" s="10">
        <f>COUNTIF($N$13:$P$520,N8)</f>
        <v>7</v>
      </c>
      <c r="P8" s="8">
        <f>COUNTIF($R$13:$R$520,N8)</f>
        <v>3</v>
      </c>
      <c r="Q8" s="8">
        <f>COUNTIF($S$13:$T$520,N8)</f>
        <v>1</v>
      </c>
      <c r="R8" s="8">
        <f>O8-P8-Q8</f>
        <v>3</v>
      </c>
      <c r="S8" s="8">
        <f>SUMIF($N$12:$N$411,N8,$O$12:$O$411)+SUMIF($P$12:$P$411,N8,$Q$12:$Q$411)</f>
        <v>26</v>
      </c>
      <c r="T8" s="8">
        <f>O8*7-S8</f>
        <v>23</v>
      </c>
      <c r="U8" s="8">
        <f>P8*2+Q8</f>
        <v>7</v>
      </c>
      <c r="V8" s="8">
        <f>U8+(S8/100)</f>
        <v>7.26</v>
      </c>
      <c r="W8" s="8">
        <f>RANK(V8,$V$4:$V$11)</f>
        <v>5</v>
      </c>
      <c r="X8" s="8">
        <f>W8+0.05</f>
        <v>5.05</v>
      </c>
      <c r="Y8" s="11"/>
    </row>
    <row r="9" spans="1:25" ht="15">
      <c r="A9" s="6">
        <v>6</v>
      </c>
      <c r="B9" s="60" t="str">
        <f>VLOOKUP(A9,$M$4:$X$11,2,FALSE)</f>
        <v>Lake Karrinyup</v>
      </c>
      <c r="C9" s="56"/>
      <c r="D9" s="7">
        <f>VLOOKUP(A9,$M$4:$X$11,3,FALSE)</f>
        <v>7</v>
      </c>
      <c r="E9" s="7">
        <f>VLOOKUP(A9,$M$4:$X$11,4,FALSE)</f>
        <v>2</v>
      </c>
      <c r="F9" s="7">
        <f>VLOOKUP(A9,$M$4:$X$11,5,FALSE)</f>
        <v>1</v>
      </c>
      <c r="G9" s="7">
        <f>VLOOKUP(A9,$M$4:$X$11,6,FALSE)</f>
        <v>4</v>
      </c>
      <c r="H9" s="7">
        <f>VLOOKUP(A9,$M$4:$X$11,7,FALSE)</f>
        <v>22.5</v>
      </c>
      <c r="I9" s="7">
        <f>VLOOKUP(A9,$M$4:$X$11,8,FALSE)</f>
        <v>26.5</v>
      </c>
      <c r="J9" s="55">
        <f>VLOOKUP(A9,$M$4:$X$11,9,FALSE)</f>
        <v>5</v>
      </c>
      <c r="K9" s="56"/>
      <c r="L9" s="8"/>
      <c r="M9" s="8">
        <f>RANK(X9,$X$4:$X$11,1)</f>
        <v>1</v>
      </c>
      <c r="N9" s="9" t="str">
        <f>[5]Sheet1!E10</f>
        <v>WAGC</v>
      </c>
      <c r="O9" s="10">
        <f>COUNTIF($N$13:$P$520,N9)</f>
        <v>7</v>
      </c>
      <c r="P9" s="8">
        <f>COUNTIF($R$13:$R$520,N9)</f>
        <v>5</v>
      </c>
      <c r="Q9" s="8">
        <f>COUNTIF($S$13:$T$520,N9)</f>
        <v>0</v>
      </c>
      <c r="R9" s="8">
        <f>O9-P9-Q9</f>
        <v>2</v>
      </c>
      <c r="S9" s="8">
        <f>SUMIF($N$12:$N$411,N9,$O$12:$O$411)+SUMIF($P$12:$P$411,N9,$Q$12:$Q$411)</f>
        <v>31.5</v>
      </c>
      <c r="T9" s="8">
        <f>O9*7-S9</f>
        <v>17.5</v>
      </c>
      <c r="U9" s="8">
        <f>P9*2+Q9</f>
        <v>10</v>
      </c>
      <c r="V9" s="8">
        <f>U9+(S9/100)</f>
        <v>10.315</v>
      </c>
      <c r="W9" s="8">
        <f>RANK(V9,$V$4:$V$11)</f>
        <v>1</v>
      </c>
      <c r="X9" s="8">
        <f>W9+0.06</f>
        <v>1.06</v>
      </c>
      <c r="Y9" s="11"/>
    </row>
    <row r="10" spans="1:25" ht="15">
      <c r="A10" s="6">
        <v>7</v>
      </c>
      <c r="B10" s="60" t="str">
        <f>VLOOKUP(A10,$M$4:$X$11,2,FALSE)</f>
        <v>The Vines</v>
      </c>
      <c r="C10" s="56"/>
      <c r="D10" s="7">
        <f>VLOOKUP(A10,$M$4:$X$11,3,FALSE)</f>
        <v>7</v>
      </c>
      <c r="E10" s="7">
        <f>VLOOKUP(A10,$M$4:$X$11,4,FALSE)</f>
        <v>2</v>
      </c>
      <c r="F10" s="7">
        <f>VLOOKUP(A10,$M$4:$X$11,5,FALSE)</f>
        <v>0</v>
      </c>
      <c r="G10" s="7">
        <f>VLOOKUP(A10,$M$4:$X$11,6,FALSE)</f>
        <v>5</v>
      </c>
      <c r="H10" s="7">
        <f>VLOOKUP(A10,$M$4:$X$11,7,FALSE)</f>
        <v>18.5</v>
      </c>
      <c r="I10" s="7">
        <f>VLOOKUP(A10,$M$4:$X$11,8,FALSE)</f>
        <v>30.5</v>
      </c>
      <c r="J10" s="55">
        <f>VLOOKUP(A10,$M$4:$X$11,9,FALSE)</f>
        <v>4</v>
      </c>
      <c r="K10" s="56"/>
      <c r="L10" s="8"/>
      <c r="M10" s="8">
        <f>RANK(X10,$X$4:$X$11,1)</f>
        <v>2</v>
      </c>
      <c r="N10" s="9" t="str">
        <f>[5]Sheet1!C11</f>
        <v>Chequers</v>
      </c>
      <c r="O10" s="10">
        <f>COUNTIF($N$13:$P$520,N10)</f>
        <v>7</v>
      </c>
      <c r="P10" s="8">
        <f>COUNTIF($R$13:$R$520,N10)</f>
        <v>4</v>
      </c>
      <c r="Q10" s="8">
        <f>COUNTIF($S$13:$T$520,N10)</f>
        <v>2</v>
      </c>
      <c r="R10" s="8">
        <f>O10-P10-Q10</f>
        <v>1</v>
      </c>
      <c r="S10" s="8">
        <f>SUMIF($N$12:$N$411,N10,$O$12:$O$411)+SUMIF($P$12:$P$411,N10,$Q$12:$Q$411)</f>
        <v>28</v>
      </c>
      <c r="T10" s="8">
        <f>O10*7-S10</f>
        <v>21</v>
      </c>
      <c r="U10" s="8">
        <f>P10*2+Q10</f>
        <v>10</v>
      </c>
      <c r="V10" s="8">
        <f>U10+(S10/100)</f>
        <v>10.28</v>
      </c>
      <c r="W10" s="8">
        <f>RANK(V10,$V$4:$V$11)</f>
        <v>2</v>
      </c>
      <c r="X10" s="8">
        <f>W10+0.07</f>
        <v>2.0699999999999998</v>
      </c>
      <c r="Y10" s="11"/>
    </row>
    <row r="11" spans="1:25" ht="15">
      <c r="A11" s="6">
        <v>8</v>
      </c>
      <c r="B11" s="60" t="str">
        <f>VLOOKUP(A11,$M$4:$X$11,2,FALSE)</f>
        <v>Wanneroo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1</v>
      </c>
      <c r="G11" s="7">
        <f>VLOOKUP(A11,$M$4:$X$11,6,FALSE)</f>
        <v>5</v>
      </c>
      <c r="H11" s="7">
        <f>VLOOKUP(A11,$M$4:$X$11,7,FALSE)</f>
        <v>20</v>
      </c>
      <c r="I11" s="7">
        <f>VLOOKUP(A11,$M$4:$X$11,8,FALSE)</f>
        <v>29</v>
      </c>
      <c r="J11" s="55">
        <f>VLOOKUP(A11,$M$4:$X$11,9,FALSE)</f>
        <v>3</v>
      </c>
      <c r="K11" s="56"/>
      <c r="L11" s="8"/>
      <c r="M11" s="8">
        <f>RANK(X11,$X$4:$X$11,1)</f>
        <v>4</v>
      </c>
      <c r="N11" s="9" t="str">
        <f>[5]Sheet1!E11</f>
        <v>Nedlands</v>
      </c>
      <c r="O11" s="10">
        <f>COUNTIF($N$13:$P$520,N11)</f>
        <v>7</v>
      </c>
      <c r="P11" s="8">
        <f>COUNTIF($R$13:$R$520,N11)</f>
        <v>4</v>
      </c>
      <c r="Q11" s="8">
        <f>COUNTIF($S$13:$T$520,N11)</f>
        <v>0</v>
      </c>
      <c r="R11" s="8">
        <f>O11-P11-Q11</f>
        <v>3</v>
      </c>
      <c r="S11" s="8">
        <f>SUMIF($N$12:$N$411,N11,$O$12:$O$411)+SUMIF($P$12:$P$411,N11,$Q$12:$Q$411)</f>
        <v>24</v>
      </c>
      <c r="T11" s="8">
        <f>O11*7-S11</f>
        <v>25</v>
      </c>
      <c r="U11" s="8">
        <f>P11*2+Q11</f>
        <v>8</v>
      </c>
      <c r="V11" s="8">
        <f>U11+(S11/100)</f>
        <v>8.24</v>
      </c>
      <c r="W11" s="8">
        <f>RANK(V11,$V$4:$V$11)</f>
        <v>4</v>
      </c>
      <c r="X11" s="8">
        <f>W11+0.08</f>
        <v>4.08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[5]Sheet1!A43</f>
        <v>ROUND SEVEN</v>
      </c>
      <c r="C14" s="56"/>
      <c r="D14" s="62" t="str">
        <f>[5]Sheet1!B43</f>
        <v>SUNDAY 20 JULY</v>
      </c>
      <c r="E14" s="58"/>
      <c r="F14" s="56"/>
      <c r="G14" s="99" t="str">
        <f>[5]Sheet1!C43</f>
        <v>Chequers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[5]Sheet1!C44</f>
        <v>The Vines</v>
      </c>
      <c r="D15" s="58"/>
      <c r="E15" s="58"/>
      <c r="F15" s="56"/>
      <c r="G15" s="16" t="s">
        <v>18</v>
      </c>
      <c r="H15" s="65" t="str">
        <f>[5]Sheet1!E44</f>
        <v>Nedlands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877</v>
      </c>
      <c r="D19" s="56"/>
      <c r="E19" s="21">
        <v>4</v>
      </c>
      <c r="F19" s="19"/>
      <c r="G19" s="98">
        <v>1</v>
      </c>
      <c r="H19" s="75" t="s">
        <v>1039</v>
      </c>
      <c r="I19" s="56"/>
      <c r="J19" s="21">
        <v>5</v>
      </c>
      <c r="K19" s="19" t="s">
        <v>111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875</v>
      </c>
      <c r="D20" s="56"/>
      <c r="E20" s="21">
        <v>5</v>
      </c>
      <c r="F20" s="19" t="s">
        <v>84</v>
      </c>
      <c r="G20" s="97">
        <v>2</v>
      </c>
      <c r="H20" s="75" t="s">
        <v>1038</v>
      </c>
      <c r="I20" s="56"/>
      <c r="J20" s="21">
        <v>6</v>
      </c>
      <c r="K20" s="19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1037</v>
      </c>
      <c r="D21" s="56"/>
      <c r="E21" s="21">
        <v>6</v>
      </c>
      <c r="F21" s="19" t="s">
        <v>34</v>
      </c>
      <c r="G21" s="97">
        <v>3</v>
      </c>
      <c r="H21" s="75" t="s">
        <v>1036</v>
      </c>
      <c r="I21" s="56"/>
      <c r="J21" s="21">
        <v>6</v>
      </c>
      <c r="K21" s="19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1035</v>
      </c>
      <c r="D22" s="56"/>
      <c r="E22" s="21">
        <v>6</v>
      </c>
      <c r="F22" s="19"/>
      <c r="G22" s="97">
        <v>4</v>
      </c>
      <c r="H22" s="75" t="s">
        <v>1034</v>
      </c>
      <c r="I22" s="56"/>
      <c r="J22" s="21">
        <v>7</v>
      </c>
      <c r="K22" s="19" t="s">
        <v>92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869</v>
      </c>
      <c r="D23" s="56"/>
      <c r="E23" s="21">
        <v>6</v>
      </c>
      <c r="F23" s="19"/>
      <c r="G23" s="97">
        <v>5</v>
      </c>
      <c r="H23" s="75" t="s">
        <v>1033</v>
      </c>
      <c r="I23" s="56"/>
      <c r="J23" s="21">
        <v>7</v>
      </c>
      <c r="K23" s="19" t="s">
        <v>111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1032</v>
      </c>
      <c r="D24" s="56"/>
      <c r="E24" s="21">
        <v>7</v>
      </c>
      <c r="F24" s="19"/>
      <c r="G24" s="97">
        <v>6</v>
      </c>
      <c r="H24" s="75" t="s">
        <v>1031</v>
      </c>
      <c r="I24" s="56"/>
      <c r="J24" s="21">
        <v>7</v>
      </c>
      <c r="K24" s="19" t="s">
        <v>34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1030</v>
      </c>
      <c r="D25" s="56"/>
      <c r="E25" s="21">
        <v>8</v>
      </c>
      <c r="F25" s="19" t="s">
        <v>104</v>
      </c>
      <c r="G25" s="97">
        <v>7</v>
      </c>
      <c r="H25" s="75" t="s">
        <v>1029</v>
      </c>
      <c r="I25" s="56"/>
      <c r="J25" s="21">
        <v>8</v>
      </c>
      <c r="K25" s="19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The Vines</v>
      </c>
      <c r="C26" s="58"/>
      <c r="D26" s="58"/>
      <c r="E26" s="56"/>
      <c r="F26" s="21">
        <f>COUNTA(F19:F25)-0.5*COUNTIF(F19:F25,"Sq*")-COUNTIF(F19:F25,"TBA")</f>
        <v>3</v>
      </c>
      <c r="G26" s="84" t="str">
        <f>"TOTAL MATCHES WON BY : "&amp;H15</f>
        <v>TOTAL MATCHES WON BY : Nedlands</v>
      </c>
      <c r="H26" s="58"/>
      <c r="I26" s="58"/>
      <c r="J26" s="56"/>
      <c r="K26" s="21">
        <f>COUNTA(K19:K25)-0.5*COUNTIF(K19:K25,"Sq*")-COUNTIF(K19:K25,"TBA")</f>
        <v>4</v>
      </c>
      <c r="L26" s="22"/>
      <c r="M26" s="22"/>
      <c r="N26" s="22" t="str">
        <f>IF(F26+K26=0,"",C15)</f>
        <v>The Vines</v>
      </c>
      <c r="O26" s="22">
        <f>F26</f>
        <v>3</v>
      </c>
      <c r="P26" s="22" t="str">
        <f>IF(F26+K26=0,"",H15)</f>
        <v>Nedlands</v>
      </c>
      <c r="Q26" s="22">
        <f>K26</f>
        <v>4</v>
      </c>
      <c r="R26" s="22" t="str">
        <f>G27</f>
        <v>Nedlands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Nedlands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[5]Sheet1!C45</f>
        <v>Wanneroo</v>
      </c>
      <c r="D29" s="58"/>
      <c r="E29" s="58"/>
      <c r="F29" s="56"/>
      <c r="G29" s="16" t="s">
        <v>18</v>
      </c>
      <c r="H29" s="65" t="str">
        <f>[5]Sheet1!E45</f>
        <v>Chequers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1028</v>
      </c>
      <c r="D33" s="56"/>
      <c r="E33" s="21">
        <v>5</v>
      </c>
      <c r="F33" s="19"/>
      <c r="G33" s="98">
        <v>1</v>
      </c>
      <c r="H33" s="75" t="s">
        <v>1027</v>
      </c>
      <c r="I33" s="56"/>
      <c r="J33" s="21">
        <v>4</v>
      </c>
      <c r="K33" s="19" t="s">
        <v>26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1026</v>
      </c>
      <c r="D34" s="56"/>
      <c r="E34" s="21">
        <v>6</v>
      </c>
      <c r="F34" s="19"/>
      <c r="G34" s="97">
        <v>2</v>
      </c>
      <c r="H34" s="75" t="s">
        <v>1025</v>
      </c>
      <c r="I34" s="56"/>
      <c r="J34" s="21">
        <v>7</v>
      </c>
      <c r="K34" s="19" t="s">
        <v>84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1024</v>
      </c>
      <c r="D35" s="56"/>
      <c r="E35" s="21">
        <v>6</v>
      </c>
      <c r="F35" s="19" t="s">
        <v>23</v>
      </c>
      <c r="G35" s="97">
        <v>3</v>
      </c>
      <c r="H35" s="75" t="s">
        <v>1023</v>
      </c>
      <c r="I35" s="56"/>
      <c r="J35" s="21">
        <v>8</v>
      </c>
      <c r="K35" s="19" t="s">
        <v>23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1022</v>
      </c>
      <c r="D36" s="56"/>
      <c r="E36" s="21">
        <v>7</v>
      </c>
      <c r="F36" s="19"/>
      <c r="G36" s="97">
        <v>4</v>
      </c>
      <c r="H36" s="75" t="s">
        <v>1021</v>
      </c>
      <c r="I36" s="56"/>
      <c r="J36" s="21">
        <v>9</v>
      </c>
      <c r="K36" s="19" t="s">
        <v>107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1020</v>
      </c>
      <c r="D37" s="56"/>
      <c r="E37" s="21">
        <v>7</v>
      </c>
      <c r="F37" s="19"/>
      <c r="G37" s="97">
        <v>5</v>
      </c>
      <c r="H37" s="75" t="s">
        <v>1019</v>
      </c>
      <c r="I37" s="56"/>
      <c r="J37" s="21">
        <v>10</v>
      </c>
      <c r="K37" s="19" t="s">
        <v>175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1018</v>
      </c>
      <c r="D38" s="56"/>
      <c r="E38" s="21">
        <v>8</v>
      </c>
      <c r="F38" s="19" t="s">
        <v>92</v>
      </c>
      <c r="G38" s="97">
        <v>6</v>
      </c>
      <c r="H38" s="75" t="s">
        <v>1017</v>
      </c>
      <c r="I38" s="56"/>
      <c r="J38" s="21">
        <v>10</v>
      </c>
      <c r="K38" s="19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1016</v>
      </c>
      <c r="D39" s="56"/>
      <c r="E39" s="21">
        <v>9</v>
      </c>
      <c r="F39" s="19" t="s">
        <v>23</v>
      </c>
      <c r="G39" s="97">
        <v>7</v>
      </c>
      <c r="H39" s="75" t="s">
        <v>1015</v>
      </c>
      <c r="I39" s="56"/>
      <c r="J39" s="21">
        <v>10</v>
      </c>
      <c r="K39" s="19" t="s">
        <v>23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Wanneroo</v>
      </c>
      <c r="C40" s="58"/>
      <c r="D40" s="58"/>
      <c r="E40" s="56"/>
      <c r="F40" s="21">
        <f>COUNTA(F33:F39)-0.5*COUNTIF(F33:F39,"Sq*")-COUNTIF(F33:F39,"TBA")</f>
        <v>2</v>
      </c>
      <c r="G40" s="84" t="str">
        <f>"TOTAL MATCHES WON BY : "&amp;H29</f>
        <v>TOTAL MATCHES WON BY : Chequers</v>
      </c>
      <c r="H40" s="58"/>
      <c r="I40" s="58"/>
      <c r="J40" s="56"/>
      <c r="K40" s="21">
        <f>COUNTA(K33:K39)-0.5*COUNTIF(K33:K39,"Sq*")-COUNTIF(K33:K39,"TBA")</f>
        <v>5</v>
      </c>
      <c r="L40" s="22"/>
      <c r="M40" s="22"/>
      <c r="N40" s="22" t="str">
        <f>IF(F40+K40=0,"",C29)</f>
        <v>Wanneroo</v>
      </c>
      <c r="O40" s="22">
        <f>F40</f>
        <v>2</v>
      </c>
      <c r="P40" s="22" t="str">
        <f>IF(F40+K40=0,"",H29)</f>
        <v>Chequers</v>
      </c>
      <c r="Q40" s="22">
        <f>K40</f>
        <v>5</v>
      </c>
      <c r="R40" s="22" t="str">
        <f>G41</f>
        <v>Chequers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Chequers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[5]Sheet1!C46</f>
        <v>WAGC</v>
      </c>
      <c r="D43" s="58"/>
      <c r="E43" s="58"/>
      <c r="F43" s="56"/>
      <c r="G43" s="16" t="s">
        <v>18</v>
      </c>
      <c r="H43" s="65" t="str">
        <f>[5]Sheet1!E46</f>
        <v>Lake Karrinyup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1014</v>
      </c>
      <c r="D47" s="56"/>
      <c r="E47" s="21">
        <v>4</v>
      </c>
      <c r="F47" s="19" t="s">
        <v>26</v>
      </c>
      <c r="G47" s="98">
        <v>1</v>
      </c>
      <c r="H47" s="75" t="s">
        <v>1013</v>
      </c>
      <c r="I47" s="56"/>
      <c r="J47" s="21">
        <v>2</v>
      </c>
      <c r="K47" s="19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1012</v>
      </c>
      <c r="D48" s="56"/>
      <c r="E48" s="21">
        <v>6</v>
      </c>
      <c r="F48" s="19" t="s">
        <v>23</v>
      </c>
      <c r="G48" s="97">
        <v>2</v>
      </c>
      <c r="H48" s="75" t="s">
        <v>1011</v>
      </c>
      <c r="I48" s="56"/>
      <c r="J48" s="21">
        <v>3</v>
      </c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1010</v>
      </c>
      <c r="D49" s="56"/>
      <c r="E49" s="21">
        <v>7</v>
      </c>
      <c r="F49" s="19" t="s">
        <v>104</v>
      </c>
      <c r="G49" s="97">
        <v>3</v>
      </c>
      <c r="H49" s="75" t="s">
        <v>1009</v>
      </c>
      <c r="I49" s="56"/>
      <c r="J49" s="21">
        <v>3</v>
      </c>
      <c r="K49" s="19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1008</v>
      </c>
      <c r="D50" s="56"/>
      <c r="E50" s="21">
        <v>7</v>
      </c>
      <c r="F50" s="19" t="s">
        <v>107</v>
      </c>
      <c r="G50" s="97">
        <v>4</v>
      </c>
      <c r="H50" s="75" t="s">
        <v>1007</v>
      </c>
      <c r="I50" s="56"/>
      <c r="J50" s="21">
        <v>4</v>
      </c>
      <c r="K50" s="19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841</v>
      </c>
      <c r="D51" s="56"/>
      <c r="E51" s="21">
        <v>8</v>
      </c>
      <c r="F51" s="19"/>
      <c r="G51" s="97">
        <v>5</v>
      </c>
      <c r="H51" s="75" t="s">
        <v>1006</v>
      </c>
      <c r="I51" s="56"/>
      <c r="J51" s="21">
        <v>5</v>
      </c>
      <c r="K51" s="19" t="s">
        <v>92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1005</v>
      </c>
      <c r="D52" s="56"/>
      <c r="E52" s="21">
        <v>8</v>
      </c>
      <c r="F52" s="19" t="s">
        <v>99</v>
      </c>
      <c r="G52" s="97">
        <v>6</v>
      </c>
      <c r="H52" s="75" t="s">
        <v>1004</v>
      </c>
      <c r="I52" s="56"/>
      <c r="J52" s="21">
        <v>7</v>
      </c>
      <c r="K52" s="19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1003</v>
      </c>
      <c r="D53" s="56"/>
      <c r="E53" s="21">
        <v>8</v>
      </c>
      <c r="F53" s="19" t="s">
        <v>23</v>
      </c>
      <c r="G53" s="97">
        <v>7</v>
      </c>
      <c r="H53" s="75" t="s">
        <v>1002</v>
      </c>
      <c r="I53" s="56"/>
      <c r="J53" s="21">
        <v>7</v>
      </c>
      <c r="K53" s="19" t="s">
        <v>23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WAGC</v>
      </c>
      <c r="C54" s="58"/>
      <c r="D54" s="58"/>
      <c r="E54" s="56"/>
      <c r="F54" s="21">
        <f>COUNTA(F47:F53)-0.5*COUNTIF(F47:F53,"Sq*")-COUNTIF(F47:F53,"TBA")</f>
        <v>5</v>
      </c>
      <c r="G54" s="84" t="str">
        <f>"TOTAL MATCHES WON BY : "&amp;H43</f>
        <v>TOTAL MATCHES WON BY : Lake Karrinyup</v>
      </c>
      <c r="H54" s="58"/>
      <c r="I54" s="58"/>
      <c r="J54" s="56"/>
      <c r="K54" s="21">
        <f>COUNTA(K47:K53)-0.5*COUNTIF(K47:K53,"Sq*")-COUNTIF(K47:K53,"TBA")</f>
        <v>2</v>
      </c>
      <c r="L54" s="22"/>
      <c r="M54" s="22"/>
      <c r="N54" s="22" t="str">
        <f>IF(F54+K54=0,"",C43)</f>
        <v>WAGC</v>
      </c>
      <c r="O54" s="22">
        <f>F54</f>
        <v>5</v>
      </c>
      <c r="P54" s="22" t="str">
        <f>IF(F54+K54=0,"",H43)</f>
        <v>Lake Karrinyup</v>
      </c>
      <c r="Q54" s="22">
        <f>K54</f>
        <v>2</v>
      </c>
      <c r="R54" s="22" t="str">
        <f>G55</f>
        <v>WAGC</v>
      </c>
      <c r="S54" s="22" t="str">
        <f>IF(R54="HALVED",C43,"")</f>
        <v/>
      </c>
      <c r="T54" s="22" t="str">
        <f>IF(R54="HALVED",H43,"")</f>
        <v/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WAGC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[5]Sheet1!C47</f>
        <v>Cottesloe</v>
      </c>
      <c r="D57" s="58"/>
      <c r="E57" s="58"/>
      <c r="F57" s="56"/>
      <c r="G57" s="16" t="s">
        <v>18</v>
      </c>
      <c r="H57" s="65" t="str">
        <f>[5]Sheet1!E47</f>
        <v>Sun City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1001</v>
      </c>
      <c r="D61" s="56"/>
      <c r="E61" s="21">
        <v>5</v>
      </c>
      <c r="F61" s="19" t="s">
        <v>29</v>
      </c>
      <c r="G61" s="98">
        <v>1</v>
      </c>
      <c r="H61" s="75" t="s">
        <v>1000</v>
      </c>
      <c r="I61" s="56"/>
      <c r="J61" s="21">
        <v>3</v>
      </c>
      <c r="K61" s="19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999</v>
      </c>
      <c r="D62" s="56"/>
      <c r="E62" s="21">
        <v>5</v>
      </c>
      <c r="F62" s="19" t="s">
        <v>23</v>
      </c>
      <c r="G62" s="97">
        <v>2</v>
      </c>
      <c r="H62" s="75" t="s">
        <v>998</v>
      </c>
      <c r="I62" s="56"/>
      <c r="J62" s="21">
        <v>4</v>
      </c>
      <c r="K62" s="19" t="s">
        <v>23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997</v>
      </c>
      <c r="D63" s="56"/>
      <c r="E63" s="21">
        <v>6</v>
      </c>
      <c r="F63" s="19" t="s">
        <v>23</v>
      </c>
      <c r="G63" s="97">
        <v>3</v>
      </c>
      <c r="H63" s="75" t="s">
        <v>996</v>
      </c>
      <c r="I63" s="56"/>
      <c r="J63" s="21">
        <v>6</v>
      </c>
      <c r="K63" s="19" t="s">
        <v>23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995</v>
      </c>
      <c r="D64" s="56"/>
      <c r="E64" s="21">
        <v>6</v>
      </c>
      <c r="F64" s="19" t="s">
        <v>34</v>
      </c>
      <c r="G64" s="97">
        <v>4</v>
      </c>
      <c r="H64" s="75" t="s">
        <v>994</v>
      </c>
      <c r="I64" s="56"/>
      <c r="J64" s="21">
        <v>6</v>
      </c>
      <c r="K64" s="19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859</v>
      </c>
      <c r="D65" s="56"/>
      <c r="E65" s="21">
        <v>6</v>
      </c>
      <c r="F65" s="19"/>
      <c r="G65" s="97">
        <v>5</v>
      </c>
      <c r="H65" s="75" t="s">
        <v>993</v>
      </c>
      <c r="I65" s="56"/>
      <c r="J65" s="21">
        <v>7</v>
      </c>
      <c r="K65" s="19" t="s">
        <v>34</v>
      </c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75" t="s">
        <v>992</v>
      </c>
      <c r="D66" s="56"/>
      <c r="E66" s="21">
        <v>7</v>
      </c>
      <c r="F66" s="19" t="s">
        <v>111</v>
      </c>
      <c r="G66" s="97">
        <v>6</v>
      </c>
      <c r="H66" s="75" t="s">
        <v>991</v>
      </c>
      <c r="I66" s="56"/>
      <c r="J66" s="21">
        <v>10</v>
      </c>
      <c r="K66" s="19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990</v>
      </c>
      <c r="D67" s="56"/>
      <c r="E67" s="21">
        <v>13</v>
      </c>
      <c r="F67" s="19" t="s">
        <v>26</v>
      </c>
      <c r="G67" s="97">
        <v>7</v>
      </c>
      <c r="H67" s="75" t="s">
        <v>989</v>
      </c>
      <c r="I67" s="56"/>
      <c r="J67" s="21">
        <v>13</v>
      </c>
      <c r="K67" s="19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Cottesloe</v>
      </c>
      <c r="C68" s="58"/>
      <c r="D68" s="58"/>
      <c r="E68" s="56"/>
      <c r="F68" s="21">
        <f>COUNTA(F61:F67)-0.5*COUNTIF(F61:F67,"Sq*")-COUNTIF(F61:F67,"TBA")</f>
        <v>5</v>
      </c>
      <c r="G68" s="84" t="str">
        <f>"TOTAL MATCHES WON BY : "&amp;H57</f>
        <v>TOTAL MATCHES WON BY : Sun City</v>
      </c>
      <c r="H68" s="58"/>
      <c r="I68" s="58"/>
      <c r="J68" s="56"/>
      <c r="K68" s="21">
        <f>COUNTA(K61:K67)-0.5*COUNTIF(K61:K67,"Sq*")-COUNTIF(K61:K67,"TBA")</f>
        <v>2</v>
      </c>
      <c r="L68" s="22"/>
      <c r="M68" s="22"/>
      <c r="N68" s="22" t="str">
        <f>IF(F68+K68=0,"",C57)</f>
        <v>Cottesloe</v>
      </c>
      <c r="O68" s="22">
        <f>F68</f>
        <v>5</v>
      </c>
      <c r="P68" s="22" t="str">
        <f>IF(F68+K68=0,"",H57)</f>
        <v>Sun City</v>
      </c>
      <c r="Q68" s="22">
        <f>K68</f>
        <v>2</v>
      </c>
      <c r="R68" s="22" t="str">
        <f>G69</f>
        <v>Cottesloe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Cottesloe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[5]Sheet1!A37</f>
        <v>ROUND SIX</v>
      </c>
      <c r="C71" s="56"/>
      <c r="D71" s="62" t="str">
        <f>[5]Sheet1!B37</f>
        <v>SUNDAY 13 JULY</v>
      </c>
      <c r="E71" s="58"/>
      <c r="F71" s="56"/>
      <c r="G71" s="99" t="str">
        <f>[5]Sheet1!C37</f>
        <v>Wanneroo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[5]Sheet1!C38</f>
        <v>The Vines</v>
      </c>
      <c r="D72" s="58"/>
      <c r="E72" s="58"/>
      <c r="F72" s="56"/>
      <c r="G72" s="16" t="s">
        <v>18</v>
      </c>
      <c r="H72" s="65" t="str">
        <f>[5]Sheet1!E38</f>
        <v>Cottesloe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929</v>
      </c>
      <c r="D76" s="56"/>
      <c r="E76" s="21">
        <v>4</v>
      </c>
      <c r="F76" s="19"/>
      <c r="G76" s="98">
        <v>1</v>
      </c>
      <c r="H76" s="75" t="s">
        <v>988</v>
      </c>
      <c r="I76" s="56"/>
      <c r="J76" s="21">
        <v>4</v>
      </c>
      <c r="K76" s="19" t="s">
        <v>29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931</v>
      </c>
      <c r="D77" s="56"/>
      <c r="E77" s="21">
        <v>4</v>
      </c>
      <c r="F77" s="19"/>
      <c r="G77" s="97">
        <v>2</v>
      </c>
      <c r="H77" s="75" t="s">
        <v>962</v>
      </c>
      <c r="I77" s="56"/>
      <c r="J77" s="21">
        <v>5</v>
      </c>
      <c r="K77" s="19" t="s">
        <v>26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952</v>
      </c>
      <c r="D78" s="56"/>
      <c r="E78" s="21">
        <v>6</v>
      </c>
      <c r="F78" s="19" t="s">
        <v>23</v>
      </c>
      <c r="G78" s="97">
        <v>3</v>
      </c>
      <c r="H78" s="75" t="s">
        <v>531</v>
      </c>
      <c r="I78" s="56"/>
      <c r="J78" s="21">
        <v>6</v>
      </c>
      <c r="K78" s="19" t="s">
        <v>23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545</v>
      </c>
      <c r="D79" s="56"/>
      <c r="E79" s="21">
        <v>7</v>
      </c>
      <c r="F79" s="19"/>
      <c r="G79" s="97">
        <v>4</v>
      </c>
      <c r="H79" s="75" t="s">
        <v>915</v>
      </c>
      <c r="I79" s="56"/>
      <c r="J79" s="21">
        <v>6</v>
      </c>
      <c r="K79" s="19" t="s">
        <v>37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921</v>
      </c>
      <c r="D80" s="56"/>
      <c r="E80" s="21">
        <v>7</v>
      </c>
      <c r="F80" s="19"/>
      <c r="G80" s="97">
        <v>5</v>
      </c>
      <c r="H80" s="75" t="s">
        <v>908</v>
      </c>
      <c r="I80" s="56"/>
      <c r="J80" s="21">
        <v>7</v>
      </c>
      <c r="K80" s="19" t="s">
        <v>107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919</v>
      </c>
      <c r="D81" s="56"/>
      <c r="E81" s="21">
        <v>8</v>
      </c>
      <c r="F81" s="19"/>
      <c r="G81" s="97">
        <v>6</v>
      </c>
      <c r="H81" s="75" t="s">
        <v>987</v>
      </c>
      <c r="I81" s="56"/>
      <c r="J81" s="21">
        <v>7</v>
      </c>
      <c r="K81" s="19" t="s">
        <v>26</v>
      </c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969</v>
      </c>
      <c r="D82" s="56"/>
      <c r="E82" s="21">
        <v>8</v>
      </c>
      <c r="F82" s="19" t="s">
        <v>34</v>
      </c>
      <c r="G82" s="97">
        <v>7</v>
      </c>
      <c r="H82" s="75" t="s">
        <v>986</v>
      </c>
      <c r="I82" s="56"/>
      <c r="J82" s="21">
        <v>7</v>
      </c>
      <c r="K82" s="19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The Vines</v>
      </c>
      <c r="C83" s="58"/>
      <c r="D83" s="58"/>
      <c r="E83" s="56"/>
      <c r="F83" s="21">
        <f>COUNTA(F76:F82)-0.5*COUNTIF(F76:F82,"Sq*")-COUNTIF(F76:F82,"TBA")</f>
        <v>1.5</v>
      </c>
      <c r="G83" s="84" t="str">
        <f>"TOTAL MATCHES WON BY : "&amp;H72</f>
        <v>TOTAL MATCHES WON BY : Cottesloe</v>
      </c>
      <c r="H83" s="58"/>
      <c r="I83" s="58"/>
      <c r="J83" s="56"/>
      <c r="K83" s="21">
        <f>COUNTA(K76:K82)-0.5*COUNTIF(K76:K82,"Sq*")-COUNTIF(K76:K82,"TBA")</f>
        <v>5.5</v>
      </c>
      <c r="L83" s="22"/>
      <c r="M83" s="22"/>
      <c r="N83" s="22" t="str">
        <f>IF(F83+K83=0,"",C72)</f>
        <v>The Vines</v>
      </c>
      <c r="O83" s="22">
        <f>F83</f>
        <v>1.5</v>
      </c>
      <c r="P83" s="22" t="str">
        <f>IF(F83+K83=0,"",H72)</f>
        <v>Cottesloe</v>
      </c>
      <c r="Q83" s="22">
        <f>K83</f>
        <v>5.5</v>
      </c>
      <c r="R83" s="22" t="str">
        <f>G84</f>
        <v>Cottesloe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Cottesloe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[5]Sheet1!C39</f>
        <v>Sun City</v>
      </c>
      <c r="D86" s="58"/>
      <c r="E86" s="58"/>
      <c r="F86" s="56"/>
      <c r="G86" s="16" t="s">
        <v>18</v>
      </c>
      <c r="H86" s="65" t="str">
        <f>[5]Sheet1!E39</f>
        <v>Nedlands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979</v>
      </c>
      <c r="D90" s="56"/>
      <c r="E90" s="21">
        <v>3</v>
      </c>
      <c r="F90" s="19" t="s">
        <v>26</v>
      </c>
      <c r="G90" s="98">
        <v>1</v>
      </c>
      <c r="H90" s="75" t="s">
        <v>318</v>
      </c>
      <c r="I90" s="56"/>
      <c r="J90" s="21">
        <v>6</v>
      </c>
      <c r="K90" s="19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970</v>
      </c>
      <c r="D91" s="56"/>
      <c r="E91" s="21">
        <v>5</v>
      </c>
      <c r="F91" s="19"/>
      <c r="G91" s="97">
        <v>2</v>
      </c>
      <c r="H91" s="75" t="s">
        <v>294</v>
      </c>
      <c r="I91" s="56"/>
      <c r="J91" s="21">
        <v>7</v>
      </c>
      <c r="K91" s="19" t="s">
        <v>26</v>
      </c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936</v>
      </c>
      <c r="D92" s="56"/>
      <c r="E92" s="21">
        <v>6</v>
      </c>
      <c r="F92" s="19" t="s">
        <v>92</v>
      </c>
      <c r="G92" s="97">
        <v>3</v>
      </c>
      <c r="H92" s="75" t="s">
        <v>985</v>
      </c>
      <c r="I92" s="56"/>
      <c r="J92" s="21">
        <v>7</v>
      </c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901</v>
      </c>
      <c r="D93" s="56"/>
      <c r="E93" s="21">
        <v>7</v>
      </c>
      <c r="F93" s="19" t="s">
        <v>37</v>
      </c>
      <c r="G93" s="97">
        <v>4</v>
      </c>
      <c r="H93" s="75" t="s">
        <v>890</v>
      </c>
      <c r="I93" s="56"/>
      <c r="J93" s="21">
        <v>7</v>
      </c>
      <c r="K93" s="19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899</v>
      </c>
      <c r="D94" s="56"/>
      <c r="E94" s="21">
        <v>8</v>
      </c>
      <c r="F94" s="19" t="s">
        <v>34</v>
      </c>
      <c r="G94" s="97">
        <v>5</v>
      </c>
      <c r="H94" s="75" t="s">
        <v>884</v>
      </c>
      <c r="I94" s="56"/>
      <c r="J94" s="21">
        <v>8</v>
      </c>
      <c r="K94" s="19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895</v>
      </c>
      <c r="D95" s="56"/>
      <c r="E95" s="21">
        <v>10</v>
      </c>
      <c r="F95" s="19" t="s">
        <v>99</v>
      </c>
      <c r="G95" s="97">
        <v>6</v>
      </c>
      <c r="H95" s="75" t="s">
        <v>984</v>
      </c>
      <c r="I95" s="56"/>
      <c r="J95" s="21">
        <v>8</v>
      </c>
      <c r="K95" s="19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932</v>
      </c>
      <c r="D96" s="56"/>
      <c r="E96" s="21">
        <v>13</v>
      </c>
      <c r="F96" s="19" t="s">
        <v>23</v>
      </c>
      <c r="G96" s="97">
        <v>7</v>
      </c>
      <c r="H96" s="75" t="s">
        <v>940</v>
      </c>
      <c r="I96" s="56"/>
      <c r="J96" s="21">
        <v>8</v>
      </c>
      <c r="K96" s="19" t="s">
        <v>23</v>
      </c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Sun City</v>
      </c>
      <c r="C97" s="58"/>
      <c r="D97" s="58"/>
      <c r="E97" s="56"/>
      <c r="F97" s="21">
        <f>COUNTA(F90:F96)-0.5*COUNTIF(F90:F96,"Sq*")-COUNTIF(F90:F96,"TBA")</f>
        <v>5.5</v>
      </c>
      <c r="G97" s="84" t="str">
        <f>"TOTAL MATCHES WON BY : "&amp;H86</f>
        <v>TOTAL MATCHES WON BY : Nedlands</v>
      </c>
      <c r="H97" s="58"/>
      <c r="I97" s="58"/>
      <c r="J97" s="56"/>
      <c r="K97" s="21">
        <f>COUNTA(K90:K96)-0.5*COUNTIF(K90:K96,"Sq*")-COUNTIF(K90:K96,"TBA")</f>
        <v>1.5</v>
      </c>
      <c r="L97" s="22"/>
      <c r="M97" s="22"/>
      <c r="N97" s="22" t="str">
        <f>IF(F97+K97=0,"",C86)</f>
        <v>Sun City</v>
      </c>
      <c r="O97" s="22">
        <f>F97</f>
        <v>5.5</v>
      </c>
      <c r="P97" s="22" t="str">
        <f>IF(F97+K97=0,"",H86)</f>
        <v>Nedlands</v>
      </c>
      <c r="Q97" s="22">
        <f>K97</f>
        <v>1.5</v>
      </c>
      <c r="R97" s="22" t="str">
        <f>G98</f>
        <v>Sun City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Sun City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[5]Sheet1!C40</f>
        <v>Lake Karrinyup</v>
      </c>
      <c r="D100" s="58"/>
      <c r="E100" s="58"/>
      <c r="F100" s="56"/>
      <c r="G100" s="16" t="s">
        <v>18</v>
      </c>
      <c r="H100" s="65" t="str">
        <f>[5]Sheet1!E40</f>
        <v>Wanneroo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906</v>
      </c>
      <c r="D104" s="56"/>
      <c r="E104" s="21">
        <v>2</v>
      </c>
      <c r="F104" s="19"/>
      <c r="G104" s="98">
        <v>1</v>
      </c>
      <c r="H104" s="75" t="s">
        <v>550</v>
      </c>
      <c r="I104" s="56"/>
      <c r="J104" s="21">
        <v>6</v>
      </c>
      <c r="K104" s="19" t="s">
        <v>26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951</v>
      </c>
      <c r="D105" s="56"/>
      <c r="E105" s="21">
        <v>4</v>
      </c>
      <c r="F105" s="19"/>
      <c r="G105" s="97">
        <v>2</v>
      </c>
      <c r="H105" s="75" t="s">
        <v>983</v>
      </c>
      <c r="I105" s="56"/>
      <c r="J105" s="21">
        <v>6</v>
      </c>
      <c r="K105" s="19" t="s">
        <v>26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953</v>
      </c>
      <c r="D106" s="56"/>
      <c r="E106" s="21">
        <v>4</v>
      </c>
      <c r="F106" s="19" t="s">
        <v>92</v>
      </c>
      <c r="G106" s="97">
        <v>3</v>
      </c>
      <c r="H106" s="75" t="s">
        <v>893</v>
      </c>
      <c r="I106" s="56"/>
      <c r="J106" s="21">
        <v>6</v>
      </c>
      <c r="K106" s="19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902</v>
      </c>
      <c r="D107" s="56"/>
      <c r="E107" s="21">
        <v>5</v>
      </c>
      <c r="F107" s="19"/>
      <c r="G107" s="97">
        <v>4</v>
      </c>
      <c r="H107" s="75" t="s">
        <v>946</v>
      </c>
      <c r="I107" s="56"/>
      <c r="J107" s="21">
        <v>7</v>
      </c>
      <c r="K107" s="19" t="s">
        <v>34</v>
      </c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900</v>
      </c>
      <c r="D108" s="56"/>
      <c r="E108" s="21">
        <v>6</v>
      </c>
      <c r="F108" s="19"/>
      <c r="G108" s="97">
        <v>5</v>
      </c>
      <c r="H108" s="75" t="s">
        <v>885</v>
      </c>
      <c r="I108" s="56"/>
      <c r="J108" s="21">
        <v>8</v>
      </c>
      <c r="K108" s="19" t="s">
        <v>34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965</v>
      </c>
      <c r="D109" s="56"/>
      <c r="E109" s="21">
        <v>7</v>
      </c>
      <c r="F109" s="19"/>
      <c r="G109" s="97">
        <v>6</v>
      </c>
      <c r="H109" s="75" t="s">
        <v>889</v>
      </c>
      <c r="I109" s="56"/>
      <c r="J109" s="21">
        <v>8</v>
      </c>
      <c r="K109" s="19" t="s">
        <v>84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949</v>
      </c>
      <c r="D110" s="56"/>
      <c r="E110" s="21">
        <v>8</v>
      </c>
      <c r="F110" s="19" t="s">
        <v>92</v>
      </c>
      <c r="G110" s="97">
        <v>7</v>
      </c>
      <c r="H110" s="75" t="s">
        <v>982</v>
      </c>
      <c r="I110" s="56"/>
      <c r="J110" s="21">
        <v>9</v>
      </c>
      <c r="K110" s="19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Lake Karrinyup</v>
      </c>
      <c r="C111" s="58"/>
      <c r="D111" s="58"/>
      <c r="E111" s="56"/>
      <c r="F111" s="21">
        <f>COUNTA(F104:F110)-0.5*COUNTIF(F104:F110,"Sq*")-COUNTIF(F104:F110,"TBA")</f>
        <v>2</v>
      </c>
      <c r="G111" s="84" t="str">
        <f>"TOTAL MATCHES WON BY : "&amp;H100</f>
        <v>TOTAL MATCHES WON BY : Wanneroo</v>
      </c>
      <c r="H111" s="58"/>
      <c r="I111" s="58"/>
      <c r="J111" s="56"/>
      <c r="K111" s="21">
        <f>COUNTA(K104:K110)-0.5*COUNTIF(K104:K110,"Sq*")-COUNTIF(K104:K110,"TBA")</f>
        <v>5</v>
      </c>
      <c r="L111" s="22"/>
      <c r="M111" s="22"/>
      <c r="N111" s="22" t="str">
        <f>IF(F111+K111=0,"",C100)</f>
        <v>Lake Karrinyup</v>
      </c>
      <c r="O111" s="22">
        <f>F111</f>
        <v>2</v>
      </c>
      <c r="P111" s="22" t="str">
        <f>IF(F111+K111=0,"",H100)</f>
        <v>Wanneroo</v>
      </c>
      <c r="Q111" s="22">
        <f>K111</f>
        <v>5</v>
      </c>
      <c r="R111" s="22" t="str">
        <f>G112</f>
        <v>Wanneroo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Wanneroo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[5]Sheet1!C41</f>
        <v>WAGC</v>
      </c>
      <c r="D114" s="58"/>
      <c r="E114" s="58"/>
      <c r="F114" s="56"/>
      <c r="G114" s="16" t="s">
        <v>18</v>
      </c>
      <c r="H114" s="65" t="str">
        <f>[5]Sheet1!E41</f>
        <v>Chequers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75" t="s">
        <v>525</v>
      </c>
      <c r="D118" s="56"/>
      <c r="E118" s="21">
        <v>4</v>
      </c>
      <c r="F118" s="19" t="s">
        <v>23</v>
      </c>
      <c r="G118" s="98">
        <v>1</v>
      </c>
      <c r="H118" s="75" t="s">
        <v>930</v>
      </c>
      <c r="I118" s="56"/>
      <c r="J118" s="21">
        <v>5</v>
      </c>
      <c r="K118" s="19" t="s">
        <v>23</v>
      </c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75" t="s">
        <v>943</v>
      </c>
      <c r="D119" s="56"/>
      <c r="E119" s="21">
        <v>6</v>
      </c>
      <c r="F119" s="19" t="s">
        <v>175</v>
      </c>
      <c r="G119" s="97">
        <v>2</v>
      </c>
      <c r="H119" s="75" t="s">
        <v>935</v>
      </c>
      <c r="I119" s="56"/>
      <c r="J119" s="21">
        <v>8</v>
      </c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75" t="s">
        <v>914</v>
      </c>
      <c r="D120" s="56"/>
      <c r="E120" s="21">
        <v>6</v>
      </c>
      <c r="F120" s="19"/>
      <c r="G120" s="97">
        <v>3</v>
      </c>
      <c r="H120" s="75" t="s">
        <v>926</v>
      </c>
      <c r="I120" s="56"/>
      <c r="J120" s="21">
        <v>8</v>
      </c>
      <c r="K120" s="19" t="s">
        <v>96</v>
      </c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941</v>
      </c>
      <c r="D121" s="56"/>
      <c r="E121" s="21">
        <v>7</v>
      </c>
      <c r="F121" s="19" t="s">
        <v>111</v>
      </c>
      <c r="G121" s="97">
        <v>4</v>
      </c>
      <c r="H121" s="75" t="s">
        <v>922</v>
      </c>
      <c r="I121" s="56"/>
      <c r="J121" s="21">
        <v>9</v>
      </c>
      <c r="K121" s="19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75" t="s">
        <v>911</v>
      </c>
      <c r="D122" s="56"/>
      <c r="E122" s="21">
        <v>7</v>
      </c>
      <c r="F122" s="19"/>
      <c r="G122" s="97">
        <v>5</v>
      </c>
      <c r="H122" s="75" t="s">
        <v>924</v>
      </c>
      <c r="I122" s="56"/>
      <c r="J122" s="21">
        <v>10</v>
      </c>
      <c r="K122" s="19" t="s">
        <v>92</v>
      </c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75" t="s">
        <v>938</v>
      </c>
      <c r="D123" s="56"/>
      <c r="E123" s="21">
        <v>8</v>
      </c>
      <c r="F123" s="19"/>
      <c r="G123" s="97">
        <v>6</v>
      </c>
      <c r="H123" s="75" t="s">
        <v>920</v>
      </c>
      <c r="I123" s="56"/>
      <c r="J123" s="21">
        <v>11</v>
      </c>
      <c r="K123" s="19" t="s">
        <v>34</v>
      </c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75" t="s">
        <v>907</v>
      </c>
      <c r="D124" s="56"/>
      <c r="E124" s="21">
        <v>9</v>
      </c>
      <c r="F124" s="19"/>
      <c r="G124" s="97">
        <v>7</v>
      </c>
      <c r="H124" s="75" t="s">
        <v>918</v>
      </c>
      <c r="I124" s="56"/>
      <c r="J124" s="21">
        <v>12</v>
      </c>
      <c r="K124" s="19" t="s">
        <v>37</v>
      </c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WAGC</v>
      </c>
      <c r="C125" s="58"/>
      <c r="D125" s="58"/>
      <c r="E125" s="56"/>
      <c r="F125" s="21">
        <f>COUNTA(F118:F124)-0.5*COUNTIF(F118:F124,"Sq*")-COUNTIF(F118:F124,"TBA")</f>
        <v>2.5</v>
      </c>
      <c r="G125" s="84" t="str">
        <f>"TOTAL MATCHES WON BY : "&amp;H114</f>
        <v>TOTAL MATCHES WON BY : Chequers</v>
      </c>
      <c r="H125" s="58"/>
      <c r="I125" s="58"/>
      <c r="J125" s="56"/>
      <c r="K125" s="21">
        <f>COUNTA(K118:K124)-0.5*COUNTIF(K118:K124,"Sq*")-COUNTIF(K118:K124,"TBA")</f>
        <v>4.5</v>
      </c>
      <c r="L125" s="22"/>
      <c r="M125" s="22"/>
      <c r="N125" s="22" t="str">
        <f>IF(F125+K125=0,"",C114)</f>
        <v>WAGC</v>
      </c>
      <c r="O125" s="22">
        <f>F125</f>
        <v>2.5</v>
      </c>
      <c r="P125" s="22" t="str">
        <f>IF(F125+K125=0,"",H114)</f>
        <v>Chequers</v>
      </c>
      <c r="Q125" s="22">
        <f>K125</f>
        <v>4.5</v>
      </c>
      <c r="R125" s="22" t="str">
        <f>G126</f>
        <v>Chequers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Chequers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30" customHeight="1">
      <c r="A128" s="13"/>
      <c r="B128" s="76" t="str">
        <f>[5]Sheet1!A31</f>
        <v>ROUND FIVE</v>
      </c>
      <c r="C128" s="56"/>
      <c r="D128" s="62" t="str">
        <f>[5]Sheet1!B31</f>
        <v>SUNDAY 6 JULY</v>
      </c>
      <c r="E128" s="58"/>
      <c r="F128" s="56"/>
      <c r="G128" s="99" t="str">
        <f>[5]Sheet1!C31</f>
        <v>Cottesloe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[5]Sheet1!C32</f>
        <v>The Vines</v>
      </c>
      <c r="D129" s="58"/>
      <c r="E129" s="58"/>
      <c r="F129" s="56"/>
      <c r="G129" s="16" t="s">
        <v>18</v>
      </c>
      <c r="H129" s="65" t="str">
        <f>[5]Sheet1!E32</f>
        <v>WAGC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75" t="s">
        <v>931</v>
      </c>
      <c r="D133" s="56"/>
      <c r="E133" s="21">
        <v>5</v>
      </c>
      <c r="F133" s="19"/>
      <c r="G133" s="98">
        <v>1</v>
      </c>
      <c r="H133" s="75" t="s">
        <v>525</v>
      </c>
      <c r="I133" s="56"/>
      <c r="J133" s="21">
        <v>5</v>
      </c>
      <c r="K133" s="19" t="s">
        <v>84</v>
      </c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75" t="s">
        <v>929</v>
      </c>
      <c r="D134" s="56"/>
      <c r="E134" s="21">
        <v>5</v>
      </c>
      <c r="F134" s="19"/>
      <c r="G134" s="97">
        <v>2</v>
      </c>
      <c r="H134" s="75" t="s">
        <v>943</v>
      </c>
      <c r="I134" s="56"/>
      <c r="J134" s="21">
        <v>6</v>
      </c>
      <c r="K134" s="19" t="s">
        <v>111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75" t="s">
        <v>927</v>
      </c>
      <c r="D135" s="56"/>
      <c r="E135" s="21">
        <v>7</v>
      </c>
      <c r="F135" s="19"/>
      <c r="G135" s="97">
        <v>3</v>
      </c>
      <c r="H135" s="75" t="s">
        <v>941</v>
      </c>
      <c r="I135" s="56"/>
      <c r="J135" s="21">
        <v>8</v>
      </c>
      <c r="K135" s="19" t="s">
        <v>111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75" t="s">
        <v>969</v>
      </c>
      <c r="D136" s="56"/>
      <c r="E136" s="21">
        <v>8</v>
      </c>
      <c r="F136" s="19" t="s">
        <v>23</v>
      </c>
      <c r="G136" s="97">
        <v>4</v>
      </c>
      <c r="H136" s="75" t="s">
        <v>981</v>
      </c>
      <c r="I136" s="56"/>
      <c r="J136" s="21">
        <v>8</v>
      </c>
      <c r="K136" s="19" t="s">
        <v>23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75" t="s">
        <v>921</v>
      </c>
      <c r="D137" s="56"/>
      <c r="E137" s="21">
        <v>9</v>
      </c>
      <c r="F137" s="19" t="s">
        <v>92</v>
      </c>
      <c r="G137" s="97">
        <v>5</v>
      </c>
      <c r="H137" s="75" t="s">
        <v>911</v>
      </c>
      <c r="I137" s="56"/>
      <c r="J137" s="21">
        <v>9</v>
      </c>
      <c r="K137" s="19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75" t="s">
        <v>919</v>
      </c>
      <c r="D138" s="56"/>
      <c r="E138" s="21">
        <v>9</v>
      </c>
      <c r="F138" s="19"/>
      <c r="G138" s="97">
        <v>6</v>
      </c>
      <c r="H138" s="75" t="s">
        <v>938</v>
      </c>
      <c r="I138" s="56"/>
      <c r="J138" s="21">
        <v>10</v>
      </c>
      <c r="K138" s="19" t="s">
        <v>104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75" t="s">
        <v>980</v>
      </c>
      <c r="D139" s="56"/>
      <c r="E139" s="21">
        <v>9</v>
      </c>
      <c r="F139" s="19"/>
      <c r="G139" s="97">
        <v>7</v>
      </c>
      <c r="H139" s="75" t="s">
        <v>907</v>
      </c>
      <c r="I139" s="56"/>
      <c r="J139" s="21">
        <v>10</v>
      </c>
      <c r="K139" s="19" t="s">
        <v>111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The Vines</v>
      </c>
      <c r="C140" s="58"/>
      <c r="D140" s="58"/>
      <c r="E140" s="56"/>
      <c r="F140" s="21">
        <f>COUNTA(F133:F139)-0.5*COUNTIF(F133:F139,"Sq*")-COUNTIF(F133:F139,"TBA")</f>
        <v>1.5</v>
      </c>
      <c r="G140" s="84" t="str">
        <f>"TOTAL MATCHES WON BY : "&amp;H129</f>
        <v>TOTAL MATCHES WON BY : WAGC</v>
      </c>
      <c r="H140" s="58"/>
      <c r="I140" s="58"/>
      <c r="J140" s="56"/>
      <c r="K140" s="21">
        <f>COUNTA(K133:K139)-0.5*COUNTIF(K133:K139,"Sq*")-COUNTIF(K133:K139,"TBA")</f>
        <v>5.5</v>
      </c>
      <c r="L140" s="22"/>
      <c r="M140" s="22"/>
      <c r="N140" s="22" t="str">
        <f>IF(F140+K140=0,"",C129)</f>
        <v>The Vines</v>
      </c>
      <c r="O140" s="22">
        <f>F140</f>
        <v>1.5</v>
      </c>
      <c r="P140" s="22" t="str">
        <f>IF(F140+K140=0,"",H129)</f>
        <v>WAGC</v>
      </c>
      <c r="Q140" s="22">
        <f>K140</f>
        <v>5.5</v>
      </c>
      <c r="R140" s="22" t="str">
        <f>G141</f>
        <v>WAGC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WAGC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[5]Sheet1!C33</f>
        <v>Sun City</v>
      </c>
      <c r="D143" s="58"/>
      <c r="E143" s="58"/>
      <c r="F143" s="56"/>
      <c r="G143" s="16" t="s">
        <v>18</v>
      </c>
      <c r="H143" s="65" t="str">
        <f>[5]Sheet1!E33</f>
        <v>Wanneroo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75" t="s">
        <v>979</v>
      </c>
      <c r="D147" s="56"/>
      <c r="E147" s="21">
        <v>4</v>
      </c>
      <c r="F147" s="19" t="s">
        <v>104</v>
      </c>
      <c r="G147" s="98">
        <v>1</v>
      </c>
      <c r="H147" s="75" t="s">
        <v>893</v>
      </c>
      <c r="I147" s="56"/>
      <c r="J147" s="21">
        <v>8</v>
      </c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75" t="s">
        <v>904</v>
      </c>
      <c r="D148" s="56"/>
      <c r="E148" s="21">
        <v>6</v>
      </c>
      <c r="F148" s="19" t="s">
        <v>111</v>
      </c>
      <c r="G148" s="97">
        <v>2</v>
      </c>
      <c r="H148" s="75" t="s">
        <v>978</v>
      </c>
      <c r="I148" s="56"/>
      <c r="J148" s="21">
        <v>8</v>
      </c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75" t="s">
        <v>901</v>
      </c>
      <c r="D149" s="56"/>
      <c r="E149" s="21">
        <v>7</v>
      </c>
      <c r="F149" s="19" t="s">
        <v>92</v>
      </c>
      <c r="G149" s="97">
        <v>3</v>
      </c>
      <c r="H149" s="75" t="s">
        <v>885</v>
      </c>
      <c r="I149" s="56"/>
      <c r="J149" s="21">
        <v>9</v>
      </c>
      <c r="K149" s="19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75" t="s">
        <v>936</v>
      </c>
      <c r="D150" s="56"/>
      <c r="E150" s="21">
        <v>7</v>
      </c>
      <c r="F150" s="19" t="s">
        <v>29</v>
      </c>
      <c r="G150" s="97">
        <v>4</v>
      </c>
      <c r="H150" s="75" t="s">
        <v>889</v>
      </c>
      <c r="I150" s="56"/>
      <c r="J150" s="21">
        <v>9</v>
      </c>
      <c r="K150" s="19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75" t="s">
        <v>899</v>
      </c>
      <c r="D151" s="56"/>
      <c r="E151" s="21">
        <v>9</v>
      </c>
      <c r="F151" s="19" t="s">
        <v>99</v>
      </c>
      <c r="G151" s="97">
        <v>5</v>
      </c>
      <c r="H151" s="75" t="s">
        <v>977</v>
      </c>
      <c r="I151" s="56"/>
      <c r="J151" s="21">
        <v>11</v>
      </c>
      <c r="K151" s="19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75" t="s">
        <v>895</v>
      </c>
      <c r="D152" s="56"/>
      <c r="E152" s="21">
        <v>11</v>
      </c>
      <c r="F152" s="19" t="s">
        <v>92</v>
      </c>
      <c r="G152" s="97">
        <v>6</v>
      </c>
      <c r="H152" s="75" t="s">
        <v>976</v>
      </c>
      <c r="I152" s="56"/>
      <c r="J152" s="21">
        <v>11</v>
      </c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75" t="s">
        <v>932</v>
      </c>
      <c r="D153" s="56"/>
      <c r="E153" s="21">
        <v>15</v>
      </c>
      <c r="F153" s="19"/>
      <c r="G153" s="97">
        <v>7</v>
      </c>
      <c r="H153" s="75" t="s">
        <v>883</v>
      </c>
      <c r="I153" s="56"/>
      <c r="J153" s="21">
        <v>11</v>
      </c>
      <c r="K153" s="19" t="s">
        <v>99</v>
      </c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Sun City</v>
      </c>
      <c r="C154" s="58"/>
      <c r="D154" s="58"/>
      <c r="E154" s="56"/>
      <c r="F154" s="21">
        <f>COUNTA(F147:F153)-0.5*COUNTIF(F147:F153,"Sq*")-COUNTIF(F147:F153,"TBA")</f>
        <v>6</v>
      </c>
      <c r="G154" s="84" t="str">
        <f>"TOTAL MATCHES WON BY : "&amp;H143</f>
        <v>TOTAL MATCHES WON BY : Wanneroo</v>
      </c>
      <c r="H154" s="58"/>
      <c r="I154" s="58"/>
      <c r="J154" s="56"/>
      <c r="K154" s="21">
        <f>COUNTA(K147:K153)-0.5*COUNTIF(K147:K153,"Sq*")-COUNTIF(K147:K153,"TBA")</f>
        <v>1</v>
      </c>
      <c r="L154" s="22"/>
      <c r="M154" s="22"/>
      <c r="N154" s="22" t="str">
        <f>IF(F154+K154=0,"",C143)</f>
        <v>Sun City</v>
      </c>
      <c r="O154" s="22">
        <f>F154</f>
        <v>6</v>
      </c>
      <c r="P154" s="22" t="str">
        <f>IF(F154+K154=0,"",H143)</f>
        <v>Wanneroo</v>
      </c>
      <c r="Q154" s="22">
        <f>K154</f>
        <v>1</v>
      </c>
      <c r="R154" s="22" t="str">
        <f>G155</f>
        <v>Sun City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Sun City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[5]Sheet1!C34</f>
        <v>Nedlands</v>
      </c>
      <c r="D157" s="58"/>
      <c r="E157" s="58"/>
      <c r="F157" s="56"/>
      <c r="G157" s="16" t="s">
        <v>18</v>
      </c>
      <c r="H157" s="65" t="str">
        <f>[5]Sheet1!E34</f>
        <v>Lake Karrinyup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2" customHeight="1">
      <c r="A161" s="14"/>
      <c r="B161" s="15">
        <v>1</v>
      </c>
      <c r="C161" s="75" t="s">
        <v>318</v>
      </c>
      <c r="D161" s="56"/>
      <c r="E161" s="21">
        <v>7</v>
      </c>
      <c r="F161" s="19"/>
      <c r="G161" s="98">
        <v>1</v>
      </c>
      <c r="H161" s="75" t="s">
        <v>951</v>
      </c>
      <c r="I161" s="56"/>
      <c r="J161" s="21">
        <v>5</v>
      </c>
      <c r="K161" s="19" t="s">
        <v>111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75" t="s">
        <v>942</v>
      </c>
      <c r="D162" s="56"/>
      <c r="E162" s="21">
        <v>8</v>
      </c>
      <c r="F162" s="19" t="s">
        <v>26</v>
      </c>
      <c r="G162" s="97">
        <v>2</v>
      </c>
      <c r="H162" s="75" t="s">
        <v>975</v>
      </c>
      <c r="I162" s="56"/>
      <c r="J162" s="21">
        <v>5</v>
      </c>
      <c r="K162" s="19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75" t="s">
        <v>892</v>
      </c>
      <c r="D163" s="56"/>
      <c r="E163" s="21">
        <v>8</v>
      </c>
      <c r="F163" s="19"/>
      <c r="G163" s="97">
        <v>3</v>
      </c>
      <c r="H163" s="75" t="s">
        <v>974</v>
      </c>
      <c r="I163" s="56"/>
      <c r="J163" s="21">
        <v>5</v>
      </c>
      <c r="K163" s="19" t="s">
        <v>92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75" t="s">
        <v>890</v>
      </c>
      <c r="D164" s="56"/>
      <c r="E164" s="21">
        <v>8</v>
      </c>
      <c r="F164" s="19"/>
      <c r="G164" s="97">
        <v>4</v>
      </c>
      <c r="H164" s="75" t="s">
        <v>902</v>
      </c>
      <c r="I164" s="56"/>
      <c r="J164" s="21">
        <v>7</v>
      </c>
      <c r="K164" s="19" t="s">
        <v>34</v>
      </c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75" t="s">
        <v>973</v>
      </c>
      <c r="D165" s="56"/>
      <c r="E165" s="21">
        <v>9</v>
      </c>
      <c r="F165" s="19" t="s">
        <v>92</v>
      </c>
      <c r="G165" s="97">
        <v>5</v>
      </c>
      <c r="H165" s="75" t="s">
        <v>965</v>
      </c>
      <c r="I165" s="56"/>
      <c r="J165" s="21">
        <v>9</v>
      </c>
      <c r="K165" s="19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75" t="s">
        <v>884</v>
      </c>
      <c r="D166" s="56"/>
      <c r="E166" s="21">
        <v>10</v>
      </c>
      <c r="F166" s="19" t="s">
        <v>175</v>
      </c>
      <c r="G166" s="97">
        <v>6</v>
      </c>
      <c r="H166" s="75" t="s">
        <v>972</v>
      </c>
      <c r="I166" s="56"/>
      <c r="J166" s="21">
        <v>9</v>
      </c>
      <c r="K166" s="19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75" t="s">
        <v>940</v>
      </c>
      <c r="D167" s="56"/>
      <c r="E167" s="21">
        <v>10</v>
      </c>
      <c r="F167" s="19" t="s">
        <v>92</v>
      </c>
      <c r="G167" s="97">
        <v>7</v>
      </c>
      <c r="H167" s="75" t="s">
        <v>896</v>
      </c>
      <c r="I167" s="56"/>
      <c r="J167" s="21">
        <v>10</v>
      </c>
      <c r="K167" s="19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Nedlands</v>
      </c>
      <c r="C168" s="58"/>
      <c r="D168" s="58"/>
      <c r="E168" s="56"/>
      <c r="F168" s="21">
        <f>COUNTA(F161:F167)-0.5*COUNTIF(F161:F167,"Sq*")-COUNTIF(F161:F167,"TBA")</f>
        <v>4</v>
      </c>
      <c r="G168" s="84" t="str">
        <f>"TOTAL MATCHES WON BY : "&amp;H157</f>
        <v>TOTAL MATCHES WON BY : Lake Karrinyup</v>
      </c>
      <c r="H168" s="58"/>
      <c r="I168" s="58"/>
      <c r="J168" s="56"/>
      <c r="K168" s="21">
        <f>COUNTA(K161:K167)-0.5*COUNTIF(K161:K167,"Sq*")-COUNTIF(K161:K167,"TBA")</f>
        <v>3</v>
      </c>
      <c r="L168" s="22"/>
      <c r="M168" s="22"/>
      <c r="N168" s="22" t="str">
        <f>IF(F168+K168=0,"",C157)</f>
        <v>Nedlands</v>
      </c>
      <c r="O168" s="22">
        <f>F168</f>
        <v>4</v>
      </c>
      <c r="P168" s="22" t="str">
        <f>IF(F168+K168=0,"",H157)</f>
        <v>Lake Karrinyup</v>
      </c>
      <c r="Q168" s="22">
        <f>K168</f>
        <v>3</v>
      </c>
      <c r="R168" s="22" t="str">
        <f>G169</f>
        <v>Nedlands</v>
      </c>
      <c r="S168" s="22" t="str">
        <f>IF(R168="HALVED",C157,"")</f>
        <v/>
      </c>
      <c r="T168" s="22" t="str">
        <f>IF(R168="HALVED",H157,"")</f>
        <v/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Nedlands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[5]Sheet1!C35</f>
        <v>Cottesloe</v>
      </c>
      <c r="D171" s="58"/>
      <c r="E171" s="58"/>
      <c r="F171" s="56"/>
      <c r="G171" s="16" t="s">
        <v>18</v>
      </c>
      <c r="H171" s="65" t="str">
        <f>[5]Sheet1!E35</f>
        <v>Chequers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75" t="s">
        <v>947</v>
      </c>
      <c r="D175" s="56"/>
      <c r="E175" s="21">
        <v>6</v>
      </c>
      <c r="F175" s="19"/>
      <c r="G175" s="98">
        <v>1</v>
      </c>
      <c r="H175" s="75" t="s">
        <v>930</v>
      </c>
      <c r="I175" s="56"/>
      <c r="J175" s="21">
        <v>6</v>
      </c>
      <c r="K175" s="19" t="s">
        <v>135</v>
      </c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75" t="s">
        <v>962</v>
      </c>
      <c r="D176" s="56"/>
      <c r="E176" s="21">
        <v>6</v>
      </c>
      <c r="F176" s="19" t="s">
        <v>23</v>
      </c>
      <c r="G176" s="97">
        <v>2</v>
      </c>
      <c r="H176" s="75" t="s">
        <v>926</v>
      </c>
      <c r="I176" s="56"/>
      <c r="J176" s="21">
        <v>9</v>
      </c>
      <c r="K176" s="19" t="s">
        <v>23</v>
      </c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75" t="s">
        <v>915</v>
      </c>
      <c r="D177" s="56"/>
      <c r="E177" s="21">
        <v>7</v>
      </c>
      <c r="F177" s="19"/>
      <c r="G177" s="97">
        <v>3</v>
      </c>
      <c r="H177" s="75" t="s">
        <v>935</v>
      </c>
      <c r="I177" s="56"/>
      <c r="J177" s="21">
        <v>10</v>
      </c>
      <c r="K177" s="19" t="s">
        <v>111</v>
      </c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75" t="s">
        <v>531</v>
      </c>
      <c r="D178" s="56"/>
      <c r="E178" s="21">
        <v>7</v>
      </c>
      <c r="F178" s="19" t="s">
        <v>92</v>
      </c>
      <c r="G178" s="97">
        <v>4</v>
      </c>
      <c r="H178" s="75" t="s">
        <v>922</v>
      </c>
      <c r="I178" s="56"/>
      <c r="J178" s="21">
        <v>11</v>
      </c>
      <c r="K178" s="19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75" t="s">
        <v>908</v>
      </c>
      <c r="D179" s="56"/>
      <c r="E179" s="21">
        <v>8</v>
      </c>
      <c r="F179" s="19" t="s">
        <v>92</v>
      </c>
      <c r="G179" s="97">
        <v>5</v>
      </c>
      <c r="H179" s="75" t="s">
        <v>924</v>
      </c>
      <c r="I179" s="56"/>
      <c r="J179" s="21">
        <v>11</v>
      </c>
      <c r="K179" s="19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75" t="s">
        <v>959</v>
      </c>
      <c r="D180" s="56"/>
      <c r="E180" s="21">
        <v>9</v>
      </c>
      <c r="F180" s="19" t="s">
        <v>34</v>
      </c>
      <c r="G180" s="97">
        <v>6</v>
      </c>
      <c r="H180" s="75" t="s">
        <v>920</v>
      </c>
      <c r="I180" s="56"/>
      <c r="J180" s="21">
        <v>13</v>
      </c>
      <c r="K180" s="19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75" t="s">
        <v>956</v>
      </c>
      <c r="D181" s="56"/>
      <c r="E181" s="21">
        <v>11</v>
      </c>
      <c r="F181" s="19" t="s">
        <v>92</v>
      </c>
      <c r="G181" s="97">
        <v>7</v>
      </c>
      <c r="H181" s="75" t="s">
        <v>971</v>
      </c>
      <c r="I181" s="56"/>
      <c r="J181" s="21">
        <v>13</v>
      </c>
      <c r="K181" s="19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Cottesloe</v>
      </c>
      <c r="C182" s="58"/>
      <c r="D182" s="58"/>
      <c r="E182" s="56"/>
      <c r="F182" s="21">
        <f>COUNTA(F175:F181)-0.5*COUNTIF(F175:F181,"Sq*")-COUNTIF(F175:F181,"TBA")</f>
        <v>4.5</v>
      </c>
      <c r="G182" s="84" t="str">
        <f>"TOTAL MATCHES WON BY : "&amp;H171</f>
        <v>TOTAL MATCHES WON BY : Chequers</v>
      </c>
      <c r="H182" s="58"/>
      <c r="I182" s="58"/>
      <c r="J182" s="56"/>
      <c r="K182" s="21">
        <f>COUNTA(K175:K181)-0.5*COUNTIF(K175:K181,"Sq*")-COUNTIF(K175:K181,"TBA")</f>
        <v>2.5</v>
      </c>
      <c r="L182" s="22"/>
      <c r="M182" s="22"/>
      <c r="N182" s="22" t="str">
        <f>IF(F182+K182=0,"",C171)</f>
        <v>Cottesloe</v>
      </c>
      <c r="O182" s="22">
        <f>F182</f>
        <v>4.5</v>
      </c>
      <c r="P182" s="22" t="str">
        <f>IF(F182+K182=0,"",H171)</f>
        <v>Chequers</v>
      </c>
      <c r="Q182" s="22">
        <f>K182</f>
        <v>2.5</v>
      </c>
      <c r="R182" s="22" t="str">
        <f>G183</f>
        <v>Cottesloe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Cottesloe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96"/>
      <c r="C184" s="96"/>
      <c r="D184" s="96"/>
      <c r="E184" s="96"/>
      <c r="F184" s="95"/>
      <c r="G184" s="96"/>
      <c r="H184" s="96"/>
      <c r="I184" s="96"/>
      <c r="J184" s="96"/>
      <c r="K184" s="95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30" customHeight="1">
      <c r="A185" s="13"/>
      <c r="B185" s="76" t="str">
        <f>[5]Sheet1!A25</f>
        <v>ROUND FOUR</v>
      </c>
      <c r="C185" s="56"/>
      <c r="D185" s="62" t="str">
        <f>[5]Sheet1!B25</f>
        <v>SUNDAY 29 JUNE</v>
      </c>
      <c r="E185" s="58"/>
      <c r="F185" s="56"/>
      <c r="G185" s="99" t="str">
        <f>[5]Sheet1!C25</f>
        <v>Nedlands GC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[5]Sheet1!C26</f>
        <v>The Vines</v>
      </c>
      <c r="D186" s="58"/>
      <c r="E186" s="58"/>
      <c r="F186" s="56"/>
      <c r="G186" s="16" t="s">
        <v>18</v>
      </c>
      <c r="H186" s="65" t="str">
        <f>[5]Sheet1!E26</f>
        <v>Sun City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931</v>
      </c>
      <c r="D190" s="56"/>
      <c r="E190" s="21">
        <v>3</v>
      </c>
      <c r="F190" s="19" t="s">
        <v>34</v>
      </c>
      <c r="G190" s="98">
        <v>1</v>
      </c>
      <c r="H190" s="75" t="s">
        <v>970</v>
      </c>
      <c r="I190" s="56"/>
      <c r="J190" s="21">
        <v>3</v>
      </c>
      <c r="K190" s="19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929</v>
      </c>
      <c r="D191" s="56"/>
      <c r="E191" s="21">
        <v>3</v>
      </c>
      <c r="F191" s="19" t="s">
        <v>92</v>
      </c>
      <c r="G191" s="97">
        <v>2</v>
      </c>
      <c r="H191" s="75" t="s">
        <v>904</v>
      </c>
      <c r="I191" s="56"/>
      <c r="J191" s="21">
        <v>4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927</v>
      </c>
      <c r="D192" s="56"/>
      <c r="E192" s="21">
        <v>5</v>
      </c>
      <c r="F192" s="19" t="s">
        <v>34</v>
      </c>
      <c r="G192" s="97">
        <v>3</v>
      </c>
      <c r="H192" s="75" t="s">
        <v>901</v>
      </c>
      <c r="I192" s="56"/>
      <c r="J192" s="21">
        <v>5</v>
      </c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969</v>
      </c>
      <c r="D193" s="56"/>
      <c r="E193" s="21">
        <v>5</v>
      </c>
      <c r="F193" s="19"/>
      <c r="G193" s="97">
        <v>4</v>
      </c>
      <c r="H193" s="75" t="s">
        <v>968</v>
      </c>
      <c r="I193" s="56"/>
      <c r="J193" s="21">
        <v>5</v>
      </c>
      <c r="K193" s="19" t="s">
        <v>34</v>
      </c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545</v>
      </c>
      <c r="D194" s="56"/>
      <c r="E194" s="21">
        <v>6</v>
      </c>
      <c r="F194" s="19" t="s">
        <v>34</v>
      </c>
      <c r="G194" s="97">
        <v>5</v>
      </c>
      <c r="H194" s="75" t="s">
        <v>967</v>
      </c>
      <c r="I194" s="56"/>
      <c r="J194" s="21">
        <v>6</v>
      </c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919</v>
      </c>
      <c r="D195" s="56"/>
      <c r="E195" s="21">
        <v>7</v>
      </c>
      <c r="F195" s="19"/>
      <c r="G195" s="97">
        <v>6</v>
      </c>
      <c r="H195" s="75" t="s">
        <v>895</v>
      </c>
      <c r="I195" s="56"/>
      <c r="J195" s="21">
        <v>8</v>
      </c>
      <c r="K195" s="19" t="s">
        <v>37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921</v>
      </c>
      <c r="D196" s="56"/>
      <c r="E196" s="21">
        <v>7</v>
      </c>
      <c r="F196" s="19"/>
      <c r="G196" s="97">
        <v>7</v>
      </c>
      <c r="H196" s="75" t="s">
        <v>932</v>
      </c>
      <c r="I196" s="56"/>
      <c r="J196" s="21">
        <v>12</v>
      </c>
      <c r="K196" s="19" t="s">
        <v>37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The Vines</v>
      </c>
      <c r="C197" s="58"/>
      <c r="D197" s="58"/>
      <c r="E197" s="56"/>
      <c r="F197" s="21">
        <f>COUNTA(F190:F196)-0.5*COUNTIF(F190:F196,"Sq*")-COUNTIF(F190:F196,"TBA")</f>
        <v>4</v>
      </c>
      <c r="G197" s="84" t="str">
        <f>"TOTAL MATCHES WON BY : "&amp;H186</f>
        <v>TOTAL MATCHES WON BY : Sun City</v>
      </c>
      <c r="H197" s="58"/>
      <c r="I197" s="58"/>
      <c r="J197" s="56"/>
      <c r="K197" s="21">
        <f>COUNTA(K190:K196)-0.5*COUNTIF(K190:K196,"Sq*")-COUNTIF(K190:K196,"TBA")</f>
        <v>3</v>
      </c>
      <c r="L197" s="22"/>
      <c r="M197" s="22"/>
      <c r="N197" s="22" t="str">
        <f>IF(F197+K197=0,"",C186)</f>
        <v>The Vines</v>
      </c>
      <c r="O197" s="22">
        <f>F197</f>
        <v>4</v>
      </c>
      <c r="P197" s="22" t="str">
        <f>IF(F197+K197=0,"",H186)</f>
        <v>Sun City</v>
      </c>
      <c r="Q197" s="22">
        <f>K197</f>
        <v>3</v>
      </c>
      <c r="R197" s="22" t="str">
        <f>G198</f>
        <v>The Vines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The Vines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[5]Sheet1!C27</f>
        <v>Chequers</v>
      </c>
      <c r="D200" s="58"/>
      <c r="E200" s="58"/>
      <c r="F200" s="56"/>
      <c r="G200" s="16" t="s">
        <v>18</v>
      </c>
      <c r="H200" s="65" t="str">
        <f>[5]Sheet1!E27</f>
        <v>Lake Karrinyup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930</v>
      </c>
      <c r="D204" s="56"/>
      <c r="E204" s="21">
        <v>4</v>
      </c>
      <c r="F204" s="19" t="s">
        <v>99</v>
      </c>
      <c r="G204" s="98">
        <v>1</v>
      </c>
      <c r="H204" s="75" t="s">
        <v>903</v>
      </c>
      <c r="I204" s="56"/>
      <c r="J204" s="21">
        <v>2</v>
      </c>
      <c r="K204" s="19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928</v>
      </c>
      <c r="D205" s="56"/>
      <c r="E205" s="21">
        <v>6</v>
      </c>
      <c r="F205" s="19" t="s">
        <v>96</v>
      </c>
      <c r="G205" s="97">
        <v>2</v>
      </c>
      <c r="H205" s="75" t="s">
        <v>905</v>
      </c>
      <c r="I205" s="56"/>
      <c r="J205" s="21">
        <v>3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926</v>
      </c>
      <c r="D206" s="56"/>
      <c r="E206" s="21">
        <v>7</v>
      </c>
      <c r="F206" s="19"/>
      <c r="G206" s="97">
        <v>3</v>
      </c>
      <c r="H206" s="75" t="s">
        <v>951</v>
      </c>
      <c r="I206" s="56"/>
      <c r="J206" s="21">
        <v>3</v>
      </c>
      <c r="K206" s="19" t="s">
        <v>99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935</v>
      </c>
      <c r="D207" s="56"/>
      <c r="E207" s="21">
        <v>7</v>
      </c>
      <c r="F207" s="19" t="s">
        <v>92</v>
      </c>
      <c r="G207" s="97">
        <v>4</v>
      </c>
      <c r="H207" s="75" t="s">
        <v>902</v>
      </c>
      <c r="I207" s="56"/>
      <c r="J207" s="21">
        <v>5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922</v>
      </c>
      <c r="D208" s="56"/>
      <c r="E208" s="21">
        <v>8</v>
      </c>
      <c r="F208" s="19"/>
      <c r="G208" s="97">
        <v>5</v>
      </c>
      <c r="H208" s="75" t="s">
        <v>900</v>
      </c>
      <c r="I208" s="56"/>
      <c r="J208" s="21">
        <v>5</v>
      </c>
      <c r="K208" s="19" t="s">
        <v>111</v>
      </c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966</v>
      </c>
      <c r="D209" s="56"/>
      <c r="E209" s="21">
        <v>10</v>
      </c>
      <c r="F209" s="19" t="s">
        <v>23</v>
      </c>
      <c r="G209" s="97">
        <v>6</v>
      </c>
      <c r="H209" s="75" t="s">
        <v>965</v>
      </c>
      <c r="I209" s="56"/>
      <c r="J209" s="21">
        <v>6</v>
      </c>
      <c r="K209" s="19" t="s">
        <v>23</v>
      </c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964</v>
      </c>
      <c r="D210" s="56"/>
      <c r="E210" s="21">
        <v>10</v>
      </c>
      <c r="F210" s="19"/>
      <c r="G210" s="97">
        <v>7</v>
      </c>
      <c r="H210" s="75" t="s">
        <v>896</v>
      </c>
      <c r="I210" s="56"/>
      <c r="J210" s="21">
        <v>8</v>
      </c>
      <c r="K210" s="19" t="s">
        <v>175</v>
      </c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Chequers</v>
      </c>
      <c r="C211" s="58"/>
      <c r="D211" s="58"/>
      <c r="E211" s="56"/>
      <c r="F211" s="21">
        <f>COUNTA(F204:F210)-0.5*COUNTIF(F204:F210,"Sq*")-COUNTIF(F204:F210,"TBA")</f>
        <v>3.5</v>
      </c>
      <c r="G211" s="84" t="str">
        <f>"TOTAL MATCHES WON BY : "&amp;H200</f>
        <v>TOTAL MATCHES WON BY : Lake Karrinyup</v>
      </c>
      <c r="H211" s="58"/>
      <c r="I211" s="58"/>
      <c r="J211" s="56"/>
      <c r="K211" s="21">
        <f>COUNTA(K204:K210)-0.5*COUNTIF(K204:K210,"Sq*")-COUNTIF(K204:K210,"TBA")</f>
        <v>3.5</v>
      </c>
      <c r="L211" s="22"/>
      <c r="M211" s="22"/>
      <c r="N211" s="22" t="str">
        <f>IF(F211+K211=0,"",C200)</f>
        <v>Chequers</v>
      </c>
      <c r="O211" s="22">
        <f>F211</f>
        <v>3.5</v>
      </c>
      <c r="P211" s="22" t="str">
        <f>IF(F211+K211=0,"",H200)</f>
        <v>Lake Karrinyup</v>
      </c>
      <c r="Q211" s="22">
        <f>K211</f>
        <v>3.5</v>
      </c>
      <c r="R211" s="22" t="str">
        <f>G212</f>
        <v>HALVED</v>
      </c>
      <c r="S211" s="22" t="str">
        <f>IF(R211="HALVED",C200,"")</f>
        <v>Chequers</v>
      </c>
      <c r="T211" s="22" t="str">
        <f>IF(R211="HALVED",H200,"")</f>
        <v>Lake Karrinyup</v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HALVED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[5]Sheet1!C28</f>
        <v>Cottesloe</v>
      </c>
      <c r="D214" s="58"/>
      <c r="E214" s="58"/>
      <c r="F214" s="56"/>
      <c r="G214" s="16" t="s">
        <v>18</v>
      </c>
      <c r="H214" s="65" t="str">
        <f>[5]Sheet1!E28</f>
        <v>Nedlands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963</v>
      </c>
      <c r="D218" s="56"/>
      <c r="E218" s="21">
        <v>3</v>
      </c>
      <c r="F218" s="19" t="s">
        <v>92</v>
      </c>
      <c r="G218" s="98">
        <v>1</v>
      </c>
      <c r="H218" s="75" t="s">
        <v>331</v>
      </c>
      <c r="I218" s="56"/>
      <c r="J218" s="21">
        <v>5</v>
      </c>
      <c r="K218" s="19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962</v>
      </c>
      <c r="D219" s="56"/>
      <c r="E219" s="21">
        <v>4</v>
      </c>
      <c r="F219" s="19"/>
      <c r="G219" s="97">
        <v>2</v>
      </c>
      <c r="H219" s="75" t="s">
        <v>894</v>
      </c>
      <c r="I219" s="56"/>
      <c r="J219" s="21">
        <v>6</v>
      </c>
      <c r="K219" s="19" t="s">
        <v>111</v>
      </c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915</v>
      </c>
      <c r="D220" s="56"/>
      <c r="E220" s="21">
        <v>4</v>
      </c>
      <c r="F220" s="19"/>
      <c r="G220" s="97">
        <v>3</v>
      </c>
      <c r="H220" s="75" t="s">
        <v>961</v>
      </c>
      <c r="I220" s="56"/>
      <c r="J220" s="21">
        <v>6</v>
      </c>
      <c r="K220" s="19" t="s">
        <v>29</v>
      </c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960</v>
      </c>
      <c r="D221" s="56"/>
      <c r="E221" s="21">
        <v>6</v>
      </c>
      <c r="F221" s="19" t="s">
        <v>23</v>
      </c>
      <c r="G221" s="97">
        <v>4</v>
      </c>
      <c r="H221" s="75" t="s">
        <v>294</v>
      </c>
      <c r="I221" s="56"/>
      <c r="J221" s="21">
        <v>7</v>
      </c>
      <c r="K221" s="19" t="s">
        <v>23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959</v>
      </c>
      <c r="D222" s="56"/>
      <c r="E222" s="21">
        <v>7</v>
      </c>
      <c r="F222" s="19"/>
      <c r="G222" s="97">
        <v>5</v>
      </c>
      <c r="H222" s="75" t="s">
        <v>958</v>
      </c>
      <c r="I222" s="56"/>
      <c r="J222" s="21">
        <v>7</v>
      </c>
      <c r="K222" s="19" t="s">
        <v>175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944</v>
      </c>
      <c r="D223" s="56"/>
      <c r="E223" s="21">
        <v>7</v>
      </c>
      <c r="F223" s="19"/>
      <c r="G223" s="97">
        <v>6</v>
      </c>
      <c r="H223" s="75" t="s">
        <v>957</v>
      </c>
      <c r="I223" s="56"/>
      <c r="J223" s="21">
        <v>7</v>
      </c>
      <c r="K223" s="19" t="s">
        <v>29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956</v>
      </c>
      <c r="D224" s="56"/>
      <c r="E224" s="21">
        <v>9</v>
      </c>
      <c r="F224" s="19"/>
      <c r="G224" s="97">
        <v>7</v>
      </c>
      <c r="H224" s="75" t="s">
        <v>890</v>
      </c>
      <c r="I224" s="56"/>
      <c r="J224" s="21">
        <v>7</v>
      </c>
      <c r="K224" s="19" t="s">
        <v>107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Cottesloe</v>
      </c>
      <c r="C225" s="58"/>
      <c r="D225" s="58"/>
      <c r="E225" s="56"/>
      <c r="F225" s="21">
        <f>COUNTA(F218:F224)-0.5*COUNTIF(F218:F224,"Sq*")-COUNTIF(F218:F224,"TBA")</f>
        <v>1.5</v>
      </c>
      <c r="G225" s="84" t="str">
        <f>"TOTAL MATCHES WON BY : "&amp;H214</f>
        <v>TOTAL MATCHES WON BY : Nedlands</v>
      </c>
      <c r="H225" s="58"/>
      <c r="I225" s="58"/>
      <c r="J225" s="56"/>
      <c r="K225" s="21">
        <f>COUNTA(K218:K224)-0.5*COUNTIF(K218:K224,"Sq*")-COUNTIF(K218:K224,"TBA")</f>
        <v>5.5</v>
      </c>
      <c r="L225" s="22"/>
      <c r="M225" s="22"/>
      <c r="N225" s="22" t="str">
        <f>IF(F225+K225=0,"",C214)</f>
        <v>Cottesloe</v>
      </c>
      <c r="O225" s="22">
        <f>F225</f>
        <v>1.5</v>
      </c>
      <c r="P225" s="22" t="str">
        <f>IF(F225+K225=0,"",H214)</f>
        <v>Nedlands</v>
      </c>
      <c r="Q225" s="22">
        <f>K225</f>
        <v>5.5</v>
      </c>
      <c r="R225" s="22" t="str">
        <f>G226</f>
        <v>Nedlands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Nedlands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[5]Sheet1!C29</f>
        <v>Wanneroo</v>
      </c>
      <c r="D228" s="58"/>
      <c r="E228" s="58"/>
      <c r="F228" s="56"/>
      <c r="G228" s="16" t="s">
        <v>18</v>
      </c>
      <c r="H228" s="65" t="str">
        <f>[5]Sheet1!E29</f>
        <v>WAGC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550</v>
      </c>
      <c r="D232" s="56"/>
      <c r="E232" s="21">
        <v>5</v>
      </c>
      <c r="F232" s="19"/>
      <c r="G232" s="98">
        <v>1</v>
      </c>
      <c r="H232" s="75" t="s">
        <v>917</v>
      </c>
      <c r="I232" s="56"/>
      <c r="J232" s="21">
        <v>4</v>
      </c>
      <c r="K232" s="19" t="s">
        <v>26</v>
      </c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893</v>
      </c>
      <c r="D233" s="56"/>
      <c r="E233" s="21">
        <v>5</v>
      </c>
      <c r="F233" s="19"/>
      <c r="G233" s="97">
        <v>2</v>
      </c>
      <c r="H233" s="75" t="s">
        <v>955</v>
      </c>
      <c r="I233" s="56"/>
      <c r="J233" s="21">
        <v>5</v>
      </c>
      <c r="K233" s="19" t="s">
        <v>99</v>
      </c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946</v>
      </c>
      <c r="D234" s="56"/>
      <c r="E234" s="21">
        <v>6</v>
      </c>
      <c r="F234" s="19"/>
      <c r="G234" s="97">
        <v>3</v>
      </c>
      <c r="H234" s="75" t="s">
        <v>941</v>
      </c>
      <c r="I234" s="56"/>
      <c r="J234" s="21">
        <v>6</v>
      </c>
      <c r="K234" s="19" t="s">
        <v>92</v>
      </c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885</v>
      </c>
      <c r="D235" s="56"/>
      <c r="E235" s="21">
        <v>7</v>
      </c>
      <c r="F235" s="19" t="s">
        <v>26</v>
      </c>
      <c r="G235" s="97">
        <v>4</v>
      </c>
      <c r="H235" s="75" t="s">
        <v>911</v>
      </c>
      <c r="I235" s="56"/>
      <c r="J235" s="21">
        <v>7</v>
      </c>
      <c r="K235" s="19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889</v>
      </c>
      <c r="D236" s="56"/>
      <c r="E236" s="21">
        <v>7</v>
      </c>
      <c r="F236" s="19"/>
      <c r="G236" s="97">
        <v>5</v>
      </c>
      <c r="H236" s="75" t="s">
        <v>938</v>
      </c>
      <c r="I236" s="56"/>
      <c r="J236" s="21">
        <v>7</v>
      </c>
      <c r="K236" s="19" t="s">
        <v>96</v>
      </c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883</v>
      </c>
      <c r="D237" s="56"/>
      <c r="E237" s="21">
        <v>9</v>
      </c>
      <c r="F237" s="19" t="s">
        <v>29</v>
      </c>
      <c r="G237" s="97">
        <v>6</v>
      </c>
      <c r="H237" s="75" t="s">
        <v>907</v>
      </c>
      <c r="I237" s="56"/>
      <c r="J237" s="21">
        <v>8</v>
      </c>
      <c r="K237" s="19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881</v>
      </c>
      <c r="D238" s="56"/>
      <c r="E238" s="21">
        <v>10</v>
      </c>
      <c r="F238" s="19" t="s">
        <v>135</v>
      </c>
      <c r="G238" s="97">
        <v>7</v>
      </c>
      <c r="H238" s="75" t="s">
        <v>954</v>
      </c>
      <c r="I238" s="56"/>
      <c r="J238" s="21">
        <v>8</v>
      </c>
      <c r="K238" s="19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Wanneroo</v>
      </c>
      <c r="C239" s="58"/>
      <c r="D239" s="58"/>
      <c r="E239" s="56"/>
      <c r="F239" s="21">
        <f>COUNTA(F232:F238)-0.5*COUNTIF(F232:F238,"Sq*")-COUNTIF(F232:F238,"TBA")</f>
        <v>3</v>
      </c>
      <c r="G239" s="84" t="str">
        <f>"TOTAL MATCHES WON BY : "&amp;H228</f>
        <v>TOTAL MATCHES WON BY : WAGC</v>
      </c>
      <c r="H239" s="58"/>
      <c r="I239" s="58"/>
      <c r="J239" s="56"/>
      <c r="K239" s="21">
        <f>COUNTA(K232:K238)-0.5*COUNTIF(K232:K238,"Sq*")-COUNTIF(K232:K238,"TBA")</f>
        <v>4</v>
      </c>
      <c r="L239" s="22"/>
      <c r="M239" s="22"/>
      <c r="N239" s="22" t="str">
        <f>IF(F239+K239=0,"",C228)</f>
        <v>Wanneroo</v>
      </c>
      <c r="O239" s="22">
        <f>F239</f>
        <v>3</v>
      </c>
      <c r="P239" s="22" t="str">
        <f>IF(F239+K239=0,"",H228)</f>
        <v>WAGC</v>
      </c>
      <c r="Q239" s="22">
        <f>K239</f>
        <v>4</v>
      </c>
      <c r="R239" s="22" t="str">
        <f>G240</f>
        <v>WAGC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WAGC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96"/>
      <c r="C241" s="96"/>
      <c r="D241" s="96"/>
      <c r="E241" s="96"/>
      <c r="F241" s="95"/>
      <c r="G241" s="96"/>
      <c r="H241" s="96"/>
      <c r="I241" s="96"/>
      <c r="J241" s="96"/>
      <c r="K241" s="95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</row>
    <row r="242" spans="1:25" ht="30" customHeight="1">
      <c r="A242" s="13"/>
      <c r="B242" s="76" t="str">
        <f>[5]Sheet1!A19</f>
        <v>ROUND THREE</v>
      </c>
      <c r="C242" s="56"/>
      <c r="D242" s="62" t="str">
        <f>[5]Sheet1!B19</f>
        <v>SUNDAY 22 JUNE</v>
      </c>
      <c r="E242" s="58"/>
      <c r="F242" s="56"/>
      <c r="G242" s="99" t="str">
        <f>[5]Sheet1!C19</f>
        <v>Western Australian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[5]Sheet1!C20</f>
        <v>The Vines</v>
      </c>
      <c r="D243" s="58"/>
      <c r="E243" s="58"/>
      <c r="F243" s="56"/>
      <c r="G243" s="16" t="s">
        <v>18</v>
      </c>
      <c r="H243" s="65" t="str">
        <f>[5]Sheet1!E20</f>
        <v>Lake Karrinyup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931</v>
      </c>
      <c r="D247" s="56"/>
      <c r="E247" s="21">
        <v>5</v>
      </c>
      <c r="F247" s="19"/>
      <c r="G247" s="98">
        <v>1</v>
      </c>
      <c r="H247" s="75" t="s">
        <v>906</v>
      </c>
      <c r="I247" s="56"/>
      <c r="J247" s="21">
        <v>2</v>
      </c>
      <c r="K247" s="19" t="s">
        <v>92</v>
      </c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929</v>
      </c>
      <c r="D248" s="56"/>
      <c r="E248" s="21">
        <v>5</v>
      </c>
      <c r="F248" s="19" t="s">
        <v>92</v>
      </c>
      <c r="G248" s="97">
        <v>2</v>
      </c>
      <c r="H248" s="75" t="s">
        <v>903</v>
      </c>
      <c r="I248" s="56"/>
      <c r="J248" s="21">
        <v>4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927</v>
      </c>
      <c r="D249" s="56"/>
      <c r="E249" s="21">
        <v>7</v>
      </c>
      <c r="F249" s="19" t="s">
        <v>34</v>
      </c>
      <c r="G249" s="97">
        <v>3</v>
      </c>
      <c r="H249" s="75" t="s">
        <v>953</v>
      </c>
      <c r="I249" s="56"/>
      <c r="J249" s="21">
        <v>5</v>
      </c>
      <c r="K249" s="19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952</v>
      </c>
      <c r="D250" s="56"/>
      <c r="E250" s="21">
        <v>7</v>
      </c>
      <c r="F250" s="19"/>
      <c r="G250" s="97">
        <v>4</v>
      </c>
      <c r="H250" s="75" t="s">
        <v>905</v>
      </c>
      <c r="I250" s="56"/>
      <c r="J250" s="21">
        <v>5</v>
      </c>
      <c r="K250" s="19" t="s">
        <v>34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545</v>
      </c>
      <c r="D251" s="56"/>
      <c r="E251" s="21">
        <v>8</v>
      </c>
      <c r="F251" s="19" t="s">
        <v>23</v>
      </c>
      <c r="G251" s="97">
        <v>5</v>
      </c>
      <c r="H251" s="75" t="s">
        <v>951</v>
      </c>
      <c r="I251" s="56"/>
      <c r="J251" s="21">
        <v>5</v>
      </c>
      <c r="K251" s="19" t="s">
        <v>23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921</v>
      </c>
      <c r="D252" s="56"/>
      <c r="E252" s="21">
        <v>8</v>
      </c>
      <c r="F252" s="19"/>
      <c r="G252" s="97">
        <v>6</v>
      </c>
      <c r="H252" s="75" t="s">
        <v>950</v>
      </c>
      <c r="I252" s="56"/>
      <c r="J252" s="21">
        <v>7</v>
      </c>
      <c r="K252" s="19" t="s">
        <v>111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919</v>
      </c>
      <c r="D253" s="56"/>
      <c r="E253" s="21">
        <v>9</v>
      </c>
      <c r="F253" s="19"/>
      <c r="G253" s="97">
        <v>7</v>
      </c>
      <c r="H253" s="75" t="s">
        <v>949</v>
      </c>
      <c r="I253" s="56"/>
      <c r="J253" s="21">
        <v>9</v>
      </c>
      <c r="K253" s="19" t="s">
        <v>175</v>
      </c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The Vines</v>
      </c>
      <c r="C254" s="58"/>
      <c r="D254" s="58"/>
      <c r="E254" s="56"/>
      <c r="F254" s="21">
        <f>COUNTA(F247:F253)-0.5*COUNTIF(F247:F253,"Sq*")-COUNTIF(F247:F253,"TBA")</f>
        <v>2.5</v>
      </c>
      <c r="G254" s="84" t="str">
        <f>"TOTAL MATCHES WON BY : "&amp;H243</f>
        <v>TOTAL MATCHES WON BY : Lake Karrinyup</v>
      </c>
      <c r="H254" s="58"/>
      <c r="I254" s="58"/>
      <c r="J254" s="56"/>
      <c r="K254" s="21">
        <f>COUNTA(K247:K253)-0.5*COUNTIF(K247:K253,"Sq*")-COUNTIF(K247:K253,"TBA")</f>
        <v>4.5</v>
      </c>
      <c r="L254" s="22"/>
      <c r="M254" s="22"/>
      <c r="N254" s="22" t="str">
        <f>IF(F254+K254=0,"",C243)</f>
        <v>The Vines</v>
      </c>
      <c r="O254" s="22">
        <f>F254</f>
        <v>2.5</v>
      </c>
      <c r="P254" s="22" t="str">
        <f>IF(F254+K254=0,"",H243)</f>
        <v>Lake Karrinyup</v>
      </c>
      <c r="Q254" s="22">
        <f>K254</f>
        <v>4.5</v>
      </c>
      <c r="R254" s="22" t="str">
        <f>G255</f>
        <v>Lake Karrinyup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Lake Karrinyup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[5]Sheet1!C21</f>
        <v>Cottesloe</v>
      </c>
      <c r="D257" s="58"/>
      <c r="E257" s="58"/>
      <c r="F257" s="56"/>
      <c r="G257" s="16" t="s">
        <v>18</v>
      </c>
      <c r="H257" s="65" t="str">
        <f>[5]Sheet1!E21</f>
        <v>Wanneroo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948</v>
      </c>
      <c r="D261" s="56"/>
      <c r="E261" s="21">
        <v>4</v>
      </c>
      <c r="F261" s="19"/>
      <c r="G261" s="98">
        <v>1</v>
      </c>
      <c r="H261" s="75" t="s">
        <v>550</v>
      </c>
      <c r="I261" s="56"/>
      <c r="J261" s="21">
        <v>7</v>
      </c>
      <c r="K261" s="19" t="s">
        <v>34</v>
      </c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947</v>
      </c>
      <c r="D262" s="56"/>
      <c r="E262" s="21">
        <v>5</v>
      </c>
      <c r="F262" s="19" t="s">
        <v>26</v>
      </c>
      <c r="G262" s="97">
        <v>2</v>
      </c>
      <c r="H262" s="75" t="s">
        <v>893</v>
      </c>
      <c r="I262" s="56"/>
      <c r="J262" s="21">
        <v>7</v>
      </c>
      <c r="K262" s="19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532</v>
      </c>
      <c r="D263" s="56"/>
      <c r="E263" s="21">
        <v>5</v>
      </c>
      <c r="F263" s="19" t="s">
        <v>84</v>
      </c>
      <c r="G263" s="97">
        <v>3</v>
      </c>
      <c r="H263" s="75" t="s">
        <v>946</v>
      </c>
      <c r="I263" s="56"/>
      <c r="J263" s="21">
        <v>8</v>
      </c>
      <c r="K263" s="19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910</v>
      </c>
      <c r="D264" s="56"/>
      <c r="E264" s="21">
        <v>7</v>
      </c>
      <c r="F264" s="19"/>
      <c r="G264" s="97">
        <v>4</v>
      </c>
      <c r="H264" s="75" t="s">
        <v>885</v>
      </c>
      <c r="I264" s="56"/>
      <c r="J264" s="21">
        <v>9</v>
      </c>
      <c r="K264" s="19" t="s">
        <v>135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908</v>
      </c>
      <c r="D265" s="56"/>
      <c r="E265" s="21">
        <v>8</v>
      </c>
      <c r="F265" s="19" t="s">
        <v>96</v>
      </c>
      <c r="G265" s="97">
        <v>5</v>
      </c>
      <c r="H265" s="75" t="s">
        <v>887</v>
      </c>
      <c r="I265" s="56"/>
      <c r="J265" s="21">
        <v>9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945</v>
      </c>
      <c r="D266" s="56"/>
      <c r="E266" s="21">
        <v>8</v>
      </c>
      <c r="F266" s="19" t="s">
        <v>23</v>
      </c>
      <c r="G266" s="97">
        <v>6</v>
      </c>
      <c r="H266" s="75" t="s">
        <v>889</v>
      </c>
      <c r="I266" s="56"/>
      <c r="J266" s="21">
        <v>9</v>
      </c>
      <c r="K266" s="19" t="s">
        <v>23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944</v>
      </c>
      <c r="D267" s="56"/>
      <c r="E267" s="21">
        <v>9</v>
      </c>
      <c r="F267" s="19"/>
      <c r="G267" s="97">
        <v>7</v>
      </c>
      <c r="H267" s="75" t="s">
        <v>881</v>
      </c>
      <c r="I267" s="56"/>
      <c r="J267" s="21">
        <v>11</v>
      </c>
      <c r="K267" s="19" t="s">
        <v>92</v>
      </c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Cottesloe</v>
      </c>
      <c r="C268" s="58"/>
      <c r="D268" s="58"/>
      <c r="E268" s="56"/>
      <c r="F268" s="21">
        <f>COUNTA(F261:F267)-0.5*COUNTIF(F261:F267,"Sq*")-COUNTIF(F261:F267,"TBA")</f>
        <v>3.5</v>
      </c>
      <c r="G268" s="84" t="str">
        <f>"TOTAL MATCHES WON BY : "&amp;H257</f>
        <v>TOTAL MATCHES WON BY : Wanneroo</v>
      </c>
      <c r="H268" s="58"/>
      <c r="I268" s="58"/>
      <c r="J268" s="56"/>
      <c r="K268" s="21">
        <f>COUNTA(K261:K267)-0.5*COUNTIF(K261:K267,"Sq*")-COUNTIF(K261:K267,"TBA")</f>
        <v>3.5</v>
      </c>
      <c r="L268" s="22"/>
      <c r="M268" s="22"/>
      <c r="N268" s="22" t="str">
        <f>IF(F268+K268=0,"",C257)</f>
        <v>Cottesloe</v>
      </c>
      <c r="O268" s="22">
        <f>F268</f>
        <v>3.5</v>
      </c>
      <c r="P268" s="22" t="str">
        <f>IF(F268+K268=0,"",H257)</f>
        <v>Wanneroo</v>
      </c>
      <c r="Q268" s="22">
        <f>K268</f>
        <v>3.5</v>
      </c>
      <c r="R268" s="22" t="str">
        <f>G269</f>
        <v>HALVED</v>
      </c>
      <c r="S268" s="22" t="str">
        <f>IF(R268="HALVED",C257,"")</f>
        <v>Cottesloe</v>
      </c>
      <c r="T268" s="22" t="str">
        <f>IF(R268="HALVED",H257,"")</f>
        <v>Wanneroo</v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HALVED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[5]Sheet1!C22</f>
        <v>WAGC</v>
      </c>
      <c r="D271" s="58"/>
      <c r="E271" s="58"/>
      <c r="F271" s="56"/>
      <c r="G271" s="16" t="s">
        <v>18</v>
      </c>
      <c r="H271" s="65" t="str">
        <f>[5]Sheet1!E22</f>
        <v>Nedlands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943</v>
      </c>
      <c r="D275" s="56"/>
      <c r="E275" s="21">
        <v>5</v>
      </c>
      <c r="F275" s="19" t="s">
        <v>26</v>
      </c>
      <c r="G275" s="98">
        <v>1</v>
      </c>
      <c r="H275" s="75" t="s">
        <v>942</v>
      </c>
      <c r="I275" s="56"/>
      <c r="J275" s="21">
        <v>7</v>
      </c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914</v>
      </c>
      <c r="D276" s="56"/>
      <c r="E276" s="21">
        <v>7</v>
      </c>
      <c r="F276" s="19" t="s">
        <v>23</v>
      </c>
      <c r="G276" s="97">
        <v>2</v>
      </c>
      <c r="H276" s="75" t="s">
        <v>888</v>
      </c>
      <c r="I276" s="56"/>
      <c r="J276" s="21">
        <v>9</v>
      </c>
      <c r="K276" s="19" t="s">
        <v>23</v>
      </c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941</v>
      </c>
      <c r="D277" s="56"/>
      <c r="E277" s="21">
        <v>8</v>
      </c>
      <c r="F277" s="19" t="s">
        <v>135</v>
      </c>
      <c r="G277" s="97">
        <v>3</v>
      </c>
      <c r="H277" s="75" t="s">
        <v>890</v>
      </c>
      <c r="I277" s="56"/>
      <c r="J277" s="21">
        <v>9</v>
      </c>
      <c r="K277" s="19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911</v>
      </c>
      <c r="D278" s="56"/>
      <c r="E278" s="21">
        <v>8</v>
      </c>
      <c r="F278" s="19" t="s">
        <v>84</v>
      </c>
      <c r="G278" s="97">
        <v>4</v>
      </c>
      <c r="H278" s="75" t="s">
        <v>940</v>
      </c>
      <c r="I278" s="56"/>
      <c r="J278" s="21">
        <v>9</v>
      </c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939</v>
      </c>
      <c r="D279" s="56"/>
      <c r="E279" s="21">
        <v>9</v>
      </c>
      <c r="F279" s="19"/>
      <c r="G279" s="97">
        <v>5</v>
      </c>
      <c r="H279" s="75" t="s">
        <v>884</v>
      </c>
      <c r="I279" s="56"/>
      <c r="J279" s="21">
        <v>9</v>
      </c>
      <c r="K279" s="19" t="s">
        <v>186</v>
      </c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938</v>
      </c>
      <c r="D280" s="56"/>
      <c r="E280" s="21">
        <v>9</v>
      </c>
      <c r="F280" s="19" t="s">
        <v>29</v>
      </c>
      <c r="G280" s="97">
        <v>6</v>
      </c>
      <c r="H280" s="75" t="s">
        <v>882</v>
      </c>
      <c r="I280" s="56"/>
      <c r="J280" s="21">
        <v>9</v>
      </c>
      <c r="K280" s="19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907</v>
      </c>
      <c r="D281" s="56"/>
      <c r="E281" s="21">
        <v>10</v>
      </c>
      <c r="F281" s="19" t="s">
        <v>96</v>
      </c>
      <c r="G281" s="97">
        <v>7</v>
      </c>
      <c r="H281" s="75" t="s">
        <v>937</v>
      </c>
      <c r="I281" s="56"/>
      <c r="J281" s="21">
        <v>13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WAGC</v>
      </c>
      <c r="C282" s="58"/>
      <c r="D282" s="58"/>
      <c r="E282" s="56"/>
      <c r="F282" s="21">
        <f>COUNTA(F275:F281)-0.5*COUNTIF(F275:F281,"Sq*")-COUNTIF(F275:F281,"TBA")</f>
        <v>5.5</v>
      </c>
      <c r="G282" s="84" t="str">
        <f>"TOTAL MATCHES WON BY : "&amp;H271</f>
        <v>TOTAL MATCHES WON BY : Nedlands</v>
      </c>
      <c r="H282" s="58"/>
      <c r="I282" s="58"/>
      <c r="J282" s="56"/>
      <c r="K282" s="21">
        <f>COUNTA(K275:K281)-0.5*COUNTIF(K275:K281,"Sq*")-COUNTIF(K275:K281,"TBA")</f>
        <v>1.5</v>
      </c>
      <c r="L282" s="22"/>
      <c r="M282" s="22"/>
      <c r="N282" s="22" t="str">
        <f>IF(F282+K282=0,"",C271)</f>
        <v>WAGC</v>
      </c>
      <c r="O282" s="22">
        <f>F282</f>
        <v>5.5</v>
      </c>
      <c r="P282" s="22" t="str">
        <f>IF(F282+K282=0,"",H271)</f>
        <v>Nedlands</v>
      </c>
      <c r="Q282" s="22">
        <f>K282</f>
        <v>1.5</v>
      </c>
      <c r="R282" s="22" t="str">
        <f>G283</f>
        <v>WAGC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WAGC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[5]Sheet1!C23</f>
        <v>Sun City</v>
      </c>
      <c r="D285" s="58"/>
      <c r="E285" s="58"/>
      <c r="F285" s="56"/>
      <c r="G285" s="16" t="s">
        <v>18</v>
      </c>
      <c r="H285" s="65" t="str">
        <f>[5]Sheet1!E23</f>
        <v>Chequers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901</v>
      </c>
      <c r="D289" s="56"/>
      <c r="E289" s="21">
        <v>6</v>
      </c>
      <c r="F289" s="19"/>
      <c r="G289" s="98">
        <v>1</v>
      </c>
      <c r="H289" s="75" t="s">
        <v>930</v>
      </c>
      <c r="I289" s="56"/>
      <c r="J289" s="21">
        <v>5</v>
      </c>
      <c r="K289" s="19" t="s">
        <v>26</v>
      </c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904</v>
      </c>
      <c r="D290" s="56"/>
      <c r="E290" s="21">
        <v>6</v>
      </c>
      <c r="F290" s="19" t="s">
        <v>104</v>
      </c>
      <c r="G290" s="97">
        <v>2</v>
      </c>
      <c r="H290" s="75" t="s">
        <v>928</v>
      </c>
      <c r="I290" s="56"/>
      <c r="J290" s="21">
        <v>8</v>
      </c>
      <c r="K290" s="19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899</v>
      </c>
      <c r="D291" s="56"/>
      <c r="E291" s="21">
        <v>8</v>
      </c>
      <c r="F291" s="19"/>
      <c r="G291" s="97">
        <v>3</v>
      </c>
      <c r="H291" s="75" t="s">
        <v>926</v>
      </c>
      <c r="I291" s="56"/>
      <c r="J291" s="21">
        <v>9</v>
      </c>
      <c r="K291" s="19" t="s">
        <v>175</v>
      </c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936</v>
      </c>
      <c r="D292" s="56"/>
      <c r="E292" s="21">
        <v>8</v>
      </c>
      <c r="F292" s="19"/>
      <c r="G292" s="97">
        <v>4</v>
      </c>
      <c r="H292" s="75" t="s">
        <v>935</v>
      </c>
      <c r="I292" s="56"/>
      <c r="J292" s="21">
        <v>9</v>
      </c>
      <c r="K292" s="19" t="s">
        <v>99</v>
      </c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934</v>
      </c>
      <c r="D293" s="56"/>
      <c r="E293" s="21">
        <v>11</v>
      </c>
      <c r="F293" s="19" t="s">
        <v>26</v>
      </c>
      <c r="G293" s="97">
        <v>5</v>
      </c>
      <c r="H293" s="75" t="s">
        <v>924</v>
      </c>
      <c r="I293" s="56"/>
      <c r="J293" s="21">
        <v>10</v>
      </c>
      <c r="K293" s="19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895</v>
      </c>
      <c r="D294" s="56"/>
      <c r="E294" s="21">
        <v>12</v>
      </c>
      <c r="F294" s="19" t="s">
        <v>23</v>
      </c>
      <c r="G294" s="97">
        <v>6</v>
      </c>
      <c r="H294" s="75" t="s">
        <v>933</v>
      </c>
      <c r="I294" s="56"/>
      <c r="J294" s="21">
        <v>11</v>
      </c>
      <c r="K294" s="19" t="s">
        <v>23</v>
      </c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5">
      <c r="A295" s="14"/>
      <c r="B295" s="15">
        <v>7</v>
      </c>
      <c r="C295" s="75" t="s">
        <v>932</v>
      </c>
      <c r="D295" s="56"/>
      <c r="E295" s="21">
        <v>14</v>
      </c>
      <c r="F295" s="19" t="s">
        <v>34</v>
      </c>
      <c r="G295" s="97">
        <v>7</v>
      </c>
      <c r="H295" s="75" t="s">
        <v>918</v>
      </c>
      <c r="I295" s="56"/>
      <c r="J295" s="21">
        <v>13</v>
      </c>
      <c r="K295" s="19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Sun City</v>
      </c>
      <c r="C296" s="58"/>
      <c r="D296" s="58"/>
      <c r="E296" s="56"/>
      <c r="F296" s="21">
        <f>COUNTA(F289:F295)-0.5*COUNTIF(F289:F295,"Sq*")-COUNTIF(F289:F295,"TBA")</f>
        <v>3.5</v>
      </c>
      <c r="G296" s="84" t="str">
        <f>"TOTAL MATCHES WON BY : "&amp;H285</f>
        <v>TOTAL MATCHES WON BY : Chequers</v>
      </c>
      <c r="H296" s="58"/>
      <c r="I296" s="58"/>
      <c r="J296" s="56"/>
      <c r="K296" s="21">
        <f>COUNTA(K289:K295)-0.5*COUNTIF(K289:K295,"Sq*")-COUNTIF(K289:K295,"TBA")</f>
        <v>3.5</v>
      </c>
      <c r="L296" s="22"/>
      <c r="M296" s="22"/>
      <c r="N296" s="22" t="str">
        <f>IF(F296+K296=0,"",C285)</f>
        <v>Sun City</v>
      </c>
      <c r="O296" s="22">
        <f>F296</f>
        <v>3.5</v>
      </c>
      <c r="P296" s="22" t="str">
        <f>IF(F296+K296=0,"",H285)</f>
        <v>Chequers</v>
      </c>
      <c r="Q296" s="22">
        <f>K296</f>
        <v>3.5</v>
      </c>
      <c r="R296" s="22" t="str">
        <f>G297</f>
        <v>HALVED</v>
      </c>
      <c r="S296" s="22" t="str">
        <f>IF(R296="HALVED",C285,"")</f>
        <v>Sun City</v>
      </c>
      <c r="T296" s="22" t="str">
        <f>IF(R296="HALVED",H285,"")</f>
        <v>Chequers</v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HALVED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[5]Sheet1!A13</f>
        <v>ROUND TWO</v>
      </c>
      <c r="C299" s="56"/>
      <c r="D299" s="62" t="str">
        <f>[5]Sheet1!B13</f>
        <v>SUNDAY 15 JUNE</v>
      </c>
      <c r="E299" s="58"/>
      <c r="F299" s="56"/>
      <c r="G299" s="99" t="str">
        <f>[5]Sheet1!C13</f>
        <v>Lake Karrinyup 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[5]Sheet1!C14</f>
        <v>The Vines</v>
      </c>
      <c r="D300" s="58"/>
      <c r="E300" s="58"/>
      <c r="F300" s="56"/>
      <c r="G300" s="16" t="s">
        <v>18</v>
      </c>
      <c r="H300" s="65" t="str">
        <f>[5]Sheet1!E14</f>
        <v>Chequers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931</v>
      </c>
      <c r="D304" s="56"/>
      <c r="E304" s="21">
        <v>4</v>
      </c>
      <c r="F304" s="19" t="s">
        <v>23</v>
      </c>
      <c r="G304" s="98">
        <v>1</v>
      </c>
      <c r="H304" s="75" t="s">
        <v>930</v>
      </c>
      <c r="I304" s="56"/>
      <c r="J304" s="21">
        <v>4</v>
      </c>
      <c r="K304" s="19" t="s">
        <v>23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929</v>
      </c>
      <c r="D305" s="56"/>
      <c r="E305" s="21">
        <v>4</v>
      </c>
      <c r="F305" s="19" t="s">
        <v>23</v>
      </c>
      <c r="G305" s="97">
        <v>2</v>
      </c>
      <c r="H305" s="75" t="s">
        <v>928</v>
      </c>
      <c r="I305" s="56"/>
      <c r="J305" s="21">
        <v>7</v>
      </c>
      <c r="K305" s="19" t="s">
        <v>23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927</v>
      </c>
      <c r="D306" s="56"/>
      <c r="E306" s="21">
        <v>6</v>
      </c>
      <c r="F306" s="19" t="s">
        <v>92</v>
      </c>
      <c r="G306" s="97">
        <v>3</v>
      </c>
      <c r="H306" s="75" t="s">
        <v>926</v>
      </c>
      <c r="I306" s="56"/>
      <c r="J306" s="21">
        <v>8</v>
      </c>
      <c r="K306" s="19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925</v>
      </c>
      <c r="D307" s="56"/>
      <c r="E307" s="21">
        <v>6</v>
      </c>
      <c r="F307" s="19"/>
      <c r="G307" s="97">
        <v>4</v>
      </c>
      <c r="H307" s="75" t="s">
        <v>924</v>
      </c>
      <c r="I307" s="56"/>
      <c r="J307" s="21">
        <v>9</v>
      </c>
      <c r="K307" s="19" t="s">
        <v>26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923</v>
      </c>
      <c r="D308" s="56"/>
      <c r="E308" s="21">
        <v>7</v>
      </c>
      <c r="F308" s="19"/>
      <c r="G308" s="97">
        <v>5</v>
      </c>
      <c r="H308" s="75" t="s">
        <v>922</v>
      </c>
      <c r="I308" s="56"/>
      <c r="J308" s="21">
        <v>9</v>
      </c>
      <c r="K308" s="19" t="s">
        <v>99</v>
      </c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921</v>
      </c>
      <c r="D309" s="56"/>
      <c r="E309" s="21">
        <v>7</v>
      </c>
      <c r="F309" s="19"/>
      <c r="G309" s="97">
        <v>6</v>
      </c>
      <c r="H309" s="75" t="s">
        <v>920</v>
      </c>
      <c r="I309" s="56"/>
      <c r="J309" s="21">
        <v>1</v>
      </c>
      <c r="K309" s="19" t="s">
        <v>26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919</v>
      </c>
      <c r="D310" s="56"/>
      <c r="E310" s="21">
        <v>8</v>
      </c>
      <c r="F310" s="19"/>
      <c r="G310" s="97">
        <v>7</v>
      </c>
      <c r="H310" s="75" t="s">
        <v>918</v>
      </c>
      <c r="I310" s="56"/>
      <c r="J310" s="21">
        <v>12</v>
      </c>
      <c r="K310" s="19" t="s">
        <v>26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The Vines</v>
      </c>
      <c r="C311" s="58"/>
      <c r="D311" s="58"/>
      <c r="E311" s="56"/>
      <c r="F311" s="21">
        <f>COUNTA(F304:F310)-0.5*COUNTIF(F304:F310,"Sq*")-COUNTIF(F304:F310,"TBA")</f>
        <v>2</v>
      </c>
      <c r="G311" s="84" t="str">
        <f>"TOTAL MATCHES WON BY : "&amp;H300</f>
        <v>TOTAL MATCHES WON BY : Chequers</v>
      </c>
      <c r="H311" s="58"/>
      <c r="I311" s="58"/>
      <c r="J311" s="56"/>
      <c r="K311" s="21">
        <f>COUNTA(K304:K310)-0.5*COUNTIF(K304:K310,"Sq*")-COUNTIF(K304:K310,"TBA")</f>
        <v>5</v>
      </c>
      <c r="L311" s="22"/>
      <c r="M311" s="22"/>
      <c r="N311" s="22" t="str">
        <f>IF(F311+K311=0,"",C300)</f>
        <v>The Vines</v>
      </c>
      <c r="O311" s="22">
        <f>F311</f>
        <v>2</v>
      </c>
      <c r="P311" s="22" t="str">
        <f>IF(F311+K311=0,"",H300)</f>
        <v>Chequers</v>
      </c>
      <c r="Q311" s="22">
        <f>K311</f>
        <v>5</v>
      </c>
      <c r="R311" s="22" t="str">
        <f>G312</f>
        <v>Chequers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Chequers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[5]Sheet1!C15</f>
        <v>Cottesloe</v>
      </c>
      <c r="D314" s="58"/>
      <c r="E314" s="58"/>
      <c r="F314" s="56"/>
      <c r="G314" s="16" t="s">
        <v>18</v>
      </c>
      <c r="H314" s="65" t="str">
        <f>[5]Sheet1!E15</f>
        <v>WAGC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476</v>
      </c>
      <c r="D318" s="56"/>
      <c r="E318" s="21">
        <v>3</v>
      </c>
      <c r="F318" s="19"/>
      <c r="G318" s="98">
        <v>1</v>
      </c>
      <c r="H318" s="75" t="s">
        <v>917</v>
      </c>
      <c r="I318" s="56"/>
      <c r="J318" s="21">
        <v>4</v>
      </c>
      <c r="K318" s="19" t="s">
        <v>175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916</v>
      </c>
      <c r="D319" s="56"/>
      <c r="E319" s="21">
        <v>4</v>
      </c>
      <c r="F319" s="19"/>
      <c r="G319" s="97">
        <v>2</v>
      </c>
      <c r="H319" s="75" t="s">
        <v>585</v>
      </c>
      <c r="I319" s="56"/>
      <c r="J319" s="21">
        <v>5</v>
      </c>
      <c r="K319" s="19" t="s">
        <v>29</v>
      </c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915</v>
      </c>
      <c r="D320" s="56"/>
      <c r="E320" s="21">
        <v>5</v>
      </c>
      <c r="F320" s="19"/>
      <c r="G320" s="97">
        <v>3</v>
      </c>
      <c r="H320" s="75" t="s">
        <v>914</v>
      </c>
      <c r="I320" s="56"/>
      <c r="J320" s="21">
        <v>6</v>
      </c>
      <c r="K320" s="19" t="s">
        <v>175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531</v>
      </c>
      <c r="D321" s="56"/>
      <c r="E321" s="21">
        <v>6</v>
      </c>
      <c r="F321" s="19"/>
      <c r="G321" s="97">
        <v>4</v>
      </c>
      <c r="H321" s="75" t="s">
        <v>913</v>
      </c>
      <c r="I321" s="56"/>
      <c r="J321" s="21">
        <v>7</v>
      </c>
      <c r="K321" s="19" t="s">
        <v>34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912</v>
      </c>
      <c r="D322" s="56"/>
      <c r="E322" s="21">
        <v>6</v>
      </c>
      <c r="F322" s="19"/>
      <c r="G322" s="97">
        <v>5</v>
      </c>
      <c r="H322" s="75" t="s">
        <v>911</v>
      </c>
      <c r="I322" s="56"/>
      <c r="J322" s="21">
        <v>7</v>
      </c>
      <c r="K322" s="19" t="s">
        <v>104</v>
      </c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910</v>
      </c>
      <c r="D323" s="56"/>
      <c r="E323" s="21">
        <v>6</v>
      </c>
      <c r="F323" s="19"/>
      <c r="G323" s="97">
        <v>6</v>
      </c>
      <c r="H323" s="75" t="s">
        <v>909</v>
      </c>
      <c r="I323" s="56"/>
      <c r="J323" s="21">
        <v>8</v>
      </c>
      <c r="K323" s="19" t="s">
        <v>104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908</v>
      </c>
      <c r="D324" s="56"/>
      <c r="E324" s="21">
        <v>7</v>
      </c>
      <c r="F324" s="19"/>
      <c r="G324" s="97">
        <v>7</v>
      </c>
      <c r="H324" s="75" t="s">
        <v>907</v>
      </c>
      <c r="I324" s="56"/>
      <c r="J324" s="21">
        <v>8</v>
      </c>
      <c r="K324" s="19" t="s">
        <v>92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Cottesloe</v>
      </c>
      <c r="C325" s="58"/>
      <c r="D325" s="58"/>
      <c r="E325" s="56"/>
      <c r="F325" s="21">
        <f>COUNTA(F318:F324)-0.5*COUNTIF(F318:F324,"Sq*")-COUNTIF(F318:F324,"TBA")</f>
        <v>0</v>
      </c>
      <c r="G325" s="84" t="str">
        <f>"TOTAL MATCHES WON BY : "&amp;H314</f>
        <v>TOTAL MATCHES WON BY : WAGC</v>
      </c>
      <c r="H325" s="58"/>
      <c r="I325" s="58"/>
      <c r="J325" s="56"/>
      <c r="K325" s="21">
        <f>COUNTA(K318:K324)-0.5*COUNTIF(K318:K324,"Sq*")-COUNTIF(K318:K324,"TBA")</f>
        <v>7</v>
      </c>
      <c r="L325" s="22"/>
      <c r="M325" s="22"/>
      <c r="N325" s="22" t="str">
        <f>IF(F325+K325=0,"",C314)</f>
        <v>Cottesloe</v>
      </c>
      <c r="O325" s="22">
        <f>F325</f>
        <v>0</v>
      </c>
      <c r="P325" s="22" t="str">
        <f>IF(F325+K325=0,"",H314)</f>
        <v>WAGC</v>
      </c>
      <c r="Q325" s="22">
        <f>K325</f>
        <v>7</v>
      </c>
      <c r="R325" s="22" t="str">
        <f>G326</f>
        <v>WAGC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WAGC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[5]Sheet1!C16</f>
        <v>Lake Karrinyup</v>
      </c>
      <c r="D328" s="58"/>
      <c r="E328" s="58"/>
      <c r="F328" s="56"/>
      <c r="G328" s="16" t="s">
        <v>18</v>
      </c>
      <c r="H328" s="65" t="str">
        <f>[5]Sheet1!E16</f>
        <v>Sun City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906</v>
      </c>
      <c r="D332" s="56"/>
      <c r="E332" s="21">
        <v>1</v>
      </c>
      <c r="F332" s="19" t="s">
        <v>111</v>
      </c>
      <c r="G332" s="98">
        <v>1</v>
      </c>
      <c r="H332" s="75" t="s">
        <v>420</v>
      </c>
      <c r="I332" s="56"/>
      <c r="J332" s="21">
        <v>2</v>
      </c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905</v>
      </c>
      <c r="D333" s="56"/>
      <c r="E333" s="21">
        <v>4</v>
      </c>
      <c r="F333" s="19" t="s">
        <v>84</v>
      </c>
      <c r="G333" s="97">
        <v>2</v>
      </c>
      <c r="H333" s="75" t="s">
        <v>904</v>
      </c>
      <c r="I333" s="56"/>
      <c r="J333" s="21">
        <v>5</v>
      </c>
      <c r="K333" s="19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903</v>
      </c>
      <c r="D334" s="56"/>
      <c r="E334" s="21">
        <v>3</v>
      </c>
      <c r="F334" s="19" t="s">
        <v>104</v>
      </c>
      <c r="G334" s="97">
        <v>3</v>
      </c>
      <c r="H334" s="75" t="s">
        <v>370</v>
      </c>
      <c r="I334" s="56"/>
      <c r="J334" s="21">
        <v>5</v>
      </c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902</v>
      </c>
      <c r="D335" s="56"/>
      <c r="E335" s="21">
        <v>5</v>
      </c>
      <c r="F335" s="19"/>
      <c r="G335" s="97">
        <v>4</v>
      </c>
      <c r="H335" s="75" t="s">
        <v>901</v>
      </c>
      <c r="I335" s="56"/>
      <c r="J335" s="21">
        <v>6</v>
      </c>
      <c r="K335" s="19" t="s">
        <v>26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900</v>
      </c>
      <c r="D336" s="56"/>
      <c r="E336" s="21">
        <v>6</v>
      </c>
      <c r="F336" s="19" t="s">
        <v>34</v>
      </c>
      <c r="G336" s="97">
        <v>5</v>
      </c>
      <c r="H336" s="75" t="s">
        <v>899</v>
      </c>
      <c r="I336" s="56"/>
      <c r="J336" s="21">
        <v>6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898</v>
      </c>
      <c r="D337" s="56"/>
      <c r="E337" s="21">
        <v>8</v>
      </c>
      <c r="F337" s="19" t="s">
        <v>135</v>
      </c>
      <c r="G337" s="97">
        <v>6</v>
      </c>
      <c r="H337" s="75" t="s">
        <v>897</v>
      </c>
      <c r="I337" s="56"/>
      <c r="J337" s="21">
        <v>7</v>
      </c>
      <c r="K337" s="19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896</v>
      </c>
      <c r="D338" s="56"/>
      <c r="E338" s="21">
        <v>9</v>
      </c>
      <c r="F338" s="19" t="s">
        <v>92</v>
      </c>
      <c r="G338" s="97">
        <v>7</v>
      </c>
      <c r="H338" s="75" t="s">
        <v>895</v>
      </c>
      <c r="I338" s="56"/>
      <c r="J338" s="21">
        <v>11</v>
      </c>
      <c r="K338" s="19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Lake Karrinyup</v>
      </c>
      <c r="C339" s="58"/>
      <c r="D339" s="58"/>
      <c r="E339" s="56"/>
      <c r="F339" s="21">
        <f>COUNTA(F332:F338)-0.5*COUNTIF(F332:F338,"Sq*")-COUNTIF(F332:F338,"TBA")</f>
        <v>6</v>
      </c>
      <c r="G339" s="84" t="str">
        <f>"TOTAL MATCHES WON BY : "&amp;H328</f>
        <v>TOTAL MATCHES WON BY : Sun City</v>
      </c>
      <c r="H339" s="58"/>
      <c r="I339" s="58"/>
      <c r="J339" s="56"/>
      <c r="K339" s="21">
        <f>COUNTA(K332:K338)-0.5*COUNTIF(K332:K338,"Sq*")-COUNTIF(K332:K338,"TBA")</f>
        <v>1</v>
      </c>
      <c r="L339" s="22"/>
      <c r="M339" s="22"/>
      <c r="N339" s="22" t="str">
        <f>IF(F339+K339=0,"",C328)</f>
        <v>Lake Karrinyup</v>
      </c>
      <c r="O339" s="22">
        <f>F339</f>
        <v>6</v>
      </c>
      <c r="P339" s="22" t="str">
        <f>IF(F339+K339=0,"",H328)</f>
        <v>Sun City</v>
      </c>
      <c r="Q339" s="22">
        <f>K339</f>
        <v>1</v>
      </c>
      <c r="R339" s="22" t="str">
        <f>G340</f>
        <v>Lake Karrinyup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Lake Karrinyup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[5]Sheet1!C17</f>
        <v>Nedlands</v>
      </c>
      <c r="D342" s="58"/>
      <c r="E342" s="58"/>
      <c r="F342" s="56"/>
      <c r="G342" s="16" t="s">
        <v>18</v>
      </c>
      <c r="H342" s="65" t="str">
        <f>[5]Sheet1!E17</f>
        <v>Wanneroo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894</v>
      </c>
      <c r="D346" s="56"/>
      <c r="E346" s="21">
        <v>6</v>
      </c>
      <c r="F346" s="19" t="s">
        <v>29</v>
      </c>
      <c r="G346" s="98">
        <v>1</v>
      </c>
      <c r="H346" s="75" t="s">
        <v>893</v>
      </c>
      <c r="I346" s="56"/>
      <c r="J346" s="21">
        <v>6</v>
      </c>
      <c r="K346" s="19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892</v>
      </c>
      <c r="D347" s="56"/>
      <c r="E347" s="21">
        <v>7</v>
      </c>
      <c r="F347" s="19"/>
      <c r="G347" s="97">
        <v>2</v>
      </c>
      <c r="H347" s="75" t="s">
        <v>891</v>
      </c>
      <c r="I347" s="56"/>
      <c r="J347" s="21">
        <v>6</v>
      </c>
      <c r="K347" s="19" t="s">
        <v>29</v>
      </c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890</v>
      </c>
      <c r="D348" s="56"/>
      <c r="E348" s="21">
        <v>8</v>
      </c>
      <c r="F348" s="19" t="s">
        <v>104</v>
      </c>
      <c r="G348" s="97">
        <v>3</v>
      </c>
      <c r="H348" s="75" t="s">
        <v>889</v>
      </c>
      <c r="I348" s="56"/>
      <c r="J348" s="21">
        <v>8</v>
      </c>
      <c r="K348" s="19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888</v>
      </c>
      <c r="D349" s="56"/>
      <c r="E349" s="21">
        <v>8</v>
      </c>
      <c r="F349" s="19" t="s">
        <v>111</v>
      </c>
      <c r="G349" s="97">
        <v>4</v>
      </c>
      <c r="H349" s="75" t="s">
        <v>887</v>
      </c>
      <c r="I349" s="56"/>
      <c r="J349" s="21">
        <v>8</v>
      </c>
      <c r="K349" s="19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886</v>
      </c>
      <c r="D350" s="56"/>
      <c r="E350" s="21">
        <v>8</v>
      </c>
      <c r="F350" s="19"/>
      <c r="G350" s="97">
        <v>5</v>
      </c>
      <c r="H350" s="75" t="s">
        <v>885</v>
      </c>
      <c r="I350" s="56"/>
      <c r="J350" s="21">
        <v>8</v>
      </c>
      <c r="K350" s="19" t="s">
        <v>26</v>
      </c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884</v>
      </c>
      <c r="D351" s="56"/>
      <c r="E351" s="21">
        <v>8</v>
      </c>
      <c r="F351" s="19" t="s">
        <v>37</v>
      </c>
      <c r="G351" s="97">
        <v>6</v>
      </c>
      <c r="H351" s="75" t="s">
        <v>883</v>
      </c>
      <c r="I351" s="56"/>
      <c r="J351" s="21">
        <v>9</v>
      </c>
      <c r="K351" s="19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882</v>
      </c>
      <c r="D352" s="56"/>
      <c r="E352" s="21">
        <v>8</v>
      </c>
      <c r="F352" s="19" t="s">
        <v>23</v>
      </c>
      <c r="G352" s="97">
        <v>7</v>
      </c>
      <c r="H352" s="75" t="s">
        <v>881</v>
      </c>
      <c r="I352" s="56"/>
      <c r="J352" s="21">
        <v>11</v>
      </c>
      <c r="K352" s="19" t="s">
        <v>23</v>
      </c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Nedlands</v>
      </c>
      <c r="C353" s="58"/>
      <c r="D353" s="58"/>
      <c r="E353" s="56"/>
      <c r="F353" s="21">
        <f>COUNTA(F346:F352)-0.5*COUNTIF(F346:F352,"Sq*")-COUNTIF(F346:F352,"TBA")</f>
        <v>4.5</v>
      </c>
      <c r="G353" s="84" t="str">
        <f>"TOTAL MATCHES WON BY : "&amp;H342</f>
        <v>TOTAL MATCHES WON BY : Wanneroo</v>
      </c>
      <c r="H353" s="58"/>
      <c r="I353" s="58"/>
      <c r="J353" s="56"/>
      <c r="K353" s="21">
        <f>COUNTA(K346:K352)-0.5*COUNTIF(K346:K352,"Sq*")-COUNTIF(K346:K352,"TBA")</f>
        <v>2.5</v>
      </c>
      <c r="L353" s="22"/>
      <c r="M353" s="22"/>
      <c r="N353" s="22" t="str">
        <f>IF(F353+K353=0,"",C342)</f>
        <v>Nedlands</v>
      </c>
      <c r="O353" s="22">
        <f>F353</f>
        <v>4.5</v>
      </c>
      <c r="P353" s="22" t="str">
        <f>IF(F353+K353=0,"",H342)</f>
        <v>Wanneroo</v>
      </c>
      <c r="Q353" s="22">
        <f>K353</f>
        <v>2.5</v>
      </c>
      <c r="R353" s="22" t="str">
        <f>G354</f>
        <v>Nedlands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Nedlands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30" customHeight="1">
      <c r="A356" s="13"/>
      <c r="B356" s="76" t="str">
        <f>[5]Sheet1!A7</f>
        <v>ROUND ONE</v>
      </c>
      <c r="C356" s="56"/>
      <c r="D356" s="62" t="str">
        <f>[5]Sheet1!B7</f>
        <v>SUNDAY 8 JUNE</v>
      </c>
      <c r="E356" s="58"/>
      <c r="F356" s="56"/>
      <c r="G356" s="99" t="str">
        <f>[5]Sheet1!C7</f>
        <v>Sun City CC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[5]Sheet1!C8</f>
        <v>The Vines</v>
      </c>
      <c r="D357" s="58"/>
      <c r="E357" s="58"/>
      <c r="F357" s="56"/>
      <c r="G357" s="16" t="s">
        <v>18</v>
      </c>
      <c r="H357" s="65" t="str">
        <f>[5]Sheet1!E8</f>
        <v>Wanneroo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8"/>
      <c r="E358" s="77" t="s">
        <v>469</v>
      </c>
      <c r="F358" s="77" t="s">
        <v>21</v>
      </c>
      <c r="G358" s="81" t="s">
        <v>19</v>
      </c>
      <c r="H358" s="66" t="s">
        <v>20</v>
      </c>
      <c r="I358" s="68"/>
      <c r="J358" s="81" t="s">
        <v>469</v>
      </c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1"/>
      <c r="E359" s="78"/>
      <c r="F359" s="78"/>
      <c r="G359" s="78"/>
      <c r="H359" s="69"/>
      <c r="I359" s="71"/>
      <c r="J359" s="78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4"/>
      <c r="E360" s="79"/>
      <c r="F360" s="79"/>
      <c r="G360" s="79"/>
      <c r="H360" s="72"/>
      <c r="I360" s="74"/>
      <c r="J360" s="79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880</v>
      </c>
      <c r="D361" s="56"/>
      <c r="E361" s="21" t="s">
        <v>879</v>
      </c>
      <c r="F361" s="19" t="s">
        <v>92</v>
      </c>
      <c r="G361" s="98">
        <v>1</v>
      </c>
      <c r="H361" s="75" t="s">
        <v>878</v>
      </c>
      <c r="I361" s="56"/>
      <c r="J361" s="21">
        <v>5</v>
      </c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877</v>
      </c>
      <c r="D362" s="56"/>
      <c r="E362" s="21">
        <v>3</v>
      </c>
      <c r="F362" s="19" t="s">
        <v>26</v>
      </c>
      <c r="G362" s="97">
        <v>2</v>
      </c>
      <c r="H362" s="75" t="s">
        <v>876</v>
      </c>
      <c r="I362" s="56"/>
      <c r="J362" s="21">
        <v>6</v>
      </c>
      <c r="K362" s="19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875</v>
      </c>
      <c r="D363" s="56"/>
      <c r="E363" s="21">
        <v>4</v>
      </c>
      <c r="F363" s="19" t="s">
        <v>26</v>
      </c>
      <c r="G363" s="97">
        <v>3</v>
      </c>
      <c r="H363" s="75" t="s">
        <v>874</v>
      </c>
      <c r="I363" s="56"/>
      <c r="J363" s="21">
        <v>7</v>
      </c>
      <c r="K363" s="19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873</v>
      </c>
      <c r="D364" s="56"/>
      <c r="E364" s="21">
        <v>5</v>
      </c>
      <c r="F364" s="19"/>
      <c r="G364" s="97">
        <v>4</v>
      </c>
      <c r="H364" s="75" t="s">
        <v>872</v>
      </c>
      <c r="I364" s="56"/>
      <c r="J364" s="21">
        <v>7</v>
      </c>
      <c r="K364" s="19" t="s">
        <v>96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871</v>
      </c>
      <c r="D365" s="56"/>
      <c r="E365" s="21">
        <v>5</v>
      </c>
      <c r="F365" s="19"/>
      <c r="G365" s="97">
        <v>5</v>
      </c>
      <c r="H365" s="75" t="s">
        <v>870</v>
      </c>
      <c r="I365" s="56"/>
      <c r="J365" s="21">
        <v>7</v>
      </c>
      <c r="K365" s="19" t="s">
        <v>107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869</v>
      </c>
      <c r="D366" s="56"/>
      <c r="E366" s="21">
        <v>5</v>
      </c>
      <c r="F366" s="19" t="s">
        <v>26</v>
      </c>
      <c r="G366" s="97">
        <v>6</v>
      </c>
      <c r="H366" s="75" t="s">
        <v>868</v>
      </c>
      <c r="I366" s="56"/>
      <c r="J366" s="21">
        <v>8</v>
      </c>
      <c r="K366" s="19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 t="s">
        <v>867</v>
      </c>
      <c r="D367" s="56"/>
      <c r="E367" s="21">
        <v>7</v>
      </c>
      <c r="F367" s="19"/>
      <c r="G367" s="97">
        <v>7</v>
      </c>
      <c r="H367" s="75" t="s">
        <v>866</v>
      </c>
      <c r="I367" s="56"/>
      <c r="J367" s="21">
        <v>9</v>
      </c>
      <c r="K367" s="19" t="s">
        <v>107</v>
      </c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The Vines</v>
      </c>
      <c r="C368" s="58"/>
      <c r="D368" s="58"/>
      <c r="E368" s="56"/>
      <c r="F368" s="21">
        <f>COUNTA(F361:F367)-0.5*COUNTIF(F361:F367,"Sq*")-COUNTIF(F361:F367,"TBA")</f>
        <v>4</v>
      </c>
      <c r="G368" s="84" t="str">
        <f>"TOTAL MATCHES WON BY : "&amp;H357</f>
        <v>TOTAL MATCHES WON BY : Wanneroo</v>
      </c>
      <c r="H368" s="58"/>
      <c r="I368" s="58"/>
      <c r="J368" s="56"/>
      <c r="K368" s="21">
        <f>COUNTA(K361:K367)-0.5*COUNTIF(K361:K367,"Sq*")-COUNTIF(K361:K367,"TBA")</f>
        <v>3</v>
      </c>
      <c r="L368" s="22"/>
      <c r="M368" s="22"/>
      <c r="N368" s="22" t="str">
        <f>IF(F368+K368=0,"",C357)</f>
        <v>The Vines</v>
      </c>
      <c r="O368" s="22">
        <f>F368</f>
        <v>4</v>
      </c>
      <c r="P368" s="22" t="str">
        <f>IF(F368+K368=0,"",H357)</f>
        <v>Wanneroo</v>
      </c>
      <c r="Q368" s="22">
        <f>K368</f>
        <v>3</v>
      </c>
      <c r="R368" s="22" t="str">
        <f>G369</f>
        <v>The Vines</v>
      </c>
      <c r="S368" s="22" t="str">
        <f>IF(R368="HALVED",C357,"")</f>
        <v/>
      </c>
      <c r="T368" s="22" t="str">
        <f>IF(R368="HALVED",H357,"")</f>
        <v/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The Vines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[5]Sheet1!C9</f>
        <v>Cottesloe</v>
      </c>
      <c r="D371" s="58"/>
      <c r="E371" s="58"/>
      <c r="F371" s="56"/>
      <c r="G371" s="16" t="s">
        <v>18</v>
      </c>
      <c r="H371" s="65" t="str">
        <f>[5]Sheet1!E9</f>
        <v>Lake Karrinyup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8"/>
      <c r="E372" s="77" t="s">
        <v>469</v>
      </c>
      <c r="F372" s="77" t="s">
        <v>21</v>
      </c>
      <c r="G372" s="81" t="s">
        <v>19</v>
      </c>
      <c r="H372" s="66" t="s">
        <v>20</v>
      </c>
      <c r="I372" s="68"/>
      <c r="J372" s="81" t="s">
        <v>469</v>
      </c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1"/>
      <c r="E373" s="78"/>
      <c r="F373" s="78"/>
      <c r="G373" s="78"/>
      <c r="H373" s="69"/>
      <c r="I373" s="71"/>
      <c r="J373" s="78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4"/>
      <c r="E374" s="79"/>
      <c r="F374" s="79"/>
      <c r="G374" s="79"/>
      <c r="H374" s="72"/>
      <c r="I374" s="74"/>
      <c r="J374" s="79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865</v>
      </c>
      <c r="D375" s="56"/>
      <c r="E375" s="21">
        <v>3</v>
      </c>
      <c r="F375" s="19" t="s">
        <v>29</v>
      </c>
      <c r="G375" s="98">
        <v>1</v>
      </c>
      <c r="H375" s="75" t="s">
        <v>864</v>
      </c>
      <c r="I375" s="56"/>
      <c r="J375" s="21">
        <v>0</v>
      </c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863</v>
      </c>
      <c r="D376" s="56"/>
      <c r="E376" s="21">
        <v>4</v>
      </c>
      <c r="F376" s="19"/>
      <c r="G376" s="97">
        <v>2</v>
      </c>
      <c r="H376" s="75" t="s">
        <v>862</v>
      </c>
      <c r="I376" s="56"/>
      <c r="J376" s="21">
        <v>3</v>
      </c>
      <c r="K376" s="19" t="s">
        <v>111</v>
      </c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861</v>
      </c>
      <c r="D377" s="56"/>
      <c r="E377" s="21">
        <v>4</v>
      </c>
      <c r="F377" s="19" t="s">
        <v>170</v>
      </c>
      <c r="G377" s="97">
        <v>3</v>
      </c>
      <c r="H377" s="75" t="s">
        <v>860</v>
      </c>
      <c r="I377" s="56"/>
      <c r="J377" s="21">
        <v>3</v>
      </c>
      <c r="K377" s="19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859</v>
      </c>
      <c r="D378" s="56"/>
      <c r="E378" s="21">
        <v>5</v>
      </c>
      <c r="F378" s="19" t="s">
        <v>34</v>
      </c>
      <c r="G378" s="97">
        <v>4</v>
      </c>
      <c r="H378" s="75" t="s">
        <v>858</v>
      </c>
      <c r="I378" s="56"/>
      <c r="J378" s="21">
        <v>4</v>
      </c>
      <c r="K378" s="19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857</v>
      </c>
      <c r="D379" s="56"/>
      <c r="E379" s="21">
        <v>5</v>
      </c>
      <c r="F379" s="19" t="s">
        <v>23</v>
      </c>
      <c r="G379" s="97">
        <v>5</v>
      </c>
      <c r="H379" s="75" t="s">
        <v>856</v>
      </c>
      <c r="I379" s="56"/>
      <c r="J379" s="21">
        <v>5</v>
      </c>
      <c r="K379" s="19" t="s">
        <v>23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855</v>
      </c>
      <c r="D380" s="56"/>
      <c r="E380" s="21">
        <v>6</v>
      </c>
      <c r="F380" s="19" t="s">
        <v>29</v>
      </c>
      <c r="G380" s="97">
        <v>6</v>
      </c>
      <c r="H380" s="75" t="s">
        <v>854</v>
      </c>
      <c r="I380" s="56"/>
      <c r="J380" s="21">
        <v>6</v>
      </c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 t="s">
        <v>853</v>
      </c>
      <c r="D381" s="56"/>
      <c r="E381" s="21">
        <v>7</v>
      </c>
      <c r="F381" s="19" t="s">
        <v>92</v>
      </c>
      <c r="G381" s="97">
        <v>7</v>
      </c>
      <c r="H381" s="75" t="s">
        <v>852</v>
      </c>
      <c r="I381" s="56"/>
      <c r="J381" s="21">
        <v>7</v>
      </c>
      <c r="K381" s="19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Cottesloe</v>
      </c>
      <c r="C382" s="58"/>
      <c r="D382" s="58"/>
      <c r="E382" s="56"/>
      <c r="F382" s="21">
        <f>COUNTA(F375:F381)-0.5*COUNTIF(F375:F381,"Sq*")-COUNTIF(F375:F381,"TBA")</f>
        <v>5.5</v>
      </c>
      <c r="G382" s="84" t="str">
        <f>"TOTAL MATCHES WON BY : "&amp;H371</f>
        <v>TOTAL MATCHES WON BY : Lake Karrinyup</v>
      </c>
      <c r="H382" s="58"/>
      <c r="I382" s="58"/>
      <c r="J382" s="56"/>
      <c r="K382" s="21">
        <f>COUNTA(K375:K381)-0.5*COUNTIF(K375:K381,"Sq*")-COUNTIF(K375:K381,"TBA")</f>
        <v>1.5</v>
      </c>
      <c r="L382" s="22"/>
      <c r="M382" s="22"/>
      <c r="N382" s="22" t="str">
        <f>IF(F382+K382=0,"",C371)</f>
        <v>Cottesloe</v>
      </c>
      <c r="O382" s="22">
        <f>F382</f>
        <v>5.5</v>
      </c>
      <c r="P382" s="22" t="str">
        <f>IF(F382+K382=0,"",H371)</f>
        <v>Lake Karrinyup</v>
      </c>
      <c r="Q382" s="22">
        <f>K382</f>
        <v>1.5</v>
      </c>
      <c r="R382" s="22" t="str">
        <f>G383</f>
        <v>Cottesloe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Cottesloe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[5]Sheet1!C10</f>
        <v>Sun City</v>
      </c>
      <c r="D385" s="58"/>
      <c r="E385" s="58"/>
      <c r="F385" s="56"/>
      <c r="G385" s="16" t="s">
        <v>18</v>
      </c>
      <c r="H385" s="65" t="str">
        <f>[5]Sheet1!E10</f>
        <v>WAGC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8"/>
      <c r="E386" s="77" t="s">
        <v>469</v>
      </c>
      <c r="F386" s="77" t="s">
        <v>21</v>
      </c>
      <c r="G386" s="81" t="s">
        <v>19</v>
      </c>
      <c r="H386" s="66" t="s">
        <v>20</v>
      </c>
      <c r="I386" s="68"/>
      <c r="J386" s="81" t="s">
        <v>469</v>
      </c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1"/>
      <c r="E387" s="78"/>
      <c r="F387" s="78"/>
      <c r="G387" s="78"/>
      <c r="H387" s="69"/>
      <c r="I387" s="71"/>
      <c r="J387" s="78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4"/>
      <c r="E388" s="79"/>
      <c r="F388" s="79"/>
      <c r="G388" s="79"/>
      <c r="H388" s="72"/>
      <c r="I388" s="74"/>
      <c r="J388" s="79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456</v>
      </c>
      <c r="D389" s="56"/>
      <c r="E389" s="21">
        <v>3</v>
      </c>
      <c r="F389" s="19" t="s">
        <v>29</v>
      </c>
      <c r="G389" s="98">
        <v>1</v>
      </c>
      <c r="H389" s="75" t="s">
        <v>851</v>
      </c>
      <c r="I389" s="56"/>
      <c r="J389" s="21">
        <v>3</v>
      </c>
      <c r="K389" s="19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850</v>
      </c>
      <c r="D390" s="56"/>
      <c r="E390" s="21">
        <v>4</v>
      </c>
      <c r="F390" s="19"/>
      <c r="G390" s="97">
        <v>2</v>
      </c>
      <c r="H390" s="75" t="s">
        <v>849</v>
      </c>
      <c r="I390" s="56"/>
      <c r="J390" s="21">
        <v>5</v>
      </c>
      <c r="K390" s="19" t="s">
        <v>104</v>
      </c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848</v>
      </c>
      <c r="D391" s="56"/>
      <c r="E391" s="21">
        <v>4</v>
      </c>
      <c r="F391" s="19" t="s">
        <v>135</v>
      </c>
      <c r="G391" s="97">
        <v>3</v>
      </c>
      <c r="H391" s="75" t="s">
        <v>847</v>
      </c>
      <c r="I391" s="56"/>
      <c r="J391" s="21">
        <v>5</v>
      </c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846</v>
      </c>
      <c r="D392" s="56"/>
      <c r="E392" s="21">
        <v>4</v>
      </c>
      <c r="F392" s="19" t="s">
        <v>104</v>
      </c>
      <c r="G392" s="97">
        <v>4</v>
      </c>
      <c r="H392" s="75" t="s">
        <v>845</v>
      </c>
      <c r="I392" s="56"/>
      <c r="J392" s="21">
        <v>6</v>
      </c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844</v>
      </c>
      <c r="D393" s="56"/>
      <c r="E393" s="21">
        <v>5</v>
      </c>
      <c r="F393" s="19"/>
      <c r="G393" s="97">
        <v>5</v>
      </c>
      <c r="H393" s="75" t="s">
        <v>843</v>
      </c>
      <c r="I393" s="56"/>
      <c r="J393" s="21">
        <v>6</v>
      </c>
      <c r="K393" s="19" t="s">
        <v>92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842</v>
      </c>
      <c r="D394" s="56"/>
      <c r="E394" s="21">
        <v>6</v>
      </c>
      <c r="F394" s="19" t="s">
        <v>37</v>
      </c>
      <c r="G394" s="97">
        <v>6</v>
      </c>
      <c r="H394" s="75" t="s">
        <v>841</v>
      </c>
      <c r="I394" s="56"/>
      <c r="J394" s="21">
        <v>7</v>
      </c>
      <c r="K394" s="19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840</v>
      </c>
      <c r="D395" s="56"/>
      <c r="E395" s="21">
        <v>10</v>
      </c>
      <c r="F395" s="19" t="s">
        <v>99</v>
      </c>
      <c r="G395" s="97">
        <v>7</v>
      </c>
      <c r="H395" s="75" t="s">
        <v>839</v>
      </c>
      <c r="I395" s="56"/>
      <c r="J395" s="21">
        <v>7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Sun City</v>
      </c>
      <c r="C396" s="58"/>
      <c r="D396" s="58"/>
      <c r="E396" s="56"/>
      <c r="F396" s="21">
        <f>COUNTA(F389:F395)-0.5*COUNTIF(F389:F395,"Sq*")-COUNTIF(F389:F395,"TBA")</f>
        <v>5</v>
      </c>
      <c r="G396" s="84" t="str">
        <f>"TOTAL MATCHES WON BY : "&amp;H385</f>
        <v>TOTAL MATCHES WON BY : WAGC</v>
      </c>
      <c r="H396" s="58"/>
      <c r="I396" s="58"/>
      <c r="J396" s="56"/>
      <c r="K396" s="21">
        <f>COUNTA(K389:K395)-0.5*COUNTIF(K389:K395,"Sq*")-COUNTIF(K389:K395,"TBA")</f>
        <v>2</v>
      </c>
      <c r="L396" s="22"/>
      <c r="M396" s="22"/>
      <c r="N396" s="22" t="str">
        <f>IF(F396+K396=0,"",C385)</f>
        <v>Sun City</v>
      </c>
      <c r="O396" s="22">
        <f>F396</f>
        <v>5</v>
      </c>
      <c r="P396" s="22" t="str">
        <f>IF(F396+K396=0,"",H385)</f>
        <v>WAGC</v>
      </c>
      <c r="Q396" s="22">
        <f>K396</f>
        <v>2</v>
      </c>
      <c r="R396" s="22" t="str">
        <f>G397</f>
        <v>Sun City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Sun City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[5]Sheet1!C11</f>
        <v>Chequers</v>
      </c>
      <c r="D399" s="58"/>
      <c r="E399" s="58"/>
      <c r="F399" s="56"/>
      <c r="G399" s="16" t="s">
        <v>18</v>
      </c>
      <c r="H399" s="65" t="str">
        <f>[5]Sheet1!E11</f>
        <v>Nedlands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8"/>
      <c r="E400" s="77" t="s">
        <v>469</v>
      </c>
      <c r="F400" s="77" t="s">
        <v>21</v>
      </c>
      <c r="G400" s="81" t="s">
        <v>19</v>
      </c>
      <c r="H400" s="66" t="s">
        <v>20</v>
      </c>
      <c r="I400" s="68"/>
      <c r="J400" s="81" t="s">
        <v>469</v>
      </c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1"/>
      <c r="E401" s="78"/>
      <c r="F401" s="78"/>
      <c r="G401" s="78"/>
      <c r="H401" s="69"/>
      <c r="I401" s="71"/>
      <c r="J401" s="78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4"/>
      <c r="E402" s="79"/>
      <c r="F402" s="79"/>
      <c r="G402" s="79"/>
      <c r="H402" s="72"/>
      <c r="I402" s="74"/>
      <c r="J402" s="79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75" t="s">
        <v>838</v>
      </c>
      <c r="D403" s="56"/>
      <c r="E403" s="21">
        <v>6</v>
      </c>
      <c r="F403" s="19" t="s">
        <v>84</v>
      </c>
      <c r="G403" s="98">
        <v>1</v>
      </c>
      <c r="H403" s="75" t="s">
        <v>837</v>
      </c>
      <c r="I403" s="56"/>
      <c r="J403" s="21">
        <v>5</v>
      </c>
      <c r="K403" s="19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5">
      <c r="A404" s="23"/>
      <c r="B404" s="15">
        <v>2</v>
      </c>
      <c r="C404" s="75" t="s">
        <v>836</v>
      </c>
      <c r="D404" s="56"/>
      <c r="E404" s="21">
        <v>6</v>
      </c>
      <c r="F404" s="19" t="s">
        <v>29</v>
      </c>
      <c r="G404" s="97">
        <v>2</v>
      </c>
      <c r="H404" s="75" t="s">
        <v>836</v>
      </c>
      <c r="I404" s="56"/>
      <c r="J404" s="21">
        <v>5</v>
      </c>
      <c r="K404" s="19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75" t="s">
        <v>835</v>
      </c>
      <c r="D405" s="56"/>
      <c r="E405" s="21">
        <v>7</v>
      </c>
      <c r="F405" s="19" t="s">
        <v>29</v>
      </c>
      <c r="G405" s="97">
        <v>3</v>
      </c>
      <c r="H405" s="75" t="s">
        <v>834</v>
      </c>
      <c r="I405" s="56"/>
      <c r="J405" s="21">
        <v>6</v>
      </c>
      <c r="K405" s="19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75" t="s">
        <v>833</v>
      </c>
      <c r="D406" s="56"/>
      <c r="E406" s="21">
        <v>8</v>
      </c>
      <c r="F406" s="19"/>
      <c r="G406" s="97">
        <v>4</v>
      </c>
      <c r="H406" s="75" t="s">
        <v>832</v>
      </c>
      <c r="I406" s="56"/>
      <c r="J406" s="21">
        <v>6</v>
      </c>
      <c r="K406" s="19" t="s">
        <v>92</v>
      </c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75" t="s">
        <v>831</v>
      </c>
      <c r="D407" s="56"/>
      <c r="E407" s="21">
        <v>9</v>
      </c>
      <c r="F407" s="19"/>
      <c r="G407" s="97">
        <v>5</v>
      </c>
      <c r="H407" s="75" t="s">
        <v>830</v>
      </c>
      <c r="I407" s="56"/>
      <c r="J407" s="21">
        <v>6</v>
      </c>
      <c r="K407" s="19" t="s">
        <v>26</v>
      </c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829</v>
      </c>
      <c r="D408" s="56"/>
      <c r="E408" s="21">
        <v>10</v>
      </c>
      <c r="F408" s="19" t="s">
        <v>96</v>
      </c>
      <c r="G408" s="97">
        <v>6</v>
      </c>
      <c r="H408" s="75" t="s">
        <v>828</v>
      </c>
      <c r="I408" s="56"/>
      <c r="J408" s="21">
        <v>7</v>
      </c>
      <c r="K408" s="19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5">
      <c r="A409" s="23"/>
      <c r="B409" s="15">
        <v>7</v>
      </c>
      <c r="C409" s="75" t="s">
        <v>827</v>
      </c>
      <c r="D409" s="56"/>
      <c r="E409" s="21">
        <v>11</v>
      </c>
      <c r="F409" s="19"/>
      <c r="G409" s="97">
        <v>7</v>
      </c>
      <c r="H409" s="75" t="s">
        <v>826</v>
      </c>
      <c r="I409" s="56"/>
      <c r="J409" s="21">
        <v>8</v>
      </c>
      <c r="K409" s="19" t="s">
        <v>34</v>
      </c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Chequers</v>
      </c>
      <c r="C410" s="58"/>
      <c r="D410" s="58"/>
      <c r="E410" s="56"/>
      <c r="F410" s="21">
        <f>COUNTA(F403:F409)-0.5*COUNTIF(F403:F409,"Sq*")-COUNTIF(F403:F409,"TBA")</f>
        <v>4</v>
      </c>
      <c r="G410" s="84" t="str">
        <f>"TOTAL MATCHES WON BY : "&amp;H399</f>
        <v>TOTAL MATCHES WON BY : Nedlands</v>
      </c>
      <c r="H410" s="58"/>
      <c r="I410" s="58"/>
      <c r="J410" s="56"/>
      <c r="K410" s="21">
        <f>COUNTA(K403:K409)-0.5*COUNTIF(K403:K409,"Sq*")-COUNTIF(K403:K409,"TBA")</f>
        <v>3</v>
      </c>
      <c r="L410" s="22"/>
      <c r="M410" s="22"/>
      <c r="N410" s="22" t="str">
        <f>IF(F410+K410=0,"",C399)</f>
        <v>Chequers</v>
      </c>
      <c r="O410" s="22">
        <f>F410</f>
        <v>4</v>
      </c>
      <c r="P410" s="22" t="str">
        <f>IF(F410+K410=0,"",H399)</f>
        <v>Nedlands</v>
      </c>
      <c r="Q410" s="22">
        <f>K410</f>
        <v>3</v>
      </c>
      <c r="R410" s="22" t="str">
        <f>G411</f>
        <v>Chequers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Chequers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 hidden="1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 hidden="1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 hidden="1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 hidden="1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 hidden="1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 hidden="1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 hidden="1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 hidden="1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 hidden="1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 hidden="1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 hidden="1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 hidden="1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 hidden="1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 hidden="1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 hidden="1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 hidden="1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 hidden="1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 hidden="1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 hidden="1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 hidden="1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 hidden="1">
      <c r="A433" s="23"/>
      <c r="B433" s="23"/>
      <c r="C433" s="34" t="s">
        <v>23</v>
      </c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4" t="s">
        <v>92</v>
      </c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4" t="s">
        <v>104</v>
      </c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26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34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90" t="s">
        <v>37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29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99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4" t="s">
        <v>111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96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84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135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107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175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170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186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187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188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189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190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191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192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193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90"/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23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23"/>
      <c r="D458" s="23"/>
      <c r="E458" s="23"/>
      <c r="F458" s="34" t="s">
        <v>23</v>
      </c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23"/>
      <c r="D459" s="23"/>
      <c r="E459" s="23"/>
      <c r="F459" s="34" t="s">
        <v>92</v>
      </c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 hidden="1">
      <c r="A460" s="23"/>
      <c r="B460" s="23"/>
      <c r="C460" s="23"/>
      <c r="D460" s="23"/>
      <c r="E460" s="23"/>
      <c r="F460" s="34" t="s">
        <v>104</v>
      </c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 hidden="1">
      <c r="A461" s="23"/>
      <c r="B461" s="23"/>
      <c r="C461" s="23"/>
      <c r="D461" s="23"/>
      <c r="E461" s="23"/>
      <c r="F461" s="34" t="s">
        <v>26</v>
      </c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 hidden="1">
      <c r="A462" s="23"/>
      <c r="B462" s="23"/>
      <c r="C462" s="23"/>
      <c r="D462" s="23"/>
      <c r="E462" s="23"/>
      <c r="F462" s="34" t="s">
        <v>34</v>
      </c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 hidden="1">
      <c r="A463" s="23"/>
      <c r="B463" s="23"/>
      <c r="C463" s="23"/>
      <c r="D463" s="23"/>
      <c r="E463" s="23"/>
      <c r="F463" s="90" t="s">
        <v>37</v>
      </c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 hidden="1">
      <c r="A464" s="23"/>
      <c r="B464" s="23"/>
      <c r="C464" s="23"/>
      <c r="D464" s="23"/>
      <c r="E464" s="23"/>
      <c r="F464" s="34" t="s">
        <v>29</v>
      </c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 hidden="1">
      <c r="A465" s="23"/>
      <c r="B465" s="23"/>
      <c r="C465" s="23"/>
      <c r="D465" s="23"/>
      <c r="E465" s="23"/>
      <c r="F465" s="34" t="s">
        <v>99</v>
      </c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 hidden="1">
      <c r="A466" s="23"/>
      <c r="B466" s="23"/>
      <c r="C466" s="23"/>
      <c r="D466" s="23"/>
      <c r="E466" s="23"/>
      <c r="F466" s="34" t="s">
        <v>111</v>
      </c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 hidden="1">
      <c r="A467" s="23"/>
      <c r="B467" s="23"/>
      <c r="C467" s="23"/>
      <c r="D467" s="23"/>
      <c r="E467" s="23"/>
      <c r="F467" s="34" t="s">
        <v>96</v>
      </c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 hidden="1">
      <c r="A468" s="23"/>
      <c r="B468" s="23"/>
      <c r="C468" s="23"/>
      <c r="D468" s="23"/>
      <c r="E468" s="23"/>
      <c r="F468" s="34" t="s">
        <v>84</v>
      </c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 hidden="1">
      <c r="A469" s="23"/>
      <c r="B469" s="23"/>
      <c r="C469" s="23"/>
      <c r="D469" s="23"/>
      <c r="E469" s="23"/>
      <c r="F469" s="34" t="s">
        <v>135</v>
      </c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 hidden="1">
      <c r="A470" s="23"/>
      <c r="B470" s="23"/>
      <c r="C470" s="23"/>
      <c r="D470" s="23"/>
      <c r="E470" s="23"/>
      <c r="F470" s="34" t="s">
        <v>107</v>
      </c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 hidden="1">
      <c r="A471" s="23"/>
      <c r="B471" s="23"/>
      <c r="C471" s="23"/>
      <c r="D471" s="23"/>
      <c r="E471" s="23"/>
      <c r="F471" s="34" t="s">
        <v>175</v>
      </c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 hidden="1">
      <c r="A472" s="23"/>
      <c r="B472" s="23"/>
      <c r="C472" s="23"/>
      <c r="D472" s="23"/>
      <c r="E472" s="23"/>
      <c r="F472" s="34" t="s">
        <v>170</v>
      </c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 hidden="1">
      <c r="A473" s="23"/>
      <c r="B473" s="23"/>
      <c r="C473" s="23"/>
      <c r="D473" s="23"/>
      <c r="E473" s="23"/>
      <c r="F473" s="34" t="s">
        <v>186</v>
      </c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 hidden="1">
      <c r="A474" s="23"/>
      <c r="B474" s="23"/>
      <c r="C474" s="23"/>
      <c r="D474" s="23"/>
      <c r="E474" s="23"/>
      <c r="F474" s="34" t="s">
        <v>187</v>
      </c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 hidden="1">
      <c r="A475" s="23"/>
      <c r="B475" s="23"/>
      <c r="C475" s="23"/>
      <c r="D475" s="23"/>
      <c r="E475" s="23"/>
      <c r="F475" s="34" t="s">
        <v>188</v>
      </c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 hidden="1">
      <c r="A476" s="23"/>
      <c r="B476" s="23"/>
      <c r="C476" s="23"/>
      <c r="D476" s="23"/>
      <c r="E476" s="23"/>
      <c r="F476" s="34" t="s">
        <v>189</v>
      </c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 hidden="1">
      <c r="A477" s="23"/>
      <c r="B477" s="23"/>
      <c r="C477" s="23"/>
      <c r="D477" s="23"/>
      <c r="E477" s="23"/>
      <c r="F477" s="34" t="s">
        <v>190</v>
      </c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 hidden="1">
      <c r="A478" s="23"/>
      <c r="B478" s="23"/>
      <c r="C478" s="23"/>
      <c r="D478" s="23"/>
      <c r="E478" s="23"/>
      <c r="F478" s="34" t="s">
        <v>191</v>
      </c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 hidden="1">
      <c r="A479" s="23"/>
      <c r="B479" s="23"/>
      <c r="C479" s="23"/>
      <c r="D479" s="23"/>
      <c r="E479" s="23"/>
      <c r="F479" s="34" t="s">
        <v>192</v>
      </c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 hidden="1">
      <c r="A480" s="23"/>
      <c r="B480" s="23"/>
      <c r="C480" s="23"/>
      <c r="D480" s="23"/>
      <c r="E480" s="23"/>
      <c r="F480" s="34" t="s">
        <v>193</v>
      </c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 hidden="1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</sheetData>
  <mergeCells count="826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6:D236"/>
    <mergeCell ref="C237:D237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F229:F231"/>
    <mergeCell ref="G229:G231"/>
    <mergeCell ref="H229:I231"/>
    <mergeCell ref="C229:D231"/>
    <mergeCell ref="C232:D232"/>
    <mergeCell ref="C233:D233"/>
    <mergeCell ref="H232:I232"/>
    <mergeCell ref="H233:I233"/>
    <mergeCell ref="H249:I249"/>
    <mergeCell ref="C249:D249"/>
    <mergeCell ref="C250:D250"/>
    <mergeCell ref="C251:D251"/>
    <mergeCell ref="H234:I234"/>
    <mergeCell ref="H235:I235"/>
    <mergeCell ref="H236:I236"/>
    <mergeCell ref="H237:I237"/>
    <mergeCell ref="H238:I238"/>
    <mergeCell ref="C234:D234"/>
    <mergeCell ref="H244:I246"/>
    <mergeCell ref="J244:J246"/>
    <mergeCell ref="C247:D247"/>
    <mergeCell ref="H247:I247"/>
    <mergeCell ref="C248:D248"/>
    <mergeCell ref="H248:I248"/>
    <mergeCell ref="H257:K257"/>
    <mergeCell ref="B258:B260"/>
    <mergeCell ref="K258:K260"/>
    <mergeCell ref="C258:D260"/>
    <mergeCell ref="E258:E260"/>
    <mergeCell ref="H250:I250"/>
    <mergeCell ref="H251:I251"/>
    <mergeCell ref="H252:I252"/>
    <mergeCell ref="C253:D253"/>
    <mergeCell ref="H253:I253"/>
    <mergeCell ref="F258:F260"/>
    <mergeCell ref="G258:G260"/>
    <mergeCell ref="B254:E254"/>
    <mergeCell ref="G254:J254"/>
    <mergeCell ref="B255:F255"/>
    <mergeCell ref="G255:K255"/>
    <mergeCell ref="C257:F257"/>
    <mergeCell ref="C263:D263"/>
    <mergeCell ref="C264:D264"/>
    <mergeCell ref="C265:D265"/>
    <mergeCell ref="H266:I266"/>
    <mergeCell ref="H267:I267"/>
    <mergeCell ref="G268:J268"/>
    <mergeCell ref="C179:D179"/>
    <mergeCell ref="C180:D180"/>
    <mergeCell ref="C181:D181"/>
    <mergeCell ref="B182:E182"/>
    <mergeCell ref="C261:D261"/>
    <mergeCell ref="C262:D262"/>
    <mergeCell ref="C252:D252"/>
    <mergeCell ref="B229:B231"/>
    <mergeCell ref="E229:E231"/>
    <mergeCell ref="C235:D235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9:K269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2:D362"/>
    <mergeCell ref="H362:I362"/>
    <mergeCell ref="H363:I363"/>
    <mergeCell ref="C363:D363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58:I360"/>
    <mergeCell ref="J358:J360"/>
    <mergeCell ref="C361:D361"/>
    <mergeCell ref="H361:I361"/>
    <mergeCell ref="C306:D306"/>
    <mergeCell ref="C307:D307"/>
    <mergeCell ref="C308:D308"/>
    <mergeCell ref="C309:D309"/>
    <mergeCell ref="B372:B374"/>
    <mergeCell ref="K372:K374"/>
    <mergeCell ref="C372:D374"/>
    <mergeCell ref="E372:E374"/>
    <mergeCell ref="H364:I364"/>
    <mergeCell ref="H365:I365"/>
    <mergeCell ref="B368:E368"/>
    <mergeCell ref="G368:J368"/>
    <mergeCell ref="B369:F369"/>
    <mergeCell ref="G369:K369"/>
    <mergeCell ref="C371:F371"/>
    <mergeCell ref="H371:K371"/>
    <mergeCell ref="G382:J382"/>
    <mergeCell ref="G383:K383"/>
    <mergeCell ref="C364:D364"/>
    <mergeCell ref="C365:D365"/>
    <mergeCell ref="C366:D366"/>
    <mergeCell ref="H366:I366"/>
    <mergeCell ref="C367:D367"/>
    <mergeCell ref="H367:I367"/>
    <mergeCell ref="F372:F374"/>
    <mergeCell ref="G372:G374"/>
    <mergeCell ref="C380:D380"/>
    <mergeCell ref="C381:D381"/>
    <mergeCell ref="B382:E382"/>
    <mergeCell ref="B383:F383"/>
    <mergeCell ref="C385:F385"/>
    <mergeCell ref="C375:D375"/>
    <mergeCell ref="C376:D376"/>
    <mergeCell ref="C377:D377"/>
    <mergeCell ref="C378:D378"/>
    <mergeCell ref="C379:D379"/>
    <mergeCell ref="H385:K385"/>
    <mergeCell ref="H372:I374"/>
    <mergeCell ref="J372:J374"/>
    <mergeCell ref="H375:I375"/>
    <mergeCell ref="H376:I376"/>
    <mergeCell ref="H377:I377"/>
    <mergeCell ref="H378:I378"/>
    <mergeCell ref="H379:I379"/>
    <mergeCell ref="H380:I380"/>
    <mergeCell ref="H381:I381"/>
    <mergeCell ref="H394:I394"/>
    <mergeCell ref="H395:I395"/>
    <mergeCell ref="G396:J396"/>
    <mergeCell ref="E386:E388"/>
    <mergeCell ref="F386:F388"/>
    <mergeCell ref="G386:G388"/>
    <mergeCell ref="H386:I388"/>
    <mergeCell ref="J386:J388"/>
    <mergeCell ref="J400:J402"/>
    <mergeCell ref="K400:K402"/>
    <mergeCell ref="C389:D389"/>
    <mergeCell ref="C390:D390"/>
    <mergeCell ref="C391:D391"/>
    <mergeCell ref="C392:D392"/>
    <mergeCell ref="C393:D393"/>
    <mergeCell ref="C394:D394"/>
    <mergeCell ref="C395:D395"/>
    <mergeCell ref="H390:I390"/>
    <mergeCell ref="K386:K388"/>
    <mergeCell ref="H389:I389"/>
    <mergeCell ref="B396:E396"/>
    <mergeCell ref="B397:F397"/>
    <mergeCell ref="G397:K397"/>
    <mergeCell ref="C399:F399"/>
    <mergeCell ref="H399:K399"/>
    <mergeCell ref="B386:B388"/>
    <mergeCell ref="C386:D388"/>
    <mergeCell ref="H391:I391"/>
    <mergeCell ref="C403:D403"/>
    <mergeCell ref="C404:D404"/>
    <mergeCell ref="C405:D405"/>
    <mergeCell ref="C406:D406"/>
    <mergeCell ref="C407:D407"/>
    <mergeCell ref="C408:D408"/>
    <mergeCell ref="H407:I407"/>
    <mergeCell ref="H408:I408"/>
    <mergeCell ref="H409:I409"/>
    <mergeCell ref="B400:B402"/>
    <mergeCell ref="E400:E402"/>
    <mergeCell ref="F400:F402"/>
    <mergeCell ref="G400:G402"/>
    <mergeCell ref="H400:I402"/>
    <mergeCell ref="C409:D409"/>
    <mergeCell ref="C400:D402"/>
    <mergeCell ref="H295:I295"/>
    <mergeCell ref="H307:I307"/>
    <mergeCell ref="H308:I308"/>
    <mergeCell ref="H301:I303"/>
    <mergeCell ref="H405:I405"/>
    <mergeCell ref="H406:I406"/>
    <mergeCell ref="H403:I403"/>
    <mergeCell ref="H404:I404"/>
    <mergeCell ref="H392:I392"/>
    <mergeCell ref="H393:I393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0:E410"/>
    <mergeCell ref="G410:J410"/>
    <mergeCell ref="B411:F411"/>
    <mergeCell ref="G411:K411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58:K360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6:C356"/>
    <mergeCell ref="G356:K356"/>
    <mergeCell ref="H357:K357"/>
    <mergeCell ref="D356:F356"/>
    <mergeCell ref="C357:F357"/>
    <mergeCell ref="B358:B360"/>
    <mergeCell ref="C358:D360"/>
    <mergeCell ref="E358:E360"/>
    <mergeCell ref="F358:F360"/>
    <mergeCell ref="G358:G360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2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1000000}">
      <formula1>$F$458:$F$480</formula1>
    </dataValidation>
    <dataValidation type="list" allowBlank="1" showErrorMessage="1" sqref="F458" xr:uid="{00000000-0002-0000-0000-000000000000}">
      <formula1>"Option 1,Option 2"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36AF-2AA3-4A33-A502-BAA0283D15D8}">
  <sheetPr>
    <outlinePr summaryBelow="0" summaryRight="0"/>
  </sheetPr>
  <dimension ref="A1:Y533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10.28515625" customWidth="1"/>
    <col min="12" max="12" width="4.1406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1183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Melville Glades</v>
      </c>
      <c r="C4" s="56"/>
      <c r="D4" s="7">
        <f>VLOOKUP(A4,$M$4:$X$11,3,FALSE)</f>
        <v>7</v>
      </c>
      <c r="E4" s="7">
        <f>VLOOKUP(A4,$M$4:$X$11,4,FALSE)</f>
        <v>3</v>
      </c>
      <c r="F4" s="7">
        <f>VLOOKUP(A4,$M$4:$X$11,5,FALSE)</f>
        <v>4</v>
      </c>
      <c r="G4" s="7">
        <f>VLOOKUP(A4,$M$4:$X$11,6,FALSE)</f>
        <v>0</v>
      </c>
      <c r="H4" s="7">
        <f>VLOOKUP(A4,$M$4:$X$11,7,FALSE)</f>
        <v>27</v>
      </c>
      <c r="I4" s="7">
        <f>VLOOKUP(A4,$M$4:$X$11,8,FALSE)</f>
        <v>22</v>
      </c>
      <c r="J4" s="55">
        <f>VLOOKUP(A4,$M$4:$X$11,9,FALSE)</f>
        <v>10</v>
      </c>
      <c r="K4" s="56"/>
      <c r="L4" s="8"/>
      <c r="M4" s="8">
        <f>RANK(X4,$X$4:$X$11,1)</f>
        <v>3</v>
      </c>
      <c r="N4" s="9" t="str">
        <f>[6]Sheet1!C8</f>
        <v>Royal Fremantle</v>
      </c>
      <c r="O4" s="10">
        <f>COUNTIF($N$13:$P$523,N4)</f>
        <v>7</v>
      </c>
      <c r="P4" s="8">
        <f>COUNTIF($R$13:$R$523,N4)</f>
        <v>1</v>
      </c>
      <c r="Q4" s="8">
        <f>COUNTIF($S$13:$T$523,N4)</f>
        <v>5</v>
      </c>
      <c r="R4" s="8">
        <f>O4-P4-Q4</f>
        <v>1</v>
      </c>
      <c r="S4" s="8">
        <f>SUMIF($N$12:$N$450,N4,$O$12:$O$450)+SUMIF($P$12:$P$450,N4,$Q$12:$Q$450)</f>
        <v>26.5</v>
      </c>
      <c r="T4" s="8">
        <f>O4*7-S4</f>
        <v>22.5</v>
      </c>
      <c r="U4" s="8">
        <f>P4*2+Q4</f>
        <v>7</v>
      </c>
      <c r="V4" s="8">
        <f>U4+(S4/100)</f>
        <v>7.2649999999999997</v>
      </c>
      <c r="W4" s="8">
        <f>RANK(V4,$V$4:$V$11)</f>
        <v>3</v>
      </c>
      <c r="X4" s="8">
        <f>W4+0.01</f>
        <v>3.01</v>
      </c>
      <c r="Y4" s="11"/>
    </row>
    <row r="5" spans="1:25" ht="15">
      <c r="A5" s="6">
        <v>2</v>
      </c>
      <c r="B5" s="60" t="str">
        <f>VLOOKUP(A5,$M$4:$X$11,2,FALSE)</f>
        <v>Bunbury</v>
      </c>
      <c r="C5" s="56"/>
      <c r="D5" s="7">
        <f>VLOOKUP(A5,$M$4:$X$11,3,FALSE)</f>
        <v>7</v>
      </c>
      <c r="E5" s="7">
        <f>VLOOKUP(A5,$M$4:$X$11,4,FALSE)</f>
        <v>2</v>
      </c>
      <c r="F5" s="7">
        <f>VLOOKUP(A5,$M$4:$X$11,5,FALSE)</f>
        <v>4</v>
      </c>
      <c r="G5" s="7">
        <f>VLOOKUP(A5,$M$4:$X$11,6,FALSE)</f>
        <v>1</v>
      </c>
      <c r="H5" s="7">
        <f>VLOOKUP(A5,$M$4:$X$11,7,FALSE)</f>
        <v>25.5</v>
      </c>
      <c r="I5" s="7">
        <f>VLOOKUP(A5,$M$4:$X$11,8,FALSE)</f>
        <v>23.5</v>
      </c>
      <c r="J5" s="55">
        <f>VLOOKUP(A5,$M$4:$X$11,9,FALSE)</f>
        <v>8</v>
      </c>
      <c r="K5" s="56"/>
      <c r="L5" s="8"/>
      <c r="M5" s="8">
        <f>RANK(X5,$X$4:$X$11,1)</f>
        <v>5</v>
      </c>
      <c r="N5" s="9" t="str">
        <f>[6]Sheet1!E8</f>
        <v>Gosnells</v>
      </c>
      <c r="O5" s="10">
        <f>COUNTIF($N$13:$P$523,N5)</f>
        <v>7</v>
      </c>
      <c r="P5" s="8">
        <f>COUNTIF($R$13:$R$523,N5)</f>
        <v>2</v>
      </c>
      <c r="Q5" s="8">
        <f>COUNTIF($S$13:$T$523,N5)</f>
        <v>3</v>
      </c>
      <c r="R5" s="8">
        <f>O5-P5-Q5</f>
        <v>2</v>
      </c>
      <c r="S5" s="8">
        <f>SUMIF($N$12:$N$450,N5,$O$12:$O$450)+SUMIF($P$12:$P$450,N5,$Q$12:$Q$450)</f>
        <v>24</v>
      </c>
      <c r="T5" s="8">
        <f>O5*7-S5</f>
        <v>25</v>
      </c>
      <c r="U5" s="8">
        <f>P5*2+Q5</f>
        <v>7</v>
      </c>
      <c r="V5" s="8">
        <f>U5+(S5/100)</f>
        <v>7.24</v>
      </c>
      <c r="W5" s="8">
        <f>RANK(V5,$V$4:$V$11)</f>
        <v>5</v>
      </c>
      <c r="X5" s="8">
        <f>W5+0.02</f>
        <v>5.0199999999999996</v>
      </c>
      <c r="Y5" s="11"/>
    </row>
    <row r="6" spans="1:25" ht="15">
      <c r="A6" s="6">
        <v>3</v>
      </c>
      <c r="B6" s="60" t="str">
        <f>VLOOKUP(A6,$M$4:$X$11,2,FALSE)</f>
        <v>Royal Fremantle</v>
      </c>
      <c r="C6" s="56"/>
      <c r="D6" s="7">
        <f>VLOOKUP(A6,$M$4:$X$11,3,FALSE)</f>
        <v>7</v>
      </c>
      <c r="E6" s="7">
        <f>VLOOKUP(A6,$M$4:$X$11,4,FALSE)</f>
        <v>1</v>
      </c>
      <c r="F6" s="7">
        <f>VLOOKUP(A6,$M$4:$X$11,5,FALSE)</f>
        <v>5</v>
      </c>
      <c r="G6" s="7">
        <f>VLOOKUP(A6,$M$4:$X$11,6,FALSE)</f>
        <v>1</v>
      </c>
      <c r="H6" s="7">
        <f>VLOOKUP(A6,$M$4:$X$11,7,FALSE)</f>
        <v>26.5</v>
      </c>
      <c r="I6" s="7">
        <f>VLOOKUP(A6,$M$4:$X$11,8,FALSE)</f>
        <v>22.5</v>
      </c>
      <c r="J6" s="55">
        <f>VLOOKUP(A6,$M$4:$X$11,9,FALSE)</f>
        <v>7</v>
      </c>
      <c r="K6" s="56"/>
      <c r="L6" s="8"/>
      <c r="M6" s="8">
        <f>RANK(X6,$X$4:$X$11,1)</f>
        <v>2</v>
      </c>
      <c r="N6" s="9" t="str">
        <f>[6]Sheet1!C9</f>
        <v>Bunbury</v>
      </c>
      <c r="O6" s="10">
        <f>COUNTIF($N$13:$P$523,N6)</f>
        <v>7</v>
      </c>
      <c r="P6" s="8">
        <f>COUNTIF($R$13:$R$523,N6)</f>
        <v>2</v>
      </c>
      <c r="Q6" s="8">
        <f>COUNTIF($S$13:$T$523,N6)</f>
        <v>4</v>
      </c>
      <c r="R6" s="8">
        <f>O6-P6-Q6</f>
        <v>1</v>
      </c>
      <c r="S6" s="8">
        <f>SUMIF($N$12:$N$450,N6,$O$12:$O$450)+SUMIF($P$12:$P$450,N6,$Q$12:$Q$450)</f>
        <v>25.5</v>
      </c>
      <c r="T6" s="8">
        <f>O6*7-S6</f>
        <v>23.5</v>
      </c>
      <c r="U6" s="8">
        <f>P6*2+Q6</f>
        <v>8</v>
      </c>
      <c r="V6" s="8">
        <f>U6+(S6/100)</f>
        <v>8.2550000000000008</v>
      </c>
      <c r="W6" s="8">
        <f>RANK(V6,$V$4:$V$11)</f>
        <v>2</v>
      </c>
      <c r="X6" s="8">
        <f>W6+0.03</f>
        <v>2.0299999999999998</v>
      </c>
      <c r="Y6" s="11"/>
    </row>
    <row r="7" spans="1:25" ht="15">
      <c r="A7" s="6">
        <v>4</v>
      </c>
      <c r="B7" s="60" t="str">
        <f>VLOOKUP(A7,$M$4:$X$11,2,FALSE)</f>
        <v>Meadow Springs</v>
      </c>
      <c r="C7" s="56"/>
      <c r="D7" s="7">
        <f>VLOOKUP(A7,$M$4:$X$11,3,FALSE)</f>
        <v>7</v>
      </c>
      <c r="E7" s="7">
        <f>VLOOKUP(A7,$M$4:$X$11,4,FALSE)</f>
        <v>2</v>
      </c>
      <c r="F7" s="7">
        <f>VLOOKUP(A7,$M$4:$X$11,5,FALSE)</f>
        <v>3</v>
      </c>
      <c r="G7" s="7">
        <f>VLOOKUP(A7,$M$4:$X$11,6,FALSE)</f>
        <v>2</v>
      </c>
      <c r="H7" s="7">
        <f>VLOOKUP(A7,$M$4:$X$11,7,FALSE)</f>
        <v>25</v>
      </c>
      <c r="I7" s="7">
        <f>VLOOKUP(A7,$M$4:$X$11,8,FALSE)</f>
        <v>24</v>
      </c>
      <c r="J7" s="55">
        <f>VLOOKUP(A7,$M$4:$X$11,9,FALSE)</f>
        <v>7</v>
      </c>
      <c r="K7" s="56"/>
      <c r="L7" s="8"/>
      <c r="M7" s="8">
        <f>RANK(X7,$X$4:$X$11,1)</f>
        <v>6</v>
      </c>
      <c r="N7" s="9" t="str">
        <f>[6]Sheet1!E9</f>
        <v>Hartfield</v>
      </c>
      <c r="O7" s="10">
        <f>COUNTIF($N$13:$P$523,N7)</f>
        <v>7</v>
      </c>
      <c r="P7" s="8">
        <f>COUNTIF($R$13:$R$523,N7)</f>
        <v>1</v>
      </c>
      <c r="Q7" s="8">
        <f>COUNTIF($S$13:$T$523,N7)</f>
        <v>4</v>
      </c>
      <c r="R7" s="8">
        <f>O7-P7-Q7</f>
        <v>2</v>
      </c>
      <c r="S7" s="8">
        <f>SUMIF($N$12:$N$450,N7,$O$12:$O$450)+SUMIF($P$12:$P$450,N7,$Q$12:$Q$450)</f>
        <v>24</v>
      </c>
      <c r="T7" s="8">
        <f>O7*7-S7</f>
        <v>25</v>
      </c>
      <c r="U7" s="8">
        <f>P7*2+Q7</f>
        <v>6</v>
      </c>
      <c r="V7" s="8">
        <f>U7+(S7/100)</f>
        <v>6.24</v>
      </c>
      <c r="W7" s="8">
        <f>RANK(V7,$V$4:$V$11)</f>
        <v>6</v>
      </c>
      <c r="X7" s="8">
        <f>W7+0.04</f>
        <v>6.04</v>
      </c>
      <c r="Y7" s="11"/>
    </row>
    <row r="8" spans="1:25" ht="15">
      <c r="A8" s="6">
        <v>5</v>
      </c>
      <c r="B8" s="60" t="str">
        <f>VLOOKUP(A8,$M$4:$X$11,2,FALSE)</f>
        <v>Gosnells</v>
      </c>
      <c r="C8" s="56"/>
      <c r="D8" s="7">
        <f>VLOOKUP(A8,$M$4:$X$11,3,FALSE)</f>
        <v>7</v>
      </c>
      <c r="E8" s="7">
        <f>VLOOKUP(A8,$M$4:$X$11,4,FALSE)</f>
        <v>2</v>
      </c>
      <c r="F8" s="7">
        <f>VLOOKUP(A8,$M$4:$X$11,5,FALSE)</f>
        <v>3</v>
      </c>
      <c r="G8" s="7">
        <f>VLOOKUP(A8,$M$4:$X$11,6,FALSE)</f>
        <v>2</v>
      </c>
      <c r="H8" s="7">
        <f>VLOOKUP(A8,$M$4:$X$11,7,FALSE)</f>
        <v>24</v>
      </c>
      <c r="I8" s="7">
        <f>VLOOKUP(A8,$M$4:$X$11,8,FALSE)</f>
        <v>25</v>
      </c>
      <c r="J8" s="55">
        <f>VLOOKUP(A8,$M$4:$X$11,9,FALSE)</f>
        <v>7</v>
      </c>
      <c r="K8" s="56"/>
      <c r="L8" s="8"/>
      <c r="M8" s="8">
        <f>RANK(X8,$X$4:$X$11,1)</f>
        <v>8</v>
      </c>
      <c r="N8" s="9" t="str">
        <f>[6]Sheet1!C10</f>
        <v>Kwinana</v>
      </c>
      <c r="O8" s="10">
        <f>COUNTIF($N$13:$P$523,N8)</f>
        <v>7</v>
      </c>
      <c r="P8" s="8">
        <f>COUNTIF($R$13:$R$523,N8)</f>
        <v>1</v>
      </c>
      <c r="Q8" s="8">
        <f>COUNTIF($S$13:$T$523,N8)</f>
        <v>3</v>
      </c>
      <c r="R8" s="8">
        <f>O8-P8-Q8</f>
        <v>3</v>
      </c>
      <c r="S8" s="8">
        <f>SUMIF($N$12:$N$450,N8,$O$12:$O$450)+SUMIF($P$12:$P$450,N8,$Q$12:$Q$450)</f>
        <v>21</v>
      </c>
      <c r="T8" s="8">
        <f>O8*7-S8</f>
        <v>28</v>
      </c>
      <c r="U8" s="8">
        <f>P8*2+Q8</f>
        <v>5</v>
      </c>
      <c r="V8" s="8">
        <f>U8+(S8/100)</f>
        <v>5.21</v>
      </c>
      <c r="W8" s="8">
        <f>RANK(V8,$V$4:$V$11)</f>
        <v>8</v>
      </c>
      <c r="X8" s="8">
        <f>W8+0.05</f>
        <v>8.0500000000000007</v>
      </c>
      <c r="Y8" s="11"/>
    </row>
    <row r="9" spans="1:25" ht="15">
      <c r="A9" s="6">
        <v>6</v>
      </c>
      <c r="B9" s="60" t="str">
        <f>VLOOKUP(A9,$M$4:$X$11,2,FALSE)</f>
        <v>Hartfield</v>
      </c>
      <c r="C9" s="56"/>
      <c r="D9" s="7">
        <f>VLOOKUP(A9,$M$4:$X$11,3,FALSE)</f>
        <v>7</v>
      </c>
      <c r="E9" s="7">
        <f>VLOOKUP(A9,$M$4:$X$11,4,FALSE)</f>
        <v>1</v>
      </c>
      <c r="F9" s="7">
        <f>VLOOKUP(A9,$M$4:$X$11,5,FALSE)</f>
        <v>4</v>
      </c>
      <c r="G9" s="7">
        <f>VLOOKUP(A9,$M$4:$X$11,6,FALSE)</f>
        <v>2</v>
      </c>
      <c r="H9" s="7">
        <f>VLOOKUP(A9,$M$4:$X$11,7,FALSE)</f>
        <v>24</v>
      </c>
      <c r="I9" s="7">
        <f>VLOOKUP(A9,$M$4:$X$11,8,FALSE)</f>
        <v>25</v>
      </c>
      <c r="J9" s="55">
        <f>VLOOKUP(A9,$M$4:$X$11,9,FALSE)</f>
        <v>6</v>
      </c>
      <c r="K9" s="56"/>
      <c r="L9" s="8"/>
      <c r="M9" s="8">
        <f>RANK(X9,$X$4:$X$11,1)</f>
        <v>4</v>
      </c>
      <c r="N9" s="9" t="str">
        <f>[6]Sheet1!E10</f>
        <v>Meadow Springs</v>
      </c>
      <c r="O9" s="10">
        <f>COUNTIF($N$13:$P$523,N9)</f>
        <v>7</v>
      </c>
      <c r="P9" s="8">
        <f>COUNTIF($R$13:$R$523,N9)</f>
        <v>2</v>
      </c>
      <c r="Q9" s="8">
        <f>COUNTIF($S$13:$T$523,N9)</f>
        <v>3</v>
      </c>
      <c r="R9" s="8">
        <f>O9-P9-Q9</f>
        <v>2</v>
      </c>
      <c r="S9" s="8">
        <f>SUMIF($N$12:$N$450,N9,$O$12:$O$450)+SUMIF($P$12:$P$450,N9,$Q$12:$Q$450)</f>
        <v>25</v>
      </c>
      <c r="T9" s="8">
        <f>O9*7-S9</f>
        <v>24</v>
      </c>
      <c r="U9" s="8">
        <f>P9*2+Q9</f>
        <v>7</v>
      </c>
      <c r="V9" s="8">
        <f>U9+(S9/100)</f>
        <v>7.25</v>
      </c>
      <c r="W9" s="8">
        <f>RANK(V9,$V$4:$V$11)</f>
        <v>4</v>
      </c>
      <c r="X9" s="8">
        <f>W9+0.06</f>
        <v>4.0599999999999996</v>
      </c>
      <c r="Y9" s="11"/>
    </row>
    <row r="10" spans="1:25" ht="15">
      <c r="A10" s="6">
        <v>7</v>
      </c>
      <c r="B10" s="60" t="str">
        <f>VLOOKUP(A10,$M$4:$X$11,2,FALSE)</f>
        <v>Mandurah</v>
      </c>
      <c r="C10" s="56"/>
      <c r="D10" s="7">
        <f>VLOOKUP(A10,$M$4:$X$11,3,FALSE)</f>
        <v>7</v>
      </c>
      <c r="E10" s="7">
        <f>VLOOKUP(A10,$M$4:$X$11,4,FALSE)</f>
        <v>1</v>
      </c>
      <c r="F10" s="7">
        <f>VLOOKUP(A10,$M$4:$X$11,5,FALSE)</f>
        <v>4</v>
      </c>
      <c r="G10" s="7">
        <f>VLOOKUP(A10,$M$4:$X$11,6,FALSE)</f>
        <v>2</v>
      </c>
      <c r="H10" s="7">
        <f>VLOOKUP(A10,$M$4:$X$11,7,FALSE)</f>
        <v>23</v>
      </c>
      <c r="I10" s="7">
        <f>VLOOKUP(A10,$M$4:$X$11,8,FALSE)</f>
        <v>26</v>
      </c>
      <c r="J10" s="55">
        <f>VLOOKUP(A10,$M$4:$X$11,9,FALSE)</f>
        <v>6</v>
      </c>
      <c r="K10" s="56"/>
      <c r="L10" s="8"/>
      <c r="M10" s="8">
        <f>RANK(X10,$X$4:$X$11,1)</f>
        <v>1</v>
      </c>
      <c r="N10" s="9" t="str">
        <f>[6]Sheet1!C11</f>
        <v>Melville Glades</v>
      </c>
      <c r="O10" s="10">
        <f>COUNTIF($N$13:$P$523,N10)</f>
        <v>7</v>
      </c>
      <c r="P10" s="8">
        <f>COUNTIF($R$13:$R$523,N10)</f>
        <v>3</v>
      </c>
      <c r="Q10" s="8">
        <f>COUNTIF($S$13:$T$523,N10)</f>
        <v>4</v>
      </c>
      <c r="R10" s="8">
        <f>O10-P10-Q10</f>
        <v>0</v>
      </c>
      <c r="S10" s="8">
        <f>SUMIF($N$12:$N$450,N10,$O$12:$O$450)+SUMIF($P$12:$P$450,N10,$Q$12:$Q$450)</f>
        <v>27</v>
      </c>
      <c r="T10" s="8">
        <f>O10*7-S10</f>
        <v>22</v>
      </c>
      <c r="U10" s="8">
        <f>P10*2+Q10</f>
        <v>10</v>
      </c>
      <c r="V10" s="8">
        <f>U10+(S10/100)</f>
        <v>10.27</v>
      </c>
      <c r="W10" s="8">
        <f>RANK(V10,$V$4:$V$11)</f>
        <v>1</v>
      </c>
      <c r="X10" s="8">
        <f>W10+0.07</f>
        <v>1.07</v>
      </c>
      <c r="Y10" s="11"/>
    </row>
    <row r="11" spans="1:25" ht="15">
      <c r="A11" s="6">
        <v>8</v>
      </c>
      <c r="B11" s="60" t="str">
        <f>VLOOKUP(A11,$M$4:$X$11,2,FALSE)</f>
        <v>Kwinana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3</v>
      </c>
      <c r="G11" s="7">
        <f>VLOOKUP(A11,$M$4:$X$11,6,FALSE)</f>
        <v>3</v>
      </c>
      <c r="H11" s="7">
        <f>VLOOKUP(A11,$M$4:$X$11,7,FALSE)</f>
        <v>21</v>
      </c>
      <c r="I11" s="7">
        <f>VLOOKUP(A11,$M$4:$X$11,8,FALSE)</f>
        <v>28</v>
      </c>
      <c r="J11" s="55">
        <f>VLOOKUP(A11,$M$4:$X$11,9,FALSE)</f>
        <v>5</v>
      </c>
      <c r="K11" s="56"/>
      <c r="L11" s="110"/>
      <c r="M11" s="109">
        <f>RANK(X11,$X$4:$X$11,1)</f>
        <v>7</v>
      </c>
      <c r="N11" s="9" t="str">
        <f>[6]Sheet1!E11</f>
        <v>Mandurah</v>
      </c>
      <c r="O11" s="108">
        <f>COUNTIF($N$13:$P$618,N11)</f>
        <v>7</v>
      </c>
      <c r="P11" s="107">
        <f>COUNTIF($R$13:$R$618,N11)</f>
        <v>1</v>
      </c>
      <c r="Q11" s="107">
        <f>COUNTIF($S$13:$T$618,N11)</f>
        <v>4</v>
      </c>
      <c r="R11" s="107">
        <f>O11-P11-Q11</f>
        <v>2</v>
      </c>
      <c r="S11" s="8">
        <f>SUMIF($N$12:$N$450,N11,$O$12:$O$450)+SUMIF($P$12:$P$450,N11,$Q$12:$Q$450)</f>
        <v>23</v>
      </c>
      <c r="T11" s="107">
        <f>O11*7-S11</f>
        <v>26</v>
      </c>
      <c r="U11" s="107">
        <f>P11*2+Q11</f>
        <v>6</v>
      </c>
      <c r="V11" s="107">
        <f>U11+(S11/100)</f>
        <v>6.23</v>
      </c>
      <c r="W11" s="8">
        <f>RANK(V11,$V$4:$V$11)</f>
        <v>7</v>
      </c>
      <c r="X11" s="107">
        <f>W11+0.08</f>
        <v>7.08</v>
      </c>
      <c r="Y11" s="106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[6]Sheet1!A43</f>
        <v>ROUND SEVEN</v>
      </c>
      <c r="C14" s="56"/>
      <c r="D14" s="62" t="str">
        <f>[6]Sheet1!B43</f>
        <v>SUNDAY 20 JULY</v>
      </c>
      <c r="E14" s="58"/>
      <c r="F14" s="56"/>
      <c r="G14" s="99" t="str">
        <f>[6]Sheet1!C43</f>
        <v>Melville Glades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[6]Sheet1!C44</f>
        <v>Royal Fremantle</v>
      </c>
      <c r="D15" s="58"/>
      <c r="E15" s="58"/>
      <c r="F15" s="56"/>
      <c r="G15" s="16" t="s">
        <v>18</v>
      </c>
      <c r="H15" s="65" t="str">
        <f>[6]Sheet1!E44</f>
        <v>Mandurah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106" t="s">
        <v>1092</v>
      </c>
      <c r="E19" s="21">
        <v>6</v>
      </c>
      <c r="F19" s="19" t="s">
        <v>23</v>
      </c>
      <c r="G19" s="98">
        <v>1</v>
      </c>
      <c r="H19" s="75" t="s">
        <v>1053</v>
      </c>
      <c r="I19" s="56"/>
      <c r="J19" s="21">
        <v>6</v>
      </c>
      <c r="K19" s="19" t="s">
        <v>23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1088</v>
      </c>
      <c r="D20" s="56"/>
      <c r="E20" s="21">
        <v>6</v>
      </c>
      <c r="F20" s="19" t="s">
        <v>23</v>
      </c>
      <c r="G20" s="97">
        <v>2</v>
      </c>
      <c r="H20" s="75" t="s">
        <v>1049</v>
      </c>
      <c r="I20" s="56"/>
      <c r="J20" s="21">
        <v>7</v>
      </c>
      <c r="K20" s="19" t="s">
        <v>23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1090</v>
      </c>
      <c r="D21" s="56"/>
      <c r="E21" s="21">
        <v>6</v>
      </c>
      <c r="F21" s="19" t="s">
        <v>23</v>
      </c>
      <c r="G21" s="97">
        <v>3</v>
      </c>
      <c r="H21" s="75" t="s">
        <v>1051</v>
      </c>
      <c r="I21" s="56"/>
      <c r="J21" s="21">
        <v>7</v>
      </c>
      <c r="K21" s="19" t="s">
        <v>23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1084</v>
      </c>
      <c r="D22" s="56"/>
      <c r="E22" s="21">
        <v>6</v>
      </c>
      <c r="F22" s="19" t="s">
        <v>23</v>
      </c>
      <c r="G22" s="97">
        <v>4</v>
      </c>
      <c r="H22" s="75" t="s">
        <v>1047</v>
      </c>
      <c r="I22" s="56"/>
      <c r="J22" s="21">
        <v>8</v>
      </c>
      <c r="K22" s="19" t="s">
        <v>23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1182</v>
      </c>
      <c r="D23" s="56"/>
      <c r="E23" s="21">
        <v>7</v>
      </c>
      <c r="F23" s="19" t="s">
        <v>23</v>
      </c>
      <c r="G23" s="97">
        <v>5</v>
      </c>
      <c r="H23" s="75" t="s">
        <v>1181</v>
      </c>
      <c r="I23" s="56"/>
      <c r="J23" s="21">
        <v>13</v>
      </c>
      <c r="K23" s="19" t="s">
        <v>23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1080</v>
      </c>
      <c r="D24" s="56"/>
      <c r="E24" s="21">
        <v>10</v>
      </c>
      <c r="F24" s="19" t="s">
        <v>23</v>
      </c>
      <c r="G24" s="97">
        <v>6</v>
      </c>
      <c r="H24" s="75"/>
      <c r="I24" s="56"/>
      <c r="J24" s="21"/>
      <c r="K24" s="19" t="s">
        <v>23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1173</v>
      </c>
      <c r="D25" s="56"/>
      <c r="E25" s="21">
        <v>12</v>
      </c>
      <c r="F25" s="19" t="s">
        <v>23</v>
      </c>
      <c r="G25" s="97">
        <v>7</v>
      </c>
      <c r="H25" s="75"/>
      <c r="I25" s="56"/>
      <c r="J25" s="21"/>
      <c r="K25" s="19" t="s">
        <v>23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Royal Fremantle</v>
      </c>
      <c r="C26" s="58"/>
      <c r="D26" s="58"/>
      <c r="E26" s="56"/>
      <c r="F26" s="21">
        <f>COUNTA(F19:F25)-0.5*COUNTIF(F19:F25,"Sq*")-COUNTIF(F19:F25,"TBA")</f>
        <v>3.5</v>
      </c>
      <c r="G26" s="84" t="str">
        <f>"TOTAL MATCHES WON BY : "&amp;H15</f>
        <v>TOTAL MATCHES WON BY : Mandurah</v>
      </c>
      <c r="H26" s="58"/>
      <c r="I26" s="58"/>
      <c r="J26" s="56"/>
      <c r="K26" s="21">
        <f>COUNTA(K19:K25)-0.5*COUNTIF(K19:K25,"Sq*")-COUNTIF(K19:K25,"TBA")</f>
        <v>3.5</v>
      </c>
      <c r="L26" s="22"/>
      <c r="M26" s="22"/>
      <c r="N26" s="22" t="str">
        <f>IF(F26+K26=0,"",C15)</f>
        <v>Royal Fremantle</v>
      </c>
      <c r="O26" s="22">
        <f>F26</f>
        <v>3.5</v>
      </c>
      <c r="P26" s="22" t="str">
        <f>IF(F26+K26=0,"",H15)</f>
        <v>Mandurah</v>
      </c>
      <c r="Q26" s="22">
        <f>K26</f>
        <v>3.5</v>
      </c>
      <c r="R26" s="22" t="str">
        <f>G27</f>
        <v>HALVED</v>
      </c>
      <c r="S26" s="22" t="str">
        <f>IF(R26="HALVED",C15,"")</f>
        <v>Royal Fremantle</v>
      </c>
      <c r="T26" s="22" t="str">
        <f>IF(R26="HALVED",H15,"")</f>
        <v>Mandurah</v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HALVED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[6]Sheet1!C45</f>
        <v>Gosnells</v>
      </c>
      <c r="D29" s="58"/>
      <c r="E29" s="58"/>
      <c r="F29" s="56"/>
      <c r="G29" s="16" t="s">
        <v>18</v>
      </c>
      <c r="H29" s="65" t="str">
        <f>[6]Sheet1!E45</f>
        <v>Melville Glades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120" t="s">
        <v>1091</v>
      </c>
      <c r="D33" s="120"/>
      <c r="E33" s="21">
        <v>4</v>
      </c>
      <c r="F33" s="19" t="s">
        <v>23</v>
      </c>
      <c r="G33" s="98">
        <v>1</v>
      </c>
      <c r="H33" s="75" t="s">
        <v>1162</v>
      </c>
      <c r="I33" s="56"/>
      <c r="J33" s="21">
        <v>6</v>
      </c>
      <c r="K33" s="19" t="s">
        <v>23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120" t="s">
        <v>1180</v>
      </c>
      <c r="D34" s="120"/>
      <c r="E34" s="21">
        <v>5</v>
      </c>
      <c r="F34" s="19" t="s">
        <v>23</v>
      </c>
      <c r="G34" s="97">
        <v>2</v>
      </c>
      <c r="H34" s="75" t="s">
        <v>1052</v>
      </c>
      <c r="I34" s="56"/>
      <c r="J34" s="21">
        <v>6</v>
      </c>
      <c r="K34" s="19" t="s">
        <v>23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121" t="s">
        <v>1089</v>
      </c>
      <c r="D35" s="73"/>
      <c r="E35" s="21">
        <v>6</v>
      </c>
      <c r="F35" s="19" t="s">
        <v>23</v>
      </c>
      <c r="G35" s="97">
        <v>3</v>
      </c>
      <c r="H35" s="75" t="s">
        <v>1050</v>
      </c>
      <c r="I35" s="56"/>
      <c r="J35" s="21">
        <v>9</v>
      </c>
      <c r="K35" s="19" t="s">
        <v>23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1087</v>
      </c>
      <c r="D36" s="56"/>
      <c r="E36" s="21">
        <v>7</v>
      </c>
      <c r="F36" s="19" t="s">
        <v>23</v>
      </c>
      <c r="G36" s="97">
        <v>4</v>
      </c>
      <c r="H36" s="75" t="s">
        <v>1159</v>
      </c>
      <c r="I36" s="56"/>
      <c r="J36" s="21">
        <v>9</v>
      </c>
      <c r="K36" s="19" t="s">
        <v>23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120" t="s">
        <v>1094</v>
      </c>
      <c r="D37" s="120"/>
      <c r="E37" s="21">
        <v>7</v>
      </c>
      <c r="F37" s="19" t="s">
        <v>23</v>
      </c>
      <c r="G37" s="97">
        <v>5</v>
      </c>
      <c r="H37" s="75" t="s">
        <v>1044</v>
      </c>
      <c r="I37" s="56"/>
      <c r="J37" s="21">
        <v>10</v>
      </c>
      <c r="K37" s="19" t="s">
        <v>23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120" t="s">
        <v>1179</v>
      </c>
      <c r="D38" s="120"/>
      <c r="E38" s="21">
        <v>7</v>
      </c>
      <c r="F38" s="19" t="s">
        <v>23</v>
      </c>
      <c r="G38" s="97">
        <v>6</v>
      </c>
      <c r="H38" s="86" t="s">
        <v>1042</v>
      </c>
      <c r="I38" s="56"/>
      <c r="J38" s="21">
        <v>11</v>
      </c>
      <c r="K38" s="19" t="s">
        <v>23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120" t="s">
        <v>1094</v>
      </c>
      <c r="D39" s="120"/>
      <c r="E39" s="21">
        <v>8</v>
      </c>
      <c r="F39" s="19" t="s">
        <v>23</v>
      </c>
      <c r="G39" s="97">
        <v>7</v>
      </c>
      <c r="H39" s="119" t="s">
        <v>1145</v>
      </c>
      <c r="I39" s="56"/>
      <c r="J39" s="21">
        <v>13</v>
      </c>
      <c r="K39" s="19" t="s">
        <v>23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Gosnells</v>
      </c>
      <c r="C40" s="58"/>
      <c r="D40" s="58"/>
      <c r="E40" s="56"/>
      <c r="F40" s="21">
        <f>COUNTA(F33:F39)-0.5*COUNTIF(F33:F39,"Sq*")-COUNTIF(F33:F39,"TBA")</f>
        <v>3.5</v>
      </c>
      <c r="G40" s="84" t="str">
        <f>"TOTAL MATCHES WON BY : "&amp;H29</f>
        <v>TOTAL MATCHES WON BY : Melville Glades</v>
      </c>
      <c r="H40" s="58"/>
      <c r="I40" s="58"/>
      <c r="J40" s="56"/>
      <c r="K40" s="21">
        <f>COUNTA(K33:K39)-0.5*COUNTIF(K33:K39,"Sq*")-COUNTIF(K33:K39,"TBA")</f>
        <v>3.5</v>
      </c>
      <c r="L40" s="22"/>
      <c r="M40" s="22"/>
      <c r="N40" s="22" t="str">
        <f>IF(F40+K40=0,"",C29)</f>
        <v>Gosnells</v>
      </c>
      <c r="O40" s="22">
        <f>F40</f>
        <v>3.5</v>
      </c>
      <c r="P40" s="22" t="str">
        <f>IF(F40+K40=0,"",H29)</f>
        <v>Melville Glades</v>
      </c>
      <c r="Q40" s="22">
        <f>K40</f>
        <v>3.5</v>
      </c>
      <c r="R40" s="22" t="str">
        <f>G41</f>
        <v>HALVED</v>
      </c>
      <c r="S40" s="22" t="str">
        <f>IF(R40="HALVED",C29,"")</f>
        <v>Gosnells</v>
      </c>
      <c r="T40" s="22" t="str">
        <f>IF(R40="HALVED",H29,"")</f>
        <v>Melville Glades</v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HALVED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[6]Sheet1!C46</f>
        <v>Meadow Springs</v>
      </c>
      <c r="D43" s="58"/>
      <c r="E43" s="58"/>
      <c r="F43" s="56"/>
      <c r="G43" s="16" t="s">
        <v>18</v>
      </c>
      <c r="H43" s="65" t="str">
        <f>[6]Sheet1!E46</f>
        <v>Hartfield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/>
      <c r="D47" s="56"/>
      <c r="E47" s="21"/>
      <c r="F47" s="19" t="s">
        <v>23</v>
      </c>
      <c r="G47" s="98">
        <v>1</v>
      </c>
      <c r="H47" s="75" t="s">
        <v>1169</v>
      </c>
      <c r="I47" s="56"/>
      <c r="J47" s="21"/>
      <c r="K47" s="19" t="s">
        <v>23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/>
      <c r="D48" s="56"/>
      <c r="E48" s="21"/>
      <c r="F48" s="19" t="s">
        <v>23</v>
      </c>
      <c r="G48" s="97">
        <v>2</v>
      </c>
      <c r="H48" s="75" t="s">
        <v>1168</v>
      </c>
      <c r="I48" s="56"/>
      <c r="J48" s="21"/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/>
      <c r="D49" s="56"/>
      <c r="E49" s="21"/>
      <c r="F49" s="19" t="s">
        <v>23</v>
      </c>
      <c r="G49" s="97">
        <v>3</v>
      </c>
      <c r="H49" s="75" t="s">
        <v>1148</v>
      </c>
      <c r="I49" s="56"/>
      <c r="J49" s="21"/>
      <c r="K49" s="19" t="s">
        <v>23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/>
      <c r="D50" s="56"/>
      <c r="E50" s="21"/>
      <c r="F50" s="19" t="s">
        <v>23</v>
      </c>
      <c r="G50" s="97">
        <v>4</v>
      </c>
      <c r="H50" s="75" t="s">
        <v>1167</v>
      </c>
      <c r="I50" s="56"/>
      <c r="J50" s="21"/>
      <c r="K50" s="19" t="s">
        <v>23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/>
      <c r="D51" s="56"/>
      <c r="E51" s="21"/>
      <c r="F51" s="19" t="s">
        <v>23</v>
      </c>
      <c r="G51" s="97">
        <v>5</v>
      </c>
      <c r="H51" s="75" t="s">
        <v>1073</v>
      </c>
      <c r="I51" s="56"/>
      <c r="J51" s="21"/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/>
      <c r="D52" s="56"/>
      <c r="E52" s="21"/>
      <c r="F52" s="19" t="s">
        <v>23</v>
      </c>
      <c r="G52" s="97">
        <v>6</v>
      </c>
      <c r="H52" s="75" t="s">
        <v>1165</v>
      </c>
      <c r="I52" s="56"/>
      <c r="J52" s="21"/>
      <c r="K52" s="19" t="s">
        <v>23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/>
      <c r="D53" s="56"/>
      <c r="E53" s="21"/>
      <c r="F53" s="19" t="s">
        <v>23</v>
      </c>
      <c r="G53" s="97">
        <v>7</v>
      </c>
      <c r="H53" s="75" t="s">
        <v>1164</v>
      </c>
      <c r="I53" s="56"/>
      <c r="J53" s="21"/>
      <c r="K53" s="19" t="s">
        <v>23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Meadow Springs</v>
      </c>
      <c r="C54" s="58"/>
      <c r="D54" s="58"/>
      <c r="E54" s="56"/>
      <c r="F54" s="21">
        <f>COUNTA(F47:F53)-0.5*COUNTIF(F47:F53,"Sq*")-COUNTIF(F47:F53,"TBA")</f>
        <v>3.5</v>
      </c>
      <c r="G54" s="84" t="str">
        <f>"TOTAL MATCHES WON BY : "&amp;H43</f>
        <v>TOTAL MATCHES WON BY : Hartfield</v>
      </c>
      <c r="H54" s="58"/>
      <c r="I54" s="58"/>
      <c r="J54" s="56"/>
      <c r="K54" s="21">
        <f>COUNTA(K47:K53)-0.5*COUNTIF(K47:K53,"Sq*")-COUNTIF(K47:K53,"TBA")</f>
        <v>3.5</v>
      </c>
      <c r="L54" s="22"/>
      <c r="M54" s="22"/>
      <c r="N54" s="22" t="str">
        <f>IF(F54+K54=0,"",C43)</f>
        <v>Meadow Springs</v>
      </c>
      <c r="O54" s="22">
        <f>F54</f>
        <v>3.5</v>
      </c>
      <c r="P54" s="22" t="str">
        <f>IF(F54+K54=0,"",H43)</f>
        <v>Hartfield</v>
      </c>
      <c r="Q54" s="22">
        <f>K54</f>
        <v>3.5</v>
      </c>
      <c r="R54" s="22" t="str">
        <f>G55</f>
        <v>HALVED</v>
      </c>
      <c r="S54" s="22" t="str">
        <f>IF(R54="HALVED",C43,"")</f>
        <v>Meadow Springs</v>
      </c>
      <c r="T54" s="22" t="str">
        <f>IF(R54="HALVED",H43,"")</f>
        <v>Hartfield</v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HALVED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23"/>
      <c r="B57" s="15" t="s">
        <v>18</v>
      </c>
      <c r="C57" s="64" t="str">
        <f>[6]Sheet1!C47</f>
        <v>Bunbury</v>
      </c>
      <c r="D57" s="58"/>
      <c r="E57" s="58"/>
      <c r="F57" s="56"/>
      <c r="G57" s="16" t="s">
        <v>18</v>
      </c>
      <c r="H57" s="65" t="str">
        <f>[6]Sheet1!E47</f>
        <v>Kwinana</v>
      </c>
      <c r="I57" s="58"/>
      <c r="J57" s="58"/>
      <c r="K57" s="56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spans="1:25" ht="15">
      <c r="A58" s="23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spans="1:25" ht="15">
      <c r="A59" s="23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spans="1:25" ht="15">
      <c r="A60" s="23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spans="1:25" ht="15">
      <c r="A61" s="23"/>
      <c r="B61" s="15">
        <v>1</v>
      </c>
      <c r="C61" s="75"/>
      <c r="D61" s="56"/>
      <c r="E61" s="21"/>
      <c r="F61" s="19" t="s">
        <v>23</v>
      </c>
      <c r="G61" s="98">
        <v>1</v>
      </c>
      <c r="H61" s="75" t="s">
        <v>1064</v>
      </c>
      <c r="I61" s="56"/>
      <c r="J61" s="21">
        <v>7</v>
      </c>
      <c r="K61" s="19" t="s">
        <v>23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spans="1:25" ht="15">
      <c r="A62" s="23"/>
      <c r="B62" s="15">
        <v>2</v>
      </c>
      <c r="C62" s="75"/>
      <c r="D62" s="56"/>
      <c r="E62" s="21"/>
      <c r="F62" s="19" t="s">
        <v>23</v>
      </c>
      <c r="G62" s="97">
        <v>2</v>
      </c>
      <c r="H62" s="75" t="s">
        <v>1119</v>
      </c>
      <c r="I62" s="56"/>
      <c r="J62" s="21">
        <v>7</v>
      </c>
      <c r="K62" s="19" t="s">
        <v>23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spans="1:25" ht="15">
      <c r="A63" s="23"/>
      <c r="B63" s="15">
        <v>3</v>
      </c>
      <c r="C63" s="75"/>
      <c r="D63" s="56"/>
      <c r="E63" s="21"/>
      <c r="F63" s="19" t="s">
        <v>23</v>
      </c>
      <c r="G63" s="97">
        <v>3</v>
      </c>
      <c r="H63" s="75" t="s">
        <v>1105</v>
      </c>
      <c r="I63" s="56"/>
      <c r="J63" s="21">
        <v>8</v>
      </c>
      <c r="K63" s="19" t="s">
        <v>23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spans="1:25" ht="15">
      <c r="A64" s="23"/>
      <c r="B64" s="15">
        <v>4</v>
      </c>
      <c r="C64" s="75"/>
      <c r="D64" s="56"/>
      <c r="E64" s="21"/>
      <c r="F64" s="19" t="s">
        <v>23</v>
      </c>
      <c r="G64" s="97">
        <v>4</v>
      </c>
      <c r="H64" s="75" t="s">
        <v>1102</v>
      </c>
      <c r="I64" s="56"/>
      <c r="J64" s="21">
        <v>9</v>
      </c>
      <c r="K64" s="19" t="s">
        <v>23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spans="1:25" ht="15">
      <c r="A65" s="23"/>
      <c r="B65" s="15">
        <v>5</v>
      </c>
      <c r="C65" s="75"/>
      <c r="D65" s="56"/>
      <c r="E65" s="21"/>
      <c r="F65" s="19" t="s">
        <v>23</v>
      </c>
      <c r="G65" s="97">
        <v>5</v>
      </c>
      <c r="H65" s="75" t="s">
        <v>1056</v>
      </c>
      <c r="I65" s="56"/>
      <c r="J65" s="21">
        <v>9</v>
      </c>
      <c r="K65" s="19" t="s">
        <v>23</v>
      </c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spans="1:25" ht="15">
      <c r="A66" s="23"/>
      <c r="B66" s="15">
        <v>6</v>
      </c>
      <c r="C66" s="75"/>
      <c r="D66" s="56"/>
      <c r="E66" s="21"/>
      <c r="F66" s="19" t="s">
        <v>23</v>
      </c>
      <c r="G66" s="97">
        <v>6</v>
      </c>
      <c r="H66" s="75" t="s">
        <v>1058</v>
      </c>
      <c r="I66" s="56"/>
      <c r="J66" s="21">
        <v>9</v>
      </c>
      <c r="K66" s="19" t="s">
        <v>23</v>
      </c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spans="1:25" ht="15">
      <c r="A67" s="23"/>
      <c r="B67" s="15">
        <v>7</v>
      </c>
      <c r="C67" s="75"/>
      <c r="D67" s="56"/>
      <c r="E67" s="21"/>
      <c r="F67" s="19" t="s">
        <v>23</v>
      </c>
      <c r="G67" s="97">
        <v>7</v>
      </c>
      <c r="H67" s="118" t="s">
        <v>1178</v>
      </c>
      <c r="I67" s="117"/>
      <c r="J67" s="21">
        <v>11</v>
      </c>
      <c r="K67" s="19" t="s">
        <v>23</v>
      </c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 ht="15">
      <c r="A68" s="23"/>
      <c r="B68" s="64" t="str">
        <f>"TOTAL MATCHES WON BY : "&amp;C57</f>
        <v>TOTAL MATCHES WON BY : Bunbury</v>
      </c>
      <c r="C68" s="58"/>
      <c r="D68" s="58"/>
      <c r="E68" s="56"/>
      <c r="F68" s="21">
        <f>COUNTA(F61:F67)-0.5*COUNTIF(F61:F67,"Sq*")-COUNTIF(F61:F67,"TBA")</f>
        <v>3.5</v>
      </c>
      <c r="G68" s="84" t="str">
        <f>"TOTAL MATCHES WON BY : "&amp;H57</f>
        <v>TOTAL MATCHES WON BY : Kwinana</v>
      </c>
      <c r="H68" s="58"/>
      <c r="I68" s="58"/>
      <c r="J68" s="56"/>
      <c r="K68" s="21">
        <f>COUNTA(K61:K67)-0.5*COUNTIF(K61:K67,"Sq*")-COUNTIF(K61:K67,"TBA")</f>
        <v>3.5</v>
      </c>
      <c r="L68" s="24"/>
      <c r="M68" s="24"/>
      <c r="N68" s="22" t="str">
        <f>IF(F68+K68=0,"",C57)</f>
        <v>Bunbury</v>
      </c>
      <c r="O68" s="22">
        <f>F68</f>
        <v>3.5</v>
      </c>
      <c r="P68" s="22" t="str">
        <f>IF(F68+K68=0,"",H57)</f>
        <v>Kwinana</v>
      </c>
      <c r="Q68" s="22">
        <f>K68</f>
        <v>3.5</v>
      </c>
      <c r="R68" s="22" t="str">
        <f>G69</f>
        <v>HALVED</v>
      </c>
      <c r="S68" s="22" t="str">
        <f>IF(R68="HALVED",C57,"")</f>
        <v>Bunbury</v>
      </c>
      <c r="T68" s="22" t="str">
        <f>IF(R68="HALVED",H57,"")</f>
        <v>Kwinana</v>
      </c>
      <c r="U68" s="22"/>
      <c r="V68" s="22"/>
      <c r="W68" s="24"/>
      <c r="X68" s="24"/>
      <c r="Y68" s="24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HALVED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5"/>
      <c r="C70" s="25"/>
      <c r="D70" s="25"/>
      <c r="E70" s="25"/>
      <c r="F70" s="25"/>
      <c r="G70" s="26"/>
      <c r="H70" s="26"/>
      <c r="I70" s="26"/>
      <c r="J70" s="26"/>
      <c r="K70" s="26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[6]Sheet1!A37</f>
        <v>ROUND SIX</v>
      </c>
      <c r="C71" s="56"/>
      <c r="D71" s="62" t="str">
        <f>[6]Sheet1!B37</f>
        <v>SUNDAY 13 JULY</v>
      </c>
      <c r="E71" s="58"/>
      <c r="F71" s="56"/>
      <c r="G71" s="99" t="str">
        <f>[6]Sheet1!C37</f>
        <v>Gosnells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[6]Sheet1!C38</f>
        <v>Royal Fremantle</v>
      </c>
      <c r="D72" s="58"/>
      <c r="E72" s="58"/>
      <c r="F72" s="56"/>
      <c r="G72" s="16" t="s">
        <v>18</v>
      </c>
      <c r="H72" s="65" t="str">
        <f>[6]Sheet1!E38</f>
        <v>Bunbury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1090</v>
      </c>
      <c r="D76" s="56"/>
      <c r="E76" s="21">
        <v>5</v>
      </c>
      <c r="F76" s="19" t="s">
        <v>99</v>
      </c>
      <c r="G76" s="98">
        <v>1</v>
      </c>
      <c r="H76" s="116" t="s">
        <v>1177</v>
      </c>
      <c r="I76" s="93"/>
      <c r="J76" s="105">
        <v>4</v>
      </c>
      <c r="K76" s="19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1088</v>
      </c>
      <c r="D77" s="56"/>
      <c r="E77" s="21">
        <v>5</v>
      </c>
      <c r="F77" s="19"/>
      <c r="G77" s="97">
        <v>2</v>
      </c>
      <c r="H77" s="116" t="s">
        <v>1176</v>
      </c>
      <c r="I77" s="93"/>
      <c r="J77" s="105">
        <v>5</v>
      </c>
      <c r="K77" s="19" t="s">
        <v>96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1175</v>
      </c>
      <c r="D78" s="56"/>
      <c r="E78" s="21">
        <v>5</v>
      </c>
      <c r="F78" s="19" t="s">
        <v>23</v>
      </c>
      <c r="G78" s="97">
        <v>3</v>
      </c>
      <c r="H78" s="116" t="s">
        <v>1070</v>
      </c>
      <c r="I78" s="93"/>
      <c r="J78" s="105">
        <v>5</v>
      </c>
      <c r="K78" s="19" t="s">
        <v>23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1157</v>
      </c>
      <c r="D79" s="56"/>
      <c r="E79" s="21">
        <v>6</v>
      </c>
      <c r="F79" s="19"/>
      <c r="G79" s="97">
        <v>4</v>
      </c>
      <c r="H79" s="116" t="s">
        <v>1174</v>
      </c>
      <c r="I79" s="93"/>
      <c r="J79" s="105">
        <v>6</v>
      </c>
      <c r="K79" s="19" t="s">
        <v>29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1130</v>
      </c>
      <c r="D80" s="56"/>
      <c r="E80" s="21">
        <v>7</v>
      </c>
      <c r="F80" s="19" t="s">
        <v>104</v>
      </c>
      <c r="G80" s="97">
        <v>5</v>
      </c>
      <c r="H80" s="116" t="s">
        <v>246</v>
      </c>
      <c r="I80" s="93"/>
      <c r="J80" s="105">
        <v>6</v>
      </c>
      <c r="K80" s="19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1080</v>
      </c>
      <c r="D81" s="56"/>
      <c r="E81" s="21">
        <v>9</v>
      </c>
      <c r="F81" s="19" t="s">
        <v>29</v>
      </c>
      <c r="G81" s="97">
        <v>6</v>
      </c>
      <c r="H81" s="116" t="s">
        <v>1111</v>
      </c>
      <c r="I81" s="93"/>
      <c r="J81" s="105">
        <v>6</v>
      </c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1173</v>
      </c>
      <c r="D82" s="56"/>
      <c r="E82" s="21">
        <v>11</v>
      </c>
      <c r="F82" s="19"/>
      <c r="G82" s="97">
        <v>7</v>
      </c>
      <c r="H82" s="116" t="s">
        <v>1172</v>
      </c>
      <c r="I82" s="93"/>
      <c r="J82" s="105">
        <v>7</v>
      </c>
      <c r="K82" s="19" t="s">
        <v>37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Royal Fremantle</v>
      </c>
      <c r="C83" s="58"/>
      <c r="D83" s="58"/>
      <c r="E83" s="56"/>
      <c r="F83" s="21">
        <f>COUNTA(F76:F82)-0.5*COUNTIF(F76:F82,"Sq*")-COUNTIF(F76:F82,"TBA")</f>
        <v>3.5</v>
      </c>
      <c r="G83" s="84" t="str">
        <f>"TOTAL MATCHES WON BY : "&amp;H72</f>
        <v>TOTAL MATCHES WON BY : Bunbury</v>
      </c>
      <c r="H83" s="58"/>
      <c r="I83" s="58"/>
      <c r="J83" s="56"/>
      <c r="K83" s="21">
        <f>COUNTA(K76:K82)-0.5*COUNTIF(K76:K82,"Sq*")-COUNTIF(K76:K82,"TBA")</f>
        <v>3.5</v>
      </c>
      <c r="L83" s="22"/>
      <c r="M83" s="22"/>
      <c r="N83" s="22" t="str">
        <f>IF(F83+K83=0,"",C72)</f>
        <v>Royal Fremantle</v>
      </c>
      <c r="O83" s="22">
        <f>F83</f>
        <v>3.5</v>
      </c>
      <c r="P83" s="22" t="str">
        <f>IF(F83+K83=0,"",H72)</f>
        <v>Bunbury</v>
      </c>
      <c r="Q83" s="22">
        <f>K83</f>
        <v>3.5</v>
      </c>
      <c r="R83" s="22" t="str">
        <f>G84</f>
        <v>HALVED</v>
      </c>
      <c r="S83" s="22" t="str">
        <f>IF(R83="HALVED",C72,"")</f>
        <v>Royal Fremantle</v>
      </c>
      <c r="T83" s="22" t="str">
        <f>IF(R83="HALVED",H72,"")</f>
        <v>Bunbury</v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HALVED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[6]Sheet1!C39</f>
        <v>Kwinana</v>
      </c>
      <c r="D86" s="58"/>
      <c r="E86" s="58"/>
      <c r="F86" s="56"/>
      <c r="G86" s="16" t="s">
        <v>18</v>
      </c>
      <c r="H86" s="65" t="str">
        <f>[6]Sheet1!E39</f>
        <v>Mandurah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1119</v>
      </c>
      <c r="D90" s="56"/>
      <c r="E90" s="21">
        <v>5</v>
      </c>
      <c r="F90" s="19" t="s">
        <v>84</v>
      </c>
      <c r="G90" s="98">
        <v>1</v>
      </c>
      <c r="H90" s="75" t="s">
        <v>1171</v>
      </c>
      <c r="I90" s="56"/>
      <c r="J90" s="21">
        <v>6</v>
      </c>
      <c r="K90" s="19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1064</v>
      </c>
      <c r="D91" s="56"/>
      <c r="E91" s="21">
        <v>6</v>
      </c>
      <c r="F91" s="19" t="s">
        <v>26</v>
      </c>
      <c r="G91" s="97">
        <v>2</v>
      </c>
      <c r="H91" s="75" t="s">
        <v>1053</v>
      </c>
      <c r="I91" s="56"/>
      <c r="J91" s="21">
        <v>6</v>
      </c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1062</v>
      </c>
      <c r="D92" s="56"/>
      <c r="E92" s="21">
        <v>6</v>
      </c>
      <c r="F92" s="19" t="s">
        <v>23</v>
      </c>
      <c r="G92" s="97">
        <v>3</v>
      </c>
      <c r="H92" s="75" t="s">
        <v>1049</v>
      </c>
      <c r="I92" s="56"/>
      <c r="J92" s="21">
        <v>7</v>
      </c>
      <c r="K92" s="19" t="s">
        <v>23</v>
      </c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1105</v>
      </c>
      <c r="D93" s="56"/>
      <c r="E93" s="21">
        <v>7</v>
      </c>
      <c r="F93" s="19"/>
      <c r="G93" s="97">
        <v>4</v>
      </c>
      <c r="H93" s="75" t="s">
        <v>1051</v>
      </c>
      <c r="I93" s="56"/>
      <c r="J93" s="21">
        <v>7</v>
      </c>
      <c r="K93" s="19" t="s">
        <v>111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1102</v>
      </c>
      <c r="D94" s="56"/>
      <c r="E94" s="21">
        <v>7</v>
      </c>
      <c r="F94" s="19" t="s">
        <v>92</v>
      </c>
      <c r="G94" s="97">
        <v>5</v>
      </c>
      <c r="H94" s="75" t="s">
        <v>1047</v>
      </c>
      <c r="I94" s="56"/>
      <c r="J94" s="21">
        <v>8</v>
      </c>
      <c r="K94" s="19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1056</v>
      </c>
      <c r="D95" s="56"/>
      <c r="E95" s="21">
        <v>8</v>
      </c>
      <c r="F95" s="19" t="s">
        <v>92</v>
      </c>
      <c r="G95" s="97">
        <v>6</v>
      </c>
      <c r="H95" s="75" t="s">
        <v>1096</v>
      </c>
      <c r="I95" s="56"/>
      <c r="J95" s="21">
        <v>10</v>
      </c>
      <c r="K95" s="19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1058</v>
      </c>
      <c r="D96" s="56"/>
      <c r="E96" s="21">
        <v>8</v>
      </c>
      <c r="F96" s="19" t="s">
        <v>104</v>
      </c>
      <c r="G96" s="97">
        <v>7</v>
      </c>
      <c r="H96" s="75" t="s">
        <v>1170</v>
      </c>
      <c r="I96" s="56"/>
      <c r="J96" s="21">
        <v>13</v>
      </c>
      <c r="K96" s="19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Kwinana</v>
      </c>
      <c r="C97" s="58"/>
      <c r="D97" s="58"/>
      <c r="E97" s="56"/>
      <c r="F97" s="21">
        <f>COUNTA(F90:F96)-0.5*COUNTIF(F90:F96,"Sq*")-COUNTIF(F90:F96,"TBA")</f>
        <v>5.5</v>
      </c>
      <c r="G97" s="84" t="str">
        <f>"TOTAL MATCHES WON BY : "&amp;H86</f>
        <v>TOTAL MATCHES WON BY : Mandurah</v>
      </c>
      <c r="H97" s="58"/>
      <c r="I97" s="58"/>
      <c r="J97" s="56"/>
      <c r="K97" s="21">
        <f>COUNTA(K90:K96)-0.5*COUNTIF(K90:K96,"Sq*")-COUNTIF(K90:K96,"TBA")</f>
        <v>1.5</v>
      </c>
      <c r="L97" s="22"/>
      <c r="M97" s="22"/>
      <c r="N97" s="22" t="str">
        <f>IF(F97+K97=0,"",C86)</f>
        <v>Kwinana</v>
      </c>
      <c r="O97" s="22">
        <f>F97</f>
        <v>5.5</v>
      </c>
      <c r="P97" s="22" t="str">
        <f>IF(F97+K97=0,"",H86)</f>
        <v>Mandurah</v>
      </c>
      <c r="Q97" s="22">
        <f>K97</f>
        <v>1.5</v>
      </c>
      <c r="R97" s="22" t="str">
        <f>G98</f>
        <v>Kwinana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Kwinana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[6]Sheet1!C40</f>
        <v>Hartfield</v>
      </c>
      <c r="D100" s="58"/>
      <c r="E100" s="58"/>
      <c r="F100" s="56"/>
      <c r="G100" s="16" t="s">
        <v>18</v>
      </c>
      <c r="H100" s="65" t="str">
        <f>[6]Sheet1!E40</f>
        <v>Gosnells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1169</v>
      </c>
      <c r="D104" s="56"/>
      <c r="E104" s="21">
        <v>4</v>
      </c>
      <c r="F104" s="19" t="s">
        <v>23</v>
      </c>
      <c r="G104" s="98">
        <v>1</v>
      </c>
      <c r="H104" s="75" t="s">
        <v>1091</v>
      </c>
      <c r="I104" s="56"/>
      <c r="J104" s="21">
        <v>3</v>
      </c>
      <c r="K104" s="19" t="s">
        <v>23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1168</v>
      </c>
      <c r="D105" s="56"/>
      <c r="E105" s="21">
        <v>5</v>
      </c>
      <c r="F105" s="19"/>
      <c r="G105" s="97">
        <v>2</v>
      </c>
      <c r="H105" s="103" t="s">
        <v>1089</v>
      </c>
      <c r="I105" s="73"/>
      <c r="J105" s="21">
        <v>5</v>
      </c>
      <c r="K105" s="19" t="s">
        <v>34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1148</v>
      </c>
      <c r="D106" s="56"/>
      <c r="E106" s="21">
        <v>5</v>
      </c>
      <c r="F106" s="19"/>
      <c r="G106" s="97">
        <v>3</v>
      </c>
      <c r="H106" s="75" t="s">
        <v>1087</v>
      </c>
      <c r="I106" s="56"/>
      <c r="J106" s="21">
        <v>6</v>
      </c>
      <c r="K106" s="19" t="s">
        <v>26</v>
      </c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1167</v>
      </c>
      <c r="D107" s="56"/>
      <c r="E107" s="21">
        <v>5</v>
      </c>
      <c r="F107" s="19" t="s">
        <v>111</v>
      </c>
      <c r="G107" s="97">
        <v>4</v>
      </c>
      <c r="H107" s="103" t="s">
        <v>1085</v>
      </c>
      <c r="I107" s="73"/>
      <c r="J107" s="21">
        <v>6</v>
      </c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1073</v>
      </c>
      <c r="D108" s="56"/>
      <c r="E108" s="21">
        <v>5</v>
      </c>
      <c r="F108" s="19"/>
      <c r="G108" s="97">
        <v>5</v>
      </c>
      <c r="H108" s="103" t="s">
        <v>1166</v>
      </c>
      <c r="I108" s="73"/>
      <c r="J108" s="21">
        <v>6</v>
      </c>
      <c r="K108" s="19" t="s">
        <v>92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1165</v>
      </c>
      <c r="D109" s="56"/>
      <c r="E109" s="21">
        <v>8</v>
      </c>
      <c r="F109" s="19"/>
      <c r="G109" s="97">
        <v>6</v>
      </c>
      <c r="H109" s="103" t="s">
        <v>1094</v>
      </c>
      <c r="I109" s="73"/>
      <c r="J109" s="21">
        <v>7</v>
      </c>
      <c r="K109" s="19" t="s">
        <v>26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1164</v>
      </c>
      <c r="D110" s="56"/>
      <c r="E110" s="21">
        <v>9</v>
      </c>
      <c r="F110" s="19" t="s">
        <v>104</v>
      </c>
      <c r="G110" s="97">
        <v>7</v>
      </c>
      <c r="H110" s="103" t="s">
        <v>1150</v>
      </c>
      <c r="I110" s="73"/>
      <c r="J110" s="21">
        <v>8</v>
      </c>
      <c r="K110" s="19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Hartfield</v>
      </c>
      <c r="C111" s="58"/>
      <c r="D111" s="58"/>
      <c r="E111" s="56"/>
      <c r="F111" s="21">
        <f>COUNTA(F104:F110)-0.5*COUNTIF(F104:F110,"Sq*")-COUNTIF(F104:F110,"TBA")</f>
        <v>2.5</v>
      </c>
      <c r="G111" s="84" t="str">
        <f>"TOTAL MATCHES WON BY : "&amp;H100</f>
        <v>TOTAL MATCHES WON BY : Gosnells</v>
      </c>
      <c r="H111" s="58"/>
      <c r="I111" s="58"/>
      <c r="J111" s="56"/>
      <c r="K111" s="21">
        <f>COUNTA(K104:K110)-0.5*COUNTIF(K104:K110,"Sq*")-COUNTIF(K104:K110,"TBA")</f>
        <v>4.5</v>
      </c>
      <c r="L111" s="22"/>
      <c r="M111" s="22"/>
      <c r="N111" s="22" t="str">
        <f>IF(F111+K111=0,"",C100)</f>
        <v>Hartfield</v>
      </c>
      <c r="O111" s="22">
        <f>F111</f>
        <v>2.5</v>
      </c>
      <c r="P111" s="22" t="str">
        <f>IF(F111+K111=0,"",H100)</f>
        <v>Gosnells</v>
      </c>
      <c r="Q111" s="22">
        <f>K111</f>
        <v>4.5</v>
      </c>
      <c r="R111" s="22" t="str">
        <f>G112</f>
        <v>Gosnells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Gosnells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[6]Sheet1!C41</f>
        <v>Meadow Springs</v>
      </c>
      <c r="D114" s="58"/>
      <c r="E114" s="58"/>
      <c r="F114" s="56"/>
      <c r="G114" s="16" t="s">
        <v>18</v>
      </c>
      <c r="H114" s="65" t="str">
        <f>[6]Sheet1!E41</f>
        <v>Melville Glades</v>
      </c>
      <c r="I114" s="58"/>
      <c r="J114" s="58"/>
      <c r="K114" s="56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spans="1:25" ht="15">
      <c r="A115" s="14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spans="1:25" ht="15">
      <c r="A116" s="14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spans="1:25" ht="15">
      <c r="A118" s="14"/>
      <c r="B118" s="15">
        <v>1</v>
      </c>
      <c r="C118" s="75" t="s">
        <v>1134</v>
      </c>
      <c r="D118" s="56"/>
      <c r="E118" s="21">
        <v>5</v>
      </c>
      <c r="F118" s="19"/>
      <c r="G118" s="98">
        <v>1</v>
      </c>
      <c r="H118" s="75" t="s">
        <v>1163</v>
      </c>
      <c r="I118" s="56"/>
      <c r="J118" s="21">
        <v>4</v>
      </c>
      <c r="K118" s="19" t="s">
        <v>29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spans="1:25" ht="15">
      <c r="A119" s="14"/>
      <c r="B119" s="15">
        <v>2</v>
      </c>
      <c r="C119" s="75" t="s">
        <v>1113</v>
      </c>
      <c r="D119" s="56"/>
      <c r="E119" s="21">
        <v>6</v>
      </c>
      <c r="F119" s="19"/>
      <c r="G119" s="97">
        <v>2</v>
      </c>
      <c r="H119" s="75" t="s">
        <v>1162</v>
      </c>
      <c r="I119" s="56"/>
      <c r="J119" s="21">
        <v>5</v>
      </c>
      <c r="K119" s="19" t="s">
        <v>111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spans="1:25" ht="15">
      <c r="A120" s="14"/>
      <c r="B120" s="15">
        <v>3</v>
      </c>
      <c r="C120" s="75" t="s">
        <v>1161</v>
      </c>
      <c r="D120" s="56"/>
      <c r="E120" s="21">
        <v>7</v>
      </c>
      <c r="F120" s="19" t="s">
        <v>34</v>
      </c>
      <c r="G120" s="97">
        <v>3</v>
      </c>
      <c r="H120" s="75" t="s">
        <v>1160</v>
      </c>
      <c r="I120" s="56"/>
      <c r="J120" s="21">
        <v>6</v>
      </c>
      <c r="K120" s="19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spans="1:25" ht="15">
      <c r="A121" s="14"/>
      <c r="B121" s="15">
        <v>4</v>
      </c>
      <c r="C121" s="75" t="s">
        <v>1061</v>
      </c>
      <c r="D121" s="56"/>
      <c r="E121" s="21">
        <v>9</v>
      </c>
      <c r="F121" s="19"/>
      <c r="G121" s="97">
        <v>4</v>
      </c>
      <c r="H121" s="75" t="s">
        <v>1050</v>
      </c>
      <c r="I121" s="56"/>
      <c r="J121" s="21">
        <v>7</v>
      </c>
      <c r="K121" s="19" t="s">
        <v>99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spans="1:25" ht="15">
      <c r="A122" s="14"/>
      <c r="B122" s="15">
        <v>5</v>
      </c>
      <c r="C122" s="75" t="s">
        <v>1155</v>
      </c>
      <c r="D122" s="56"/>
      <c r="E122" s="21">
        <v>9</v>
      </c>
      <c r="F122" s="19"/>
      <c r="G122" s="97">
        <v>5</v>
      </c>
      <c r="H122" s="75" t="s">
        <v>1159</v>
      </c>
      <c r="I122" s="56"/>
      <c r="J122" s="21">
        <v>7</v>
      </c>
      <c r="K122" s="19" t="s">
        <v>34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spans="1:25" ht="15">
      <c r="A123" s="14"/>
      <c r="B123" s="15">
        <v>6</v>
      </c>
      <c r="C123" s="75" t="s">
        <v>1057</v>
      </c>
      <c r="D123" s="56"/>
      <c r="E123" s="21">
        <v>10</v>
      </c>
      <c r="F123" s="19" t="s">
        <v>26</v>
      </c>
      <c r="G123" s="97">
        <v>6</v>
      </c>
      <c r="H123" s="75" t="s">
        <v>1044</v>
      </c>
      <c r="I123" s="56"/>
      <c r="J123" s="21">
        <v>9</v>
      </c>
      <c r="K123" s="19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spans="1:25" ht="15">
      <c r="A124" s="14"/>
      <c r="B124" s="15">
        <v>7</v>
      </c>
      <c r="C124" s="75" t="s">
        <v>1108</v>
      </c>
      <c r="D124" s="56"/>
      <c r="E124" s="21">
        <v>11</v>
      </c>
      <c r="F124" s="19"/>
      <c r="G124" s="97">
        <v>7</v>
      </c>
      <c r="H124" s="102" t="s">
        <v>1145</v>
      </c>
      <c r="I124" s="73"/>
      <c r="J124" s="21">
        <v>12</v>
      </c>
      <c r="K124" s="19" t="s">
        <v>37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spans="1:25" ht="15">
      <c r="A125" s="14"/>
      <c r="B125" s="64" t="str">
        <f>"TOTAL MATCHES WON BY : "&amp;C114</f>
        <v>TOTAL MATCHES WON BY : Meadow Springs</v>
      </c>
      <c r="C125" s="58"/>
      <c r="D125" s="58"/>
      <c r="E125" s="56"/>
      <c r="F125" s="21">
        <f>COUNTA(F118:F124)-0.5*COUNTIF(F118:F124,"Sq*")-COUNTIF(F118:F124,"TBA")</f>
        <v>2</v>
      </c>
      <c r="G125" s="84" t="str">
        <f>"TOTAL MATCHES WON BY : "&amp;H114</f>
        <v>TOTAL MATCHES WON BY : Melville Glades</v>
      </c>
      <c r="H125" s="58"/>
      <c r="I125" s="58"/>
      <c r="J125" s="56"/>
      <c r="K125" s="21">
        <f>COUNTA(K118:K124)-0.5*COUNTIF(K118:K124,"Sq*")-COUNTIF(K118:K124,"TBA")</f>
        <v>5</v>
      </c>
      <c r="L125" s="24"/>
      <c r="M125" s="22"/>
      <c r="N125" s="22" t="str">
        <f>IF(F125+K125=0,"",C114)</f>
        <v>Meadow Springs</v>
      </c>
      <c r="O125" s="22">
        <f>F125</f>
        <v>2</v>
      </c>
      <c r="P125" s="22" t="str">
        <f>IF(F125+K125=0,"",H114)</f>
        <v>Melville Glades</v>
      </c>
      <c r="Q125" s="22">
        <f>K125</f>
        <v>5</v>
      </c>
      <c r="R125" s="22" t="str">
        <f>G126</f>
        <v>Melville Glades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Melville Glades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5"/>
      <c r="C127" s="25"/>
      <c r="D127" s="25"/>
      <c r="E127" s="25"/>
      <c r="F127" s="25"/>
      <c r="G127" s="26"/>
      <c r="H127" s="26"/>
      <c r="I127" s="26"/>
      <c r="J127" s="26"/>
      <c r="K127" s="26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spans="1:25" ht="30" customHeight="1">
      <c r="A128" s="13"/>
      <c r="B128" s="76" t="str">
        <f>[6]Sheet1!A31</f>
        <v>ROUND FIVE</v>
      </c>
      <c r="C128" s="56"/>
      <c r="D128" s="62" t="str">
        <f>[6]Sheet1!B31</f>
        <v>SUNDAY 6 JULY</v>
      </c>
      <c r="E128" s="58"/>
      <c r="F128" s="56"/>
      <c r="G128" s="99" t="str">
        <f>[6]Sheet1!C31</f>
        <v>Bunbury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[6]Sheet1!C32</f>
        <v>Royal Fremantle</v>
      </c>
      <c r="D129" s="58"/>
      <c r="E129" s="58"/>
      <c r="F129" s="56"/>
      <c r="G129" s="16" t="s">
        <v>18</v>
      </c>
      <c r="H129" s="65" t="str">
        <f>[6]Sheet1!E32</f>
        <v>Meadow Springs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.75">
      <c r="A133" s="14"/>
      <c r="B133" s="15">
        <v>1</v>
      </c>
      <c r="C133" s="114" t="s">
        <v>1092</v>
      </c>
      <c r="D133" s="113"/>
      <c r="E133" s="21">
        <v>5</v>
      </c>
      <c r="F133" s="19" t="s">
        <v>23</v>
      </c>
      <c r="G133" s="98">
        <v>1</v>
      </c>
      <c r="H133" s="112" t="s">
        <v>1158</v>
      </c>
      <c r="I133" s="115"/>
      <c r="J133" s="21">
        <v>7</v>
      </c>
      <c r="K133" s="19" t="s">
        <v>23</v>
      </c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.75">
      <c r="A134" s="14"/>
      <c r="B134" s="15">
        <v>2</v>
      </c>
      <c r="C134" s="114" t="s">
        <v>1088</v>
      </c>
      <c r="D134" s="113"/>
      <c r="E134" s="21">
        <v>5</v>
      </c>
      <c r="F134" s="19" t="s">
        <v>23</v>
      </c>
      <c r="G134" s="97">
        <v>2</v>
      </c>
      <c r="H134" s="112" t="s">
        <v>1113</v>
      </c>
      <c r="I134" s="115"/>
      <c r="J134" s="21">
        <v>7</v>
      </c>
      <c r="K134" s="19" t="s">
        <v>23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.75">
      <c r="A135" s="14"/>
      <c r="B135" s="15">
        <v>3</v>
      </c>
      <c r="C135" s="114" t="s">
        <v>1084</v>
      </c>
      <c r="D135" s="113"/>
      <c r="E135" s="21">
        <v>6</v>
      </c>
      <c r="F135" s="19" t="s">
        <v>23</v>
      </c>
      <c r="G135" s="97">
        <v>3</v>
      </c>
      <c r="H135" s="112" t="s">
        <v>1057</v>
      </c>
      <c r="I135" s="115"/>
      <c r="J135" s="21">
        <v>10</v>
      </c>
      <c r="K135" s="19" t="s">
        <v>23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.75">
      <c r="A136" s="14"/>
      <c r="B136" s="15">
        <v>4</v>
      </c>
      <c r="C136" s="114" t="s">
        <v>1157</v>
      </c>
      <c r="D136" s="113"/>
      <c r="E136" s="21">
        <v>7</v>
      </c>
      <c r="F136" s="19" t="s">
        <v>23</v>
      </c>
      <c r="G136" s="97">
        <v>4</v>
      </c>
      <c r="H136" s="112" t="s">
        <v>1061</v>
      </c>
      <c r="I136" s="115"/>
      <c r="J136" s="21">
        <v>10</v>
      </c>
      <c r="K136" s="19" t="s">
        <v>23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.75">
      <c r="A137" s="14"/>
      <c r="B137" s="15">
        <v>5</v>
      </c>
      <c r="C137" s="114" t="s">
        <v>1156</v>
      </c>
      <c r="D137" s="113"/>
      <c r="E137" s="21">
        <v>7</v>
      </c>
      <c r="F137" s="19" t="s">
        <v>23</v>
      </c>
      <c r="G137" s="97">
        <v>5</v>
      </c>
      <c r="H137" s="112" t="s">
        <v>1155</v>
      </c>
      <c r="I137" s="115"/>
      <c r="J137" s="21">
        <v>10</v>
      </c>
      <c r="K137" s="19" t="s">
        <v>23</v>
      </c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.75">
      <c r="A138" s="14"/>
      <c r="B138" s="15">
        <v>6</v>
      </c>
      <c r="C138" s="114" t="s">
        <v>1154</v>
      </c>
      <c r="D138" s="113"/>
      <c r="E138" s="21">
        <v>10</v>
      </c>
      <c r="F138" s="19" t="s">
        <v>23</v>
      </c>
      <c r="G138" s="97">
        <v>6</v>
      </c>
      <c r="H138" s="112" t="s">
        <v>1108</v>
      </c>
      <c r="I138" s="115"/>
      <c r="J138" s="21">
        <v>12</v>
      </c>
      <c r="K138" s="19" t="s">
        <v>23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.75">
      <c r="A139" s="14"/>
      <c r="B139" s="15">
        <v>7</v>
      </c>
      <c r="C139" s="114" t="s">
        <v>1153</v>
      </c>
      <c r="D139" s="113"/>
      <c r="E139" s="21">
        <v>12</v>
      </c>
      <c r="F139" s="19" t="s">
        <v>23</v>
      </c>
      <c r="G139" s="97">
        <v>7</v>
      </c>
      <c r="H139" s="112" t="s">
        <v>1152</v>
      </c>
      <c r="I139" s="115"/>
      <c r="J139" s="21">
        <v>12</v>
      </c>
      <c r="K139" s="19" t="s">
        <v>23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30">
      <c r="A140" s="14"/>
      <c r="B140" s="100" t="str">
        <f>"TOTAL MATCHES WON BY : "&amp;C129</f>
        <v>TOTAL MATCHES WON BY : Royal Fremantle</v>
      </c>
      <c r="C140" s="58"/>
      <c r="D140" s="58"/>
      <c r="E140" s="56"/>
      <c r="F140" s="21">
        <f>COUNTA(F133:F139)-0.5*COUNTIF(F133:F139,"Sq*")-COUNTIF(F133:F139,"TBA")</f>
        <v>3.5</v>
      </c>
      <c r="G140" s="84" t="str">
        <f>"TOTAL MATCHES WON BY : "&amp;H129</f>
        <v>TOTAL MATCHES WON BY : Meadow Springs</v>
      </c>
      <c r="H140" s="58"/>
      <c r="I140" s="58"/>
      <c r="J140" s="56"/>
      <c r="K140" s="21">
        <f>COUNTA(K133:K139)-0.5*COUNTIF(K133:K139,"Sq*")-COUNTIF(K133:K139,"TBA")</f>
        <v>3.5</v>
      </c>
      <c r="L140" s="22"/>
      <c r="M140" s="22"/>
      <c r="N140" s="22" t="str">
        <f>IF(F140+K140=0,"",C129)</f>
        <v>Royal Fremantle</v>
      </c>
      <c r="O140" s="22">
        <f>F140</f>
        <v>3.5</v>
      </c>
      <c r="P140" s="22" t="str">
        <f>IF(F140+K140=0,"",H129)</f>
        <v>Meadow Springs</v>
      </c>
      <c r="Q140" s="22">
        <f>K140</f>
        <v>3.5</v>
      </c>
      <c r="R140" s="22" t="str">
        <f>G141</f>
        <v>HALVED</v>
      </c>
      <c r="S140" s="22" t="str">
        <f>IF(R140="HALVED",C129,"")</f>
        <v>Royal Fremantle</v>
      </c>
      <c r="T140" s="22" t="str">
        <f>IF(R140="HALVED",H129,"")</f>
        <v>Meadow Springs</v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HALVED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[6]Sheet1!C33</f>
        <v>Kwinana</v>
      </c>
      <c r="D143" s="58"/>
      <c r="E143" s="58"/>
      <c r="F143" s="56"/>
      <c r="G143" s="16" t="s">
        <v>18</v>
      </c>
      <c r="H143" s="65" t="str">
        <f>[6]Sheet1!E33</f>
        <v>Gosnells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114" t="s">
        <v>653</v>
      </c>
      <c r="D147" s="113"/>
      <c r="E147" s="21">
        <v>5</v>
      </c>
      <c r="F147" s="19" t="s">
        <v>23</v>
      </c>
      <c r="G147" s="98">
        <v>1</v>
      </c>
      <c r="H147" s="114" t="s">
        <v>1091</v>
      </c>
      <c r="I147" s="113"/>
      <c r="J147" s="21">
        <v>4</v>
      </c>
      <c r="K147" s="19" t="s">
        <v>23</v>
      </c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114" t="s">
        <v>650</v>
      </c>
      <c r="D148" s="113"/>
      <c r="E148" s="21">
        <v>6</v>
      </c>
      <c r="F148" s="19" t="s">
        <v>23</v>
      </c>
      <c r="G148" s="97">
        <v>2</v>
      </c>
      <c r="H148" s="114" t="s">
        <v>1089</v>
      </c>
      <c r="I148" s="113"/>
      <c r="J148" s="21">
        <v>6</v>
      </c>
      <c r="K148" s="19" t="s">
        <v>23</v>
      </c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114" t="s">
        <v>1064</v>
      </c>
      <c r="D149" s="113"/>
      <c r="E149" s="21">
        <v>6</v>
      </c>
      <c r="F149" s="19" t="s">
        <v>23</v>
      </c>
      <c r="G149" s="97">
        <v>3</v>
      </c>
      <c r="H149" s="114" t="s">
        <v>1097</v>
      </c>
      <c r="I149" s="113"/>
      <c r="J149" s="21">
        <v>7</v>
      </c>
      <c r="K149" s="19" t="s">
        <v>23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114" t="s">
        <v>1151</v>
      </c>
      <c r="D150" s="113"/>
      <c r="E150" s="21">
        <v>6</v>
      </c>
      <c r="F150" s="19" t="s">
        <v>23</v>
      </c>
      <c r="G150" s="97">
        <v>4</v>
      </c>
      <c r="H150" s="114" t="s">
        <v>1085</v>
      </c>
      <c r="I150" s="113"/>
      <c r="J150" s="21">
        <v>7</v>
      </c>
      <c r="K150" s="19" t="s">
        <v>23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114" t="s">
        <v>1062</v>
      </c>
      <c r="D151" s="113"/>
      <c r="E151" s="21">
        <v>7</v>
      </c>
      <c r="F151" s="19" t="s">
        <v>23</v>
      </c>
      <c r="G151" s="97">
        <v>5</v>
      </c>
      <c r="H151" s="114" t="s">
        <v>1094</v>
      </c>
      <c r="I151" s="113"/>
      <c r="J151" s="21">
        <v>9</v>
      </c>
      <c r="K151" s="19" t="s">
        <v>23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114" t="s">
        <v>1056</v>
      </c>
      <c r="D152" s="113"/>
      <c r="E152" s="21">
        <v>8</v>
      </c>
      <c r="F152" s="19" t="s">
        <v>23</v>
      </c>
      <c r="G152" s="97">
        <v>6</v>
      </c>
      <c r="H152" s="114" t="s">
        <v>1150</v>
      </c>
      <c r="I152" s="113"/>
      <c r="J152" s="21">
        <v>9</v>
      </c>
      <c r="K152" s="19" t="s">
        <v>23</v>
      </c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114" t="s">
        <v>1058</v>
      </c>
      <c r="D153" s="113"/>
      <c r="E153" s="21">
        <v>8</v>
      </c>
      <c r="F153" s="19" t="s">
        <v>23</v>
      </c>
      <c r="G153" s="97">
        <v>7</v>
      </c>
      <c r="H153" s="114" t="s">
        <v>1149</v>
      </c>
      <c r="I153" s="113"/>
      <c r="J153" s="21">
        <v>10</v>
      </c>
      <c r="K153" s="19" t="s">
        <v>23</v>
      </c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Kwinana</v>
      </c>
      <c r="C154" s="58"/>
      <c r="D154" s="58"/>
      <c r="E154" s="56"/>
      <c r="F154" s="21">
        <f>COUNTA(F147:F153)-0.5*COUNTIF(F147:F153,"Sq*")-COUNTIF(F147:F153,"TBA")</f>
        <v>3.5</v>
      </c>
      <c r="G154" s="84" t="str">
        <f>"TOTAL MATCHES WON BY : "&amp;H143</f>
        <v>TOTAL MATCHES WON BY : Gosnells</v>
      </c>
      <c r="H154" s="58"/>
      <c r="I154" s="58"/>
      <c r="J154" s="56"/>
      <c r="K154" s="21">
        <f>COUNTA(K147:K153)-0.5*COUNTIF(K147:K153,"Sq*")-COUNTIF(K147:K153,"TBA")</f>
        <v>3.5</v>
      </c>
      <c r="L154" s="22"/>
      <c r="M154" s="22"/>
      <c r="N154" s="22" t="str">
        <f>IF(F154+K154=0,"",C143)</f>
        <v>Kwinana</v>
      </c>
      <c r="O154" s="22">
        <f>F154</f>
        <v>3.5</v>
      </c>
      <c r="P154" s="22" t="str">
        <f>IF(F154+K154=0,"",H143)</f>
        <v>Gosnells</v>
      </c>
      <c r="Q154" s="22">
        <f>K154</f>
        <v>3.5</v>
      </c>
      <c r="R154" s="22" t="str">
        <f>G155</f>
        <v>HALVED</v>
      </c>
      <c r="S154" s="22" t="str">
        <f>IF(R154="HALVED",C143,"")</f>
        <v>Kwinana</v>
      </c>
      <c r="T154" s="22" t="str">
        <f>IF(R154="HALVED",H143,"")</f>
        <v>Gosnells</v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HALVED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[6]Sheet1!C34</f>
        <v>Mandurah</v>
      </c>
      <c r="D157" s="58"/>
      <c r="E157" s="58"/>
      <c r="F157" s="56"/>
      <c r="G157" s="16" t="s">
        <v>18</v>
      </c>
      <c r="H157" s="65" t="str">
        <f>[6]Sheet1!E34</f>
        <v>Hartfield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6.5" customHeight="1">
      <c r="A161" s="14"/>
      <c r="B161" s="15">
        <v>1</v>
      </c>
      <c r="C161" s="114" t="s">
        <v>1101</v>
      </c>
      <c r="D161" s="113"/>
      <c r="E161" s="21">
        <v>7</v>
      </c>
      <c r="F161" s="19" t="s">
        <v>23</v>
      </c>
      <c r="G161" s="98">
        <v>1</v>
      </c>
      <c r="H161" s="114" t="s">
        <v>656</v>
      </c>
      <c r="I161" s="113"/>
      <c r="J161" s="21">
        <v>4</v>
      </c>
      <c r="K161" s="19" t="s">
        <v>23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114" t="s">
        <v>1053</v>
      </c>
      <c r="D162" s="113"/>
      <c r="E162" s="21">
        <v>7</v>
      </c>
      <c r="F162" s="19" t="s">
        <v>23</v>
      </c>
      <c r="G162" s="97">
        <v>2</v>
      </c>
      <c r="H162" s="114" t="s">
        <v>1075</v>
      </c>
      <c r="I162" s="113"/>
      <c r="J162" s="21">
        <v>5</v>
      </c>
      <c r="K162" s="19" t="s">
        <v>23</v>
      </c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114" t="s">
        <v>1137</v>
      </c>
      <c r="D163" s="113"/>
      <c r="E163" s="21">
        <v>7</v>
      </c>
      <c r="F163" s="19" t="s">
        <v>23</v>
      </c>
      <c r="G163" s="97">
        <v>3</v>
      </c>
      <c r="H163" s="114" t="s">
        <v>1148</v>
      </c>
      <c r="I163" s="113"/>
      <c r="J163" s="21">
        <v>6</v>
      </c>
      <c r="K163" s="19" t="s">
        <v>23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114" t="s">
        <v>1147</v>
      </c>
      <c r="D164" s="113"/>
      <c r="E164" s="21">
        <v>9</v>
      </c>
      <c r="F164" s="19" t="s">
        <v>23</v>
      </c>
      <c r="G164" s="97">
        <v>4</v>
      </c>
      <c r="H164" s="114" t="s">
        <v>1071</v>
      </c>
      <c r="I164" s="113"/>
      <c r="J164" s="21">
        <v>6</v>
      </c>
      <c r="K164" s="19" t="s">
        <v>23</v>
      </c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114" t="s">
        <v>1047</v>
      </c>
      <c r="D165" s="113"/>
      <c r="E165" s="21">
        <v>9</v>
      </c>
      <c r="F165" s="19" t="s">
        <v>23</v>
      </c>
      <c r="G165" s="97">
        <v>5</v>
      </c>
      <c r="H165" s="114" t="s">
        <v>1073</v>
      </c>
      <c r="I165" s="113"/>
      <c r="J165" s="21">
        <v>6</v>
      </c>
      <c r="K165" s="19" t="s">
        <v>23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114" t="s">
        <v>1043</v>
      </c>
      <c r="D166" s="113"/>
      <c r="E166" s="21">
        <v>15</v>
      </c>
      <c r="F166" s="19" t="s">
        <v>23</v>
      </c>
      <c r="G166" s="97">
        <v>6</v>
      </c>
      <c r="H166" s="114" t="s">
        <v>1067</v>
      </c>
      <c r="I166" s="113"/>
      <c r="J166" s="21">
        <v>9</v>
      </c>
      <c r="K166" s="19" t="s">
        <v>23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114" t="s">
        <v>1121</v>
      </c>
      <c r="D167" s="113"/>
      <c r="E167" s="21">
        <v>15</v>
      </c>
      <c r="F167" s="19" t="s">
        <v>23</v>
      </c>
      <c r="G167" s="97">
        <v>7</v>
      </c>
      <c r="H167" s="114" t="s">
        <v>1069</v>
      </c>
      <c r="I167" s="113"/>
      <c r="J167" s="21">
        <v>9</v>
      </c>
      <c r="K167" s="19" t="s">
        <v>23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Mandurah</v>
      </c>
      <c r="C168" s="58"/>
      <c r="D168" s="58"/>
      <c r="E168" s="56"/>
      <c r="F168" s="21">
        <f>COUNTA(F161:F167)-0.5*COUNTIF(F161:F167,"Sq*")-COUNTIF(F161:F167,"TBA")</f>
        <v>3.5</v>
      </c>
      <c r="G168" s="84" t="str">
        <f>"TOTAL MATCHES WON BY : "&amp;H157</f>
        <v>TOTAL MATCHES WON BY : Hartfield</v>
      </c>
      <c r="H168" s="58"/>
      <c r="I168" s="58"/>
      <c r="J168" s="56"/>
      <c r="K168" s="21">
        <f>COUNTA(K161:K167)-0.5*COUNTIF(K161:K167,"Sq*")-COUNTIF(K161:K167,"TBA")</f>
        <v>3.5</v>
      </c>
      <c r="L168" s="22"/>
      <c r="M168" s="22"/>
      <c r="N168" s="22" t="str">
        <f>IF(F168+K168=0,"",C157)</f>
        <v>Mandurah</v>
      </c>
      <c r="O168" s="22">
        <f>F168</f>
        <v>3.5</v>
      </c>
      <c r="P168" s="22" t="str">
        <f>IF(F168+K168=0,"",H157)</f>
        <v>Hartfield</v>
      </c>
      <c r="Q168" s="22">
        <f>K168</f>
        <v>3.5</v>
      </c>
      <c r="R168" s="22" t="str">
        <f>G169</f>
        <v>HALVED</v>
      </c>
      <c r="S168" s="22" t="str">
        <f>IF(R168="HALVED",C157,"")</f>
        <v>Mandurah</v>
      </c>
      <c r="T168" s="22" t="str">
        <f>IF(R168="HALVED",H157,"")</f>
        <v>Hartfield</v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HALVED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14"/>
      <c r="B171" s="15" t="s">
        <v>18</v>
      </c>
      <c r="C171" s="64" t="str">
        <f>[6]Sheet1!C35</f>
        <v>Bunbury</v>
      </c>
      <c r="D171" s="58"/>
      <c r="E171" s="58"/>
      <c r="F171" s="56"/>
      <c r="G171" s="16" t="s">
        <v>18</v>
      </c>
      <c r="H171" s="65" t="str">
        <f>[6]Sheet1!E35</f>
        <v>Melville Glades</v>
      </c>
      <c r="I171" s="58"/>
      <c r="J171" s="58"/>
      <c r="K171" s="56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 ht="15">
      <c r="A172" s="14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 ht="15">
      <c r="A175" s="14"/>
      <c r="B175" s="15">
        <v>1</v>
      </c>
      <c r="C175" s="112" t="s">
        <v>645</v>
      </c>
      <c r="D175" s="111"/>
      <c r="E175" s="21">
        <v>3</v>
      </c>
      <c r="F175" s="19" t="s">
        <v>23</v>
      </c>
      <c r="G175" s="98">
        <v>1</v>
      </c>
      <c r="H175" s="112" t="s">
        <v>1054</v>
      </c>
      <c r="I175" s="111"/>
      <c r="J175" s="21">
        <v>5</v>
      </c>
      <c r="K175" s="19" t="s">
        <v>23</v>
      </c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 ht="15">
      <c r="A176" s="14"/>
      <c r="B176" s="15">
        <v>2</v>
      </c>
      <c r="C176" s="112" t="s">
        <v>1076</v>
      </c>
      <c r="D176" s="111"/>
      <c r="E176" s="21">
        <v>5</v>
      </c>
      <c r="F176" s="19" t="s">
        <v>23</v>
      </c>
      <c r="G176" s="97">
        <v>2</v>
      </c>
      <c r="H176" s="112" t="s">
        <v>1052</v>
      </c>
      <c r="I176" s="111"/>
      <c r="J176" s="21">
        <v>5</v>
      </c>
      <c r="K176" s="19" t="s">
        <v>23</v>
      </c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 ht="15">
      <c r="A177" s="14"/>
      <c r="B177" s="15">
        <v>3</v>
      </c>
      <c r="C177" s="112" t="s">
        <v>1077</v>
      </c>
      <c r="D177" s="111"/>
      <c r="E177" s="21">
        <v>5</v>
      </c>
      <c r="F177" s="19" t="s">
        <v>23</v>
      </c>
      <c r="G177" s="97">
        <v>3</v>
      </c>
      <c r="H177" s="112" t="s">
        <v>285</v>
      </c>
      <c r="I177" s="111"/>
      <c r="J177" s="21">
        <v>7</v>
      </c>
      <c r="K177" s="19" t="s">
        <v>23</v>
      </c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 ht="15">
      <c r="A178" s="14"/>
      <c r="B178" s="15">
        <v>4</v>
      </c>
      <c r="C178" s="112" t="s">
        <v>660</v>
      </c>
      <c r="D178" s="111"/>
      <c r="E178" s="21">
        <v>6</v>
      </c>
      <c r="F178" s="19" t="s">
        <v>23</v>
      </c>
      <c r="G178" s="97">
        <v>4</v>
      </c>
      <c r="H178" s="112" t="s">
        <v>1146</v>
      </c>
      <c r="I178" s="111"/>
      <c r="J178" s="21">
        <v>8</v>
      </c>
      <c r="K178" s="19" t="s">
        <v>23</v>
      </c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 ht="15">
      <c r="A179" s="14"/>
      <c r="B179" s="15">
        <v>5</v>
      </c>
      <c r="C179" s="112" t="s">
        <v>1074</v>
      </c>
      <c r="D179" s="111"/>
      <c r="E179" s="21">
        <v>6</v>
      </c>
      <c r="F179" s="19" t="s">
        <v>23</v>
      </c>
      <c r="G179" s="97">
        <v>5</v>
      </c>
      <c r="H179" s="112" t="s">
        <v>1044</v>
      </c>
      <c r="I179" s="111"/>
      <c r="J179" s="21">
        <v>9</v>
      </c>
      <c r="K179" s="19" t="s">
        <v>23</v>
      </c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 ht="15">
      <c r="A180" s="14"/>
      <c r="B180" s="15">
        <v>6</v>
      </c>
      <c r="C180" s="112" t="s">
        <v>1070</v>
      </c>
      <c r="D180" s="111"/>
      <c r="E180" s="21">
        <v>6</v>
      </c>
      <c r="F180" s="19" t="s">
        <v>23</v>
      </c>
      <c r="G180" s="97">
        <v>6</v>
      </c>
      <c r="H180" s="112" t="s">
        <v>1042</v>
      </c>
      <c r="I180" s="111"/>
      <c r="J180" s="21">
        <v>11</v>
      </c>
      <c r="K180" s="19" t="s">
        <v>23</v>
      </c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 ht="15">
      <c r="A181" s="14"/>
      <c r="B181" s="15">
        <v>7</v>
      </c>
      <c r="C181" s="112" t="s">
        <v>246</v>
      </c>
      <c r="D181" s="111"/>
      <c r="E181" s="21">
        <v>6</v>
      </c>
      <c r="F181" s="19" t="s">
        <v>23</v>
      </c>
      <c r="G181" s="97">
        <v>7</v>
      </c>
      <c r="H181" s="112" t="s">
        <v>1145</v>
      </c>
      <c r="I181" s="111"/>
      <c r="J181" s="21">
        <v>13</v>
      </c>
      <c r="K181" s="19" t="s">
        <v>23</v>
      </c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 ht="15">
      <c r="A182" s="14"/>
      <c r="B182" s="64" t="str">
        <f>"TOTAL MATCHES WON BY : "&amp;C171</f>
        <v>TOTAL MATCHES WON BY : Bunbury</v>
      </c>
      <c r="C182" s="58"/>
      <c r="D182" s="58"/>
      <c r="E182" s="56"/>
      <c r="F182" s="21">
        <f>COUNTA(F175:F181)-0.5*COUNTIF(F175:F181,"Sq*")-COUNTIF(F175:F181,"TBA")</f>
        <v>3.5</v>
      </c>
      <c r="G182" s="84" t="str">
        <f>"TOTAL MATCHES WON BY : "&amp;H171</f>
        <v>TOTAL MATCHES WON BY : Melville Glades</v>
      </c>
      <c r="H182" s="58"/>
      <c r="I182" s="58"/>
      <c r="J182" s="56"/>
      <c r="K182" s="21">
        <f>COUNTA(K175:K181)-0.5*COUNTIF(K175:K181,"Sq*")-COUNTIF(K175:K181,"TBA")</f>
        <v>3.5</v>
      </c>
      <c r="L182" s="24"/>
      <c r="M182" s="22"/>
      <c r="N182" s="22" t="str">
        <f>IF(F182+K182=0,"",C171)</f>
        <v>Bunbury</v>
      </c>
      <c r="O182" s="22">
        <f>F182</f>
        <v>3.5</v>
      </c>
      <c r="P182" s="22" t="str">
        <f>IF(F182+K182=0,"",H171)</f>
        <v>Melville Glades</v>
      </c>
      <c r="Q182" s="22">
        <f>K182</f>
        <v>3.5</v>
      </c>
      <c r="R182" s="22" t="str">
        <f>G183</f>
        <v>HALVED</v>
      </c>
      <c r="S182" s="22" t="str">
        <f>IF(R182="HALVED",C171,"")</f>
        <v>Bunbury</v>
      </c>
      <c r="T182" s="22" t="str">
        <f>IF(R182="HALVED",H171,"")</f>
        <v>Melville Glades</v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HALVED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25"/>
      <c r="C184" s="25"/>
      <c r="D184" s="25"/>
      <c r="E184" s="25"/>
      <c r="F184" s="25"/>
      <c r="G184" s="26"/>
      <c r="H184" s="26"/>
      <c r="I184" s="26"/>
      <c r="J184" s="26"/>
      <c r="K184" s="26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 ht="30" customHeight="1">
      <c r="A185" s="13"/>
      <c r="B185" s="76" t="str">
        <f>[6]Sheet1!A25</f>
        <v>ROUND FOUR</v>
      </c>
      <c r="C185" s="56"/>
      <c r="D185" s="62" t="str">
        <f>[6]Sheet1!B25</f>
        <v>SUNDAY 29 JUNE</v>
      </c>
      <c r="E185" s="58"/>
      <c r="F185" s="56"/>
      <c r="G185" s="99" t="str">
        <f>[6]Sheet1!C25</f>
        <v>Mandurah CC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[6]Sheet1!C26</f>
        <v>Royal Fremantle</v>
      </c>
      <c r="D186" s="58"/>
      <c r="E186" s="58"/>
      <c r="F186" s="56"/>
      <c r="G186" s="16" t="s">
        <v>18</v>
      </c>
      <c r="H186" s="65" t="str">
        <f>[6]Sheet1!E26</f>
        <v>Kwinana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1092</v>
      </c>
      <c r="D190" s="56"/>
      <c r="E190" s="21">
        <v>4</v>
      </c>
      <c r="F190" s="19" t="s">
        <v>92</v>
      </c>
      <c r="G190" s="98">
        <v>1</v>
      </c>
      <c r="H190" s="75" t="s">
        <v>1120</v>
      </c>
      <c r="I190" s="56"/>
      <c r="J190" s="21">
        <v>3</v>
      </c>
      <c r="K190" s="19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1144</v>
      </c>
      <c r="D191" s="56"/>
      <c r="E191" s="21">
        <v>4</v>
      </c>
      <c r="F191" s="19" t="s">
        <v>29</v>
      </c>
      <c r="G191" s="97">
        <v>2</v>
      </c>
      <c r="H191" s="75" t="s">
        <v>1119</v>
      </c>
      <c r="I191" s="56"/>
      <c r="J191" s="21">
        <v>3</v>
      </c>
      <c r="K191" s="19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1086</v>
      </c>
      <c r="D192" s="56"/>
      <c r="E192" s="21">
        <v>4</v>
      </c>
      <c r="F192" s="19" t="s">
        <v>34</v>
      </c>
      <c r="G192" s="97">
        <v>3</v>
      </c>
      <c r="H192" s="75" t="s">
        <v>650</v>
      </c>
      <c r="I192" s="56"/>
      <c r="J192" s="21">
        <v>4</v>
      </c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1084</v>
      </c>
      <c r="D193" s="56"/>
      <c r="E193" s="21">
        <v>4</v>
      </c>
      <c r="F193" s="19" t="s">
        <v>34</v>
      </c>
      <c r="G193" s="97">
        <v>4</v>
      </c>
      <c r="H193" s="75" t="s">
        <v>1143</v>
      </c>
      <c r="I193" s="56"/>
      <c r="J193" s="21">
        <v>5</v>
      </c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1130</v>
      </c>
      <c r="D194" s="56"/>
      <c r="E194" s="21">
        <v>5</v>
      </c>
      <c r="F194" s="19" t="s">
        <v>99</v>
      </c>
      <c r="G194" s="97">
        <v>5</v>
      </c>
      <c r="H194" s="75" t="s">
        <v>1064</v>
      </c>
      <c r="I194" s="56"/>
      <c r="J194" s="21">
        <v>5</v>
      </c>
      <c r="K194" s="19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1080</v>
      </c>
      <c r="D195" s="56"/>
      <c r="E195" s="21">
        <v>8</v>
      </c>
      <c r="F195" s="19" t="s">
        <v>34</v>
      </c>
      <c r="G195" s="97">
        <v>6</v>
      </c>
      <c r="H195" s="75" t="s">
        <v>1056</v>
      </c>
      <c r="I195" s="56"/>
      <c r="J195" s="21">
        <v>7</v>
      </c>
      <c r="K195" s="19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1129</v>
      </c>
      <c r="D196" s="56"/>
      <c r="E196" s="21">
        <v>10</v>
      </c>
      <c r="F196" s="19" t="s">
        <v>23</v>
      </c>
      <c r="G196" s="97">
        <v>7</v>
      </c>
      <c r="H196" s="75" t="s">
        <v>1058</v>
      </c>
      <c r="I196" s="56"/>
      <c r="J196" s="21">
        <v>7</v>
      </c>
      <c r="K196" s="19" t="s">
        <v>23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Royal Fremantle</v>
      </c>
      <c r="C197" s="58"/>
      <c r="D197" s="58"/>
      <c r="E197" s="56"/>
      <c r="F197" s="21">
        <f>COUNTA(F190:F196)-0.5*COUNTIF(F190:F196,"Sq*")-COUNTIF(F190:F196,"TBA")</f>
        <v>6.5</v>
      </c>
      <c r="G197" s="84" t="str">
        <f>"TOTAL MATCHES WON BY : "&amp;H186</f>
        <v>TOTAL MATCHES WON BY : Kwinana</v>
      </c>
      <c r="H197" s="58"/>
      <c r="I197" s="58"/>
      <c r="J197" s="56"/>
      <c r="K197" s="21">
        <f>COUNTA(K190:K196)-0.5*COUNTIF(K190:K196,"Sq*")-COUNTIF(K190:K196,"TBA")</f>
        <v>0.5</v>
      </c>
      <c r="L197" s="22"/>
      <c r="M197" s="22"/>
      <c r="N197" s="22" t="str">
        <f>IF(F197+K197=0,"",C186)</f>
        <v>Royal Fremantle</v>
      </c>
      <c r="O197" s="22">
        <f>F197</f>
        <v>6.5</v>
      </c>
      <c r="P197" s="22" t="str">
        <f>IF(F197+K197=0,"",H186)</f>
        <v>Kwinana</v>
      </c>
      <c r="Q197" s="22">
        <f>K197</f>
        <v>0.5</v>
      </c>
      <c r="R197" s="22" t="str">
        <f>G198</f>
        <v>Royal Fremantle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Royal Fremantle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[6]Sheet1!C27</f>
        <v>Melville Glades</v>
      </c>
      <c r="D200" s="58"/>
      <c r="E200" s="58"/>
      <c r="F200" s="56"/>
      <c r="G200" s="16" t="s">
        <v>18</v>
      </c>
      <c r="H200" s="65" t="str">
        <f>[6]Sheet1!E27</f>
        <v>Hartfield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1054</v>
      </c>
      <c r="D204" s="56"/>
      <c r="E204" s="21">
        <v>4</v>
      </c>
      <c r="F204" s="19"/>
      <c r="G204" s="98">
        <v>1</v>
      </c>
      <c r="H204" s="75" t="s">
        <v>1142</v>
      </c>
      <c r="I204" s="56"/>
      <c r="J204" s="21">
        <v>3</v>
      </c>
      <c r="K204" s="19" t="s">
        <v>92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1052</v>
      </c>
      <c r="D205" s="56"/>
      <c r="E205" s="21">
        <v>4</v>
      </c>
      <c r="F205" s="19" t="s">
        <v>99</v>
      </c>
      <c r="G205" s="97">
        <v>2</v>
      </c>
      <c r="H205" s="75" t="s">
        <v>1075</v>
      </c>
      <c r="I205" s="56"/>
      <c r="J205" s="21">
        <v>3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1050</v>
      </c>
      <c r="D206" s="56"/>
      <c r="E206" s="21">
        <v>5</v>
      </c>
      <c r="F206" s="19"/>
      <c r="G206" s="97">
        <v>3</v>
      </c>
      <c r="H206" s="75" t="s">
        <v>1073</v>
      </c>
      <c r="I206" s="56"/>
      <c r="J206" s="21">
        <v>4</v>
      </c>
      <c r="K206" s="19" t="s">
        <v>26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1046</v>
      </c>
      <c r="D207" s="56"/>
      <c r="E207" s="21">
        <v>7</v>
      </c>
      <c r="F207" s="19" t="s">
        <v>23</v>
      </c>
      <c r="G207" s="97">
        <v>4</v>
      </c>
      <c r="H207" s="75" t="s">
        <v>1141</v>
      </c>
      <c r="I207" s="56"/>
      <c r="J207" s="21">
        <v>4</v>
      </c>
      <c r="K207" s="19" t="s">
        <v>23</v>
      </c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1044</v>
      </c>
      <c r="D208" s="56"/>
      <c r="E208" s="21">
        <v>8</v>
      </c>
      <c r="F208" s="19" t="s">
        <v>23</v>
      </c>
      <c r="G208" s="97">
        <v>5</v>
      </c>
      <c r="H208" s="75" t="s">
        <v>1140</v>
      </c>
      <c r="I208" s="56"/>
      <c r="J208" s="21">
        <v>4</v>
      </c>
      <c r="K208" s="19" t="s">
        <v>23</v>
      </c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1042</v>
      </c>
      <c r="D209" s="56"/>
      <c r="E209" s="21">
        <v>9</v>
      </c>
      <c r="F209" s="19" t="s">
        <v>99</v>
      </c>
      <c r="G209" s="97">
        <v>6</v>
      </c>
      <c r="H209" s="75" t="s">
        <v>1067</v>
      </c>
      <c r="I209" s="56"/>
      <c r="J209" s="21">
        <v>7</v>
      </c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1139</v>
      </c>
      <c r="D210" s="56"/>
      <c r="E210" s="21">
        <v>11</v>
      </c>
      <c r="F210" s="19" t="s">
        <v>34</v>
      </c>
      <c r="G210" s="97">
        <v>7</v>
      </c>
      <c r="H210" s="75" t="s">
        <v>1069</v>
      </c>
      <c r="I210" s="56"/>
      <c r="J210" s="21">
        <v>7</v>
      </c>
      <c r="K210" s="19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Melville Glades</v>
      </c>
      <c r="C211" s="58"/>
      <c r="D211" s="58"/>
      <c r="E211" s="56"/>
      <c r="F211" s="21">
        <f>COUNTA(F204:F210)-0.5*COUNTIF(F204:F210,"Sq*")-COUNTIF(F204:F210,"TBA")</f>
        <v>4</v>
      </c>
      <c r="G211" s="84" t="str">
        <f>"TOTAL MATCHES WON BY : "&amp;H200</f>
        <v>TOTAL MATCHES WON BY : Hartfield</v>
      </c>
      <c r="H211" s="58"/>
      <c r="I211" s="58"/>
      <c r="J211" s="56"/>
      <c r="K211" s="21">
        <f>COUNTA(K204:K210)-0.5*COUNTIF(K204:K210,"Sq*")-COUNTIF(K204:K210,"TBA")</f>
        <v>3</v>
      </c>
      <c r="L211" s="22"/>
      <c r="M211" s="22"/>
      <c r="N211" s="22" t="str">
        <f>IF(F211+K211=0,"",C200)</f>
        <v>Melville Glades</v>
      </c>
      <c r="O211" s="22">
        <f>F211</f>
        <v>4</v>
      </c>
      <c r="P211" s="22" t="str">
        <f>IF(F211+K211=0,"",H200)</f>
        <v>Hartfield</v>
      </c>
      <c r="Q211" s="22">
        <f>K211</f>
        <v>3</v>
      </c>
      <c r="R211" s="22" t="str">
        <f>G212</f>
        <v>Melville Glades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Melville Glades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[6]Sheet1!C28</f>
        <v>Bunbury</v>
      </c>
      <c r="D214" s="58"/>
      <c r="E214" s="58"/>
      <c r="F214" s="56"/>
      <c r="G214" s="16" t="s">
        <v>18</v>
      </c>
      <c r="H214" s="65" t="str">
        <f>[6]Sheet1!E28</f>
        <v>Mandurah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1076</v>
      </c>
      <c r="D218" s="56"/>
      <c r="E218" s="21">
        <v>4</v>
      </c>
      <c r="F218" s="19" t="s">
        <v>26</v>
      </c>
      <c r="G218" s="98">
        <v>1</v>
      </c>
      <c r="H218" s="75" t="s">
        <v>1053</v>
      </c>
      <c r="I218" s="56"/>
      <c r="J218" s="21">
        <v>5</v>
      </c>
      <c r="K218" s="19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660</v>
      </c>
      <c r="D219" s="56"/>
      <c r="E219" s="21">
        <v>4</v>
      </c>
      <c r="F219" s="19" t="s">
        <v>26</v>
      </c>
      <c r="G219" s="97">
        <v>2</v>
      </c>
      <c r="H219" s="75" t="s">
        <v>1138</v>
      </c>
      <c r="I219" s="56"/>
      <c r="J219" s="21">
        <v>5</v>
      </c>
      <c r="K219" s="19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246</v>
      </c>
      <c r="D220" s="56"/>
      <c r="E220" s="21">
        <v>5</v>
      </c>
      <c r="F220" s="19"/>
      <c r="G220" s="97">
        <v>3</v>
      </c>
      <c r="H220" s="75" t="s">
        <v>1101</v>
      </c>
      <c r="I220" s="56"/>
      <c r="J220" s="21">
        <v>5</v>
      </c>
      <c r="K220" s="19" t="s">
        <v>96</v>
      </c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1070</v>
      </c>
      <c r="D221" s="56"/>
      <c r="E221" s="21">
        <v>5</v>
      </c>
      <c r="F221" s="19"/>
      <c r="G221" s="97">
        <v>4</v>
      </c>
      <c r="H221" s="75" t="s">
        <v>1137</v>
      </c>
      <c r="I221" s="56"/>
      <c r="J221" s="21">
        <v>6</v>
      </c>
      <c r="K221" s="19" t="s">
        <v>84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1072</v>
      </c>
      <c r="D222" s="56"/>
      <c r="E222" s="21">
        <v>5</v>
      </c>
      <c r="F222" s="19" t="s">
        <v>23</v>
      </c>
      <c r="G222" s="97">
        <v>5</v>
      </c>
      <c r="H222" s="75" t="s">
        <v>1098</v>
      </c>
      <c r="I222" s="56"/>
      <c r="J222" s="21">
        <v>6</v>
      </c>
      <c r="K222" s="19" t="s">
        <v>23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1136</v>
      </c>
      <c r="D223" s="56"/>
      <c r="E223" s="21">
        <v>5</v>
      </c>
      <c r="F223" s="19"/>
      <c r="G223" s="97">
        <v>6</v>
      </c>
      <c r="H223" s="75" t="s">
        <v>1135</v>
      </c>
      <c r="I223" s="56"/>
      <c r="J223" s="21">
        <v>8</v>
      </c>
      <c r="K223" s="19" t="s">
        <v>99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1111</v>
      </c>
      <c r="D224" s="56"/>
      <c r="E224" s="21">
        <v>5</v>
      </c>
      <c r="F224" s="19"/>
      <c r="G224" s="97">
        <v>7</v>
      </c>
      <c r="H224" s="75" t="s">
        <v>1096</v>
      </c>
      <c r="I224" s="56"/>
      <c r="J224" s="21">
        <v>10</v>
      </c>
      <c r="K224" s="19" t="s">
        <v>135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Bunbury</v>
      </c>
      <c r="C225" s="58"/>
      <c r="D225" s="58"/>
      <c r="E225" s="56"/>
      <c r="F225" s="21">
        <f>COUNTA(F218:F224)-0.5*COUNTIF(F218:F224,"Sq*")-COUNTIF(F218:F224,"TBA")</f>
        <v>2.5</v>
      </c>
      <c r="G225" s="84" t="str">
        <f>"TOTAL MATCHES WON BY : "&amp;H214</f>
        <v>TOTAL MATCHES WON BY : Mandurah</v>
      </c>
      <c r="H225" s="58"/>
      <c r="I225" s="58"/>
      <c r="J225" s="56"/>
      <c r="K225" s="21">
        <f>COUNTA(K218:K224)-0.5*COUNTIF(K218:K224,"Sq*")-COUNTIF(K218:K224,"TBA")</f>
        <v>4.5</v>
      </c>
      <c r="L225" s="22"/>
      <c r="M225" s="22"/>
      <c r="N225" s="22" t="str">
        <f>IF(F225+K225=0,"",C214)</f>
        <v>Bunbury</v>
      </c>
      <c r="O225" s="22">
        <f>F225</f>
        <v>2.5</v>
      </c>
      <c r="P225" s="22" t="str">
        <f>IF(F225+K225=0,"",H214)</f>
        <v>Mandurah</v>
      </c>
      <c r="Q225" s="22">
        <f>K225</f>
        <v>4.5</v>
      </c>
      <c r="R225" s="22" t="str">
        <f>G226</f>
        <v>Mandurah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Mandurah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[6]Sheet1!C29</f>
        <v>Gosnells</v>
      </c>
      <c r="D228" s="58"/>
      <c r="E228" s="58"/>
      <c r="F228" s="56"/>
      <c r="G228" s="16" t="s">
        <v>18</v>
      </c>
      <c r="H228" s="65" t="str">
        <f>[6]Sheet1!E29</f>
        <v>Meadow Springs</v>
      </c>
      <c r="I228" s="58"/>
      <c r="J228" s="58"/>
      <c r="K228" s="56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 ht="15">
      <c r="A229" s="2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 ht="15">
      <c r="A230" s="23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 ht="15">
      <c r="A231" s="23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 ht="15">
      <c r="A232" s="23"/>
      <c r="B232" s="15">
        <v>1</v>
      </c>
      <c r="C232" s="75" t="s">
        <v>1091</v>
      </c>
      <c r="D232" s="56"/>
      <c r="E232" s="21">
        <v>3</v>
      </c>
      <c r="F232" s="19"/>
      <c r="G232" s="98">
        <v>1</v>
      </c>
      <c r="H232" s="75" t="s">
        <v>1134</v>
      </c>
      <c r="I232" s="56"/>
      <c r="J232" s="21">
        <v>4</v>
      </c>
      <c r="K232" s="19" t="s">
        <v>92</v>
      </c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 ht="15">
      <c r="A233" s="23"/>
      <c r="B233" s="15">
        <v>2</v>
      </c>
      <c r="C233" s="75" t="s">
        <v>1133</v>
      </c>
      <c r="D233" s="56"/>
      <c r="E233" s="21">
        <v>4</v>
      </c>
      <c r="F233" s="19" t="s">
        <v>104</v>
      </c>
      <c r="G233" s="97">
        <v>2</v>
      </c>
      <c r="H233" s="75" t="s">
        <v>1132</v>
      </c>
      <c r="I233" s="56"/>
      <c r="J233" s="21">
        <v>5</v>
      </c>
      <c r="K233" s="19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 ht="15">
      <c r="A234" s="23"/>
      <c r="B234" s="15">
        <v>3</v>
      </c>
      <c r="C234" s="75" t="s">
        <v>1089</v>
      </c>
      <c r="D234" s="56"/>
      <c r="E234" s="21">
        <v>4</v>
      </c>
      <c r="F234" s="19"/>
      <c r="G234" s="97">
        <v>3</v>
      </c>
      <c r="H234" s="75" t="s">
        <v>1125</v>
      </c>
      <c r="I234" s="56"/>
      <c r="J234" s="21">
        <v>6</v>
      </c>
      <c r="K234" s="19" t="s">
        <v>111</v>
      </c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 ht="15">
      <c r="A235" s="23"/>
      <c r="B235" s="15">
        <v>4</v>
      </c>
      <c r="C235" s="75" t="s">
        <v>1097</v>
      </c>
      <c r="D235" s="56"/>
      <c r="E235" s="21">
        <v>5</v>
      </c>
      <c r="F235" s="19"/>
      <c r="G235" s="97">
        <v>4</v>
      </c>
      <c r="H235" s="75" t="s">
        <v>1061</v>
      </c>
      <c r="I235" s="56"/>
      <c r="J235" s="21">
        <v>8</v>
      </c>
      <c r="K235" s="19" t="s">
        <v>29</v>
      </c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 ht="15">
      <c r="A236" s="23"/>
      <c r="B236" s="15">
        <v>5</v>
      </c>
      <c r="C236" s="75" t="s">
        <v>1085</v>
      </c>
      <c r="D236" s="56"/>
      <c r="E236" s="21">
        <v>6</v>
      </c>
      <c r="F236" s="19"/>
      <c r="G236" s="97">
        <v>5</v>
      </c>
      <c r="H236" s="75" t="s">
        <v>1131</v>
      </c>
      <c r="I236" s="56"/>
      <c r="J236" s="21">
        <v>8</v>
      </c>
      <c r="K236" s="19" t="s">
        <v>104</v>
      </c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 ht="15">
      <c r="A237" s="23"/>
      <c r="B237" s="15">
        <v>6</v>
      </c>
      <c r="C237" s="75" t="s">
        <v>1083</v>
      </c>
      <c r="D237" s="56"/>
      <c r="E237" s="21">
        <v>7</v>
      </c>
      <c r="F237" s="19" t="s">
        <v>23</v>
      </c>
      <c r="G237" s="97">
        <v>6</v>
      </c>
      <c r="H237" s="75" t="s">
        <v>1057</v>
      </c>
      <c r="I237" s="56"/>
      <c r="J237" s="21">
        <v>9</v>
      </c>
      <c r="K237" s="19" t="s">
        <v>23</v>
      </c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 ht="15">
      <c r="A238" s="23"/>
      <c r="B238" s="15">
        <v>7</v>
      </c>
      <c r="C238" s="75" t="s">
        <v>1094</v>
      </c>
      <c r="D238" s="56"/>
      <c r="E238" s="21">
        <v>7</v>
      </c>
      <c r="F238" s="19" t="s">
        <v>92</v>
      </c>
      <c r="G238" s="97">
        <v>7</v>
      </c>
      <c r="H238" s="75" t="s">
        <v>1108</v>
      </c>
      <c r="I238" s="56"/>
      <c r="J238" s="21">
        <v>10</v>
      </c>
      <c r="K238" s="19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 ht="15">
      <c r="A239" s="23"/>
      <c r="B239" s="64" t="str">
        <f>"TOTAL MATCHES WON BY : "&amp;C228</f>
        <v>TOTAL MATCHES WON BY : Gosnells</v>
      </c>
      <c r="C239" s="58"/>
      <c r="D239" s="58"/>
      <c r="E239" s="56"/>
      <c r="F239" s="21">
        <f>COUNTA(F232:F238)-0.5*COUNTIF(F232:F238,"Sq*")-COUNTIF(F232:F238,"TBA")</f>
        <v>2.5</v>
      </c>
      <c r="G239" s="84" t="str">
        <f>"TOTAL MATCHES WON BY : "&amp;H228</f>
        <v>TOTAL MATCHES WON BY : Meadow Springs</v>
      </c>
      <c r="H239" s="58"/>
      <c r="I239" s="58"/>
      <c r="J239" s="56"/>
      <c r="K239" s="21">
        <f>COUNTA(K232:K238)-0.5*COUNTIF(K232:K238,"Sq*")-COUNTIF(K232:K238,"TBA")</f>
        <v>4.5</v>
      </c>
      <c r="L239" s="24"/>
      <c r="M239" s="22"/>
      <c r="N239" s="22" t="str">
        <f>IF(F239+K239=0,"",C228)</f>
        <v>Gosnells</v>
      </c>
      <c r="O239" s="22">
        <f>F239</f>
        <v>2.5</v>
      </c>
      <c r="P239" s="22" t="str">
        <f>IF(F239+K239=0,"",H228)</f>
        <v>Meadow Springs</v>
      </c>
      <c r="Q239" s="22">
        <f>K239</f>
        <v>4.5</v>
      </c>
      <c r="R239" s="22" t="str">
        <f>G240</f>
        <v>Meadow Springs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23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Meadow Springs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23"/>
      <c r="B241" s="25"/>
      <c r="C241" s="25"/>
      <c r="D241" s="25"/>
      <c r="E241" s="25"/>
      <c r="F241" s="25"/>
      <c r="G241" s="26"/>
      <c r="H241" s="26"/>
      <c r="I241" s="26"/>
      <c r="J241" s="26"/>
      <c r="K241" s="26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 ht="30" customHeight="1">
      <c r="A242" s="13"/>
      <c r="B242" s="76" t="str">
        <f>[6]Sheet1!A19</f>
        <v>ROUND THREE</v>
      </c>
      <c r="C242" s="56"/>
      <c r="D242" s="62" t="str">
        <f>[6]Sheet1!B19</f>
        <v>SUNDAY 22 JUNE</v>
      </c>
      <c r="E242" s="58"/>
      <c r="F242" s="56"/>
      <c r="G242" s="99" t="str">
        <f>[6]Sheet1!C19</f>
        <v>Meadow Springs CC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[6]Sheet1!C20</f>
        <v>Royal Fremantle</v>
      </c>
      <c r="D243" s="58"/>
      <c r="E243" s="58"/>
      <c r="F243" s="56"/>
      <c r="G243" s="16" t="s">
        <v>18</v>
      </c>
      <c r="H243" s="65" t="str">
        <f>[6]Sheet1!E20</f>
        <v>Hartfield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1090</v>
      </c>
      <c r="D247" s="56"/>
      <c r="E247" s="21">
        <v>5</v>
      </c>
      <c r="F247" s="19" t="s">
        <v>23</v>
      </c>
      <c r="G247" s="98">
        <v>1</v>
      </c>
      <c r="H247" s="75" t="s">
        <v>816</v>
      </c>
      <c r="I247" s="56"/>
      <c r="J247" s="21">
        <v>3</v>
      </c>
      <c r="K247" s="19" t="s">
        <v>23</v>
      </c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1086</v>
      </c>
      <c r="D248" s="56"/>
      <c r="E248" s="21">
        <v>5</v>
      </c>
      <c r="F248" s="19" t="s">
        <v>92</v>
      </c>
      <c r="G248" s="97">
        <v>2</v>
      </c>
      <c r="H248" s="75" t="s">
        <v>1075</v>
      </c>
      <c r="I248" s="56"/>
      <c r="J248" s="21">
        <v>4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1084</v>
      </c>
      <c r="D249" s="56"/>
      <c r="E249" s="21">
        <v>5</v>
      </c>
      <c r="F249" s="19"/>
      <c r="G249" s="97">
        <v>3</v>
      </c>
      <c r="H249" s="75" t="s">
        <v>656</v>
      </c>
      <c r="I249" s="56"/>
      <c r="J249" s="21">
        <v>4</v>
      </c>
      <c r="K249" s="19" t="s">
        <v>26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1130</v>
      </c>
      <c r="D250" s="56"/>
      <c r="E250" s="21">
        <v>6</v>
      </c>
      <c r="F250" s="19" t="s">
        <v>92</v>
      </c>
      <c r="G250" s="97">
        <v>4</v>
      </c>
      <c r="H250" s="75" t="s">
        <v>1071</v>
      </c>
      <c r="I250" s="56"/>
      <c r="J250" s="21">
        <v>5</v>
      </c>
      <c r="K250" s="19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1116</v>
      </c>
      <c r="D251" s="56"/>
      <c r="E251" s="21">
        <v>6</v>
      </c>
      <c r="F251" s="19"/>
      <c r="G251" s="97">
        <v>5</v>
      </c>
      <c r="H251" s="75" t="s">
        <v>1073</v>
      </c>
      <c r="I251" s="56"/>
      <c r="J251" s="21">
        <v>5</v>
      </c>
      <c r="K251" s="19" t="s">
        <v>107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1080</v>
      </c>
      <c r="D252" s="56"/>
      <c r="E252" s="21">
        <v>10</v>
      </c>
      <c r="F252" s="19"/>
      <c r="G252" s="97">
        <v>6</v>
      </c>
      <c r="H252" s="75" t="s">
        <v>1067</v>
      </c>
      <c r="I252" s="56"/>
      <c r="J252" s="21">
        <v>8</v>
      </c>
      <c r="K252" s="19" t="s">
        <v>92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1129</v>
      </c>
      <c r="D253" s="56"/>
      <c r="E253" s="21">
        <v>11</v>
      </c>
      <c r="F253" s="19"/>
      <c r="G253" s="97">
        <v>7</v>
      </c>
      <c r="H253" s="75" t="s">
        <v>1069</v>
      </c>
      <c r="I253" s="56"/>
      <c r="J253" s="21">
        <v>9</v>
      </c>
      <c r="K253" s="19" t="s">
        <v>92</v>
      </c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Royal Fremantle</v>
      </c>
      <c r="C254" s="58"/>
      <c r="D254" s="58"/>
      <c r="E254" s="56"/>
      <c r="F254" s="21">
        <f>COUNTA(F247:F253)-0.5*COUNTIF(F247:F253,"Sq*")-COUNTIF(F247:F253,"TBA")</f>
        <v>2.5</v>
      </c>
      <c r="G254" s="84" t="str">
        <f>"TOTAL MATCHES WON BY : "&amp;H243</f>
        <v>TOTAL MATCHES WON BY : Hartfield</v>
      </c>
      <c r="H254" s="58"/>
      <c r="I254" s="58"/>
      <c r="J254" s="56"/>
      <c r="K254" s="21">
        <f>COUNTA(K247:K253)-0.5*COUNTIF(K247:K253,"Sq*")-COUNTIF(K247:K253,"TBA")</f>
        <v>4.5</v>
      </c>
      <c r="L254" s="22"/>
      <c r="M254" s="22"/>
      <c r="N254" s="22" t="str">
        <f>IF(F254+K254=0,"",C243)</f>
        <v>Royal Fremantle</v>
      </c>
      <c r="O254" s="22">
        <f>F254</f>
        <v>2.5</v>
      </c>
      <c r="P254" s="22" t="str">
        <f>IF(F254+K254=0,"",H243)</f>
        <v>Hartfield</v>
      </c>
      <c r="Q254" s="22">
        <f>K254</f>
        <v>4.5</v>
      </c>
      <c r="R254" s="22" t="str">
        <f>G255</f>
        <v>Hartfield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Hartfield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[6]Sheet1!C21</f>
        <v>Bunbury</v>
      </c>
      <c r="D257" s="58"/>
      <c r="E257" s="58"/>
      <c r="F257" s="56"/>
      <c r="G257" s="16" t="s">
        <v>18</v>
      </c>
      <c r="H257" s="65" t="str">
        <f>[6]Sheet1!E21</f>
        <v>Gosnells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246</v>
      </c>
      <c r="D261" s="56"/>
      <c r="E261" s="21">
        <v>5</v>
      </c>
      <c r="F261" s="19" t="s">
        <v>92</v>
      </c>
      <c r="G261" s="98">
        <v>1</v>
      </c>
      <c r="H261" s="75" t="s">
        <v>1091</v>
      </c>
      <c r="I261" s="56"/>
      <c r="J261" s="21">
        <v>4</v>
      </c>
      <c r="K261" s="19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660</v>
      </c>
      <c r="D262" s="56"/>
      <c r="E262" s="21">
        <v>5</v>
      </c>
      <c r="F262" s="19"/>
      <c r="G262" s="97">
        <v>2</v>
      </c>
      <c r="H262" s="75" t="s">
        <v>1097</v>
      </c>
      <c r="I262" s="56"/>
      <c r="J262" s="21">
        <v>5</v>
      </c>
      <c r="K262" s="19" t="s">
        <v>135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1070</v>
      </c>
      <c r="D263" s="56"/>
      <c r="E263" s="21">
        <v>6</v>
      </c>
      <c r="F263" s="19"/>
      <c r="G263" s="97">
        <v>3</v>
      </c>
      <c r="H263" s="75" t="s">
        <v>1087</v>
      </c>
      <c r="I263" s="56"/>
      <c r="J263" s="21">
        <v>5</v>
      </c>
      <c r="K263" s="19" t="s">
        <v>96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1074</v>
      </c>
      <c r="D264" s="56"/>
      <c r="E264" s="21">
        <v>6</v>
      </c>
      <c r="F264" s="19" t="s">
        <v>26</v>
      </c>
      <c r="G264" s="97">
        <v>4</v>
      </c>
      <c r="H264" s="75" t="s">
        <v>1128</v>
      </c>
      <c r="I264" s="56"/>
      <c r="J264" s="21">
        <v>5</v>
      </c>
      <c r="K264" s="19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1072</v>
      </c>
      <c r="D265" s="56"/>
      <c r="E265" s="21">
        <v>6</v>
      </c>
      <c r="F265" s="19" t="s">
        <v>96</v>
      </c>
      <c r="G265" s="97">
        <v>5</v>
      </c>
      <c r="H265" s="75" t="s">
        <v>1085</v>
      </c>
      <c r="I265" s="56"/>
      <c r="J265" s="21">
        <v>7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1127</v>
      </c>
      <c r="D266" s="56"/>
      <c r="E266" s="21">
        <v>6</v>
      </c>
      <c r="F266" s="19" t="s">
        <v>37</v>
      </c>
      <c r="G266" s="97">
        <v>6</v>
      </c>
      <c r="H266" s="75" t="s">
        <v>1083</v>
      </c>
      <c r="I266" s="56"/>
      <c r="J266" s="21">
        <v>8</v>
      </c>
      <c r="K266" s="19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1111</v>
      </c>
      <c r="D267" s="56"/>
      <c r="E267" s="21">
        <v>7</v>
      </c>
      <c r="F267" s="19" t="s">
        <v>23</v>
      </c>
      <c r="G267" s="97">
        <v>7</v>
      </c>
      <c r="H267" s="75" t="s">
        <v>1094</v>
      </c>
      <c r="I267" s="56"/>
      <c r="J267" s="21">
        <v>8</v>
      </c>
      <c r="K267" s="19" t="s">
        <v>23</v>
      </c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Bunbury</v>
      </c>
      <c r="C268" s="58"/>
      <c r="D268" s="58"/>
      <c r="E268" s="56"/>
      <c r="F268" s="21">
        <f>COUNTA(F261:F267)-0.5*COUNTIF(F261:F267,"Sq*")-COUNTIF(F261:F267,"TBA")</f>
        <v>4.5</v>
      </c>
      <c r="G268" s="84" t="str">
        <f>"TOTAL MATCHES WON BY : "&amp;H257</f>
        <v>TOTAL MATCHES WON BY : Gosnells</v>
      </c>
      <c r="H268" s="58"/>
      <c r="I268" s="58"/>
      <c r="J268" s="56"/>
      <c r="K268" s="21">
        <f>COUNTA(K261:K267)-0.5*COUNTIF(K261:K267,"Sq*")-COUNTIF(K261:K267,"TBA")</f>
        <v>2.5</v>
      </c>
      <c r="L268" s="22"/>
      <c r="M268" s="22"/>
      <c r="N268" s="22" t="str">
        <f>IF(F268+K268=0,"",C257)</f>
        <v>Bunbury</v>
      </c>
      <c r="O268" s="22">
        <f>F268</f>
        <v>4.5</v>
      </c>
      <c r="P268" s="22" t="str">
        <f>IF(F268+K268=0,"",H257)</f>
        <v>Gosnells</v>
      </c>
      <c r="Q268" s="22">
        <f>K268</f>
        <v>2.5</v>
      </c>
      <c r="R268" s="22" t="str">
        <f>G269</f>
        <v>Bunbury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Bunbury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[6]Sheet1!C22</f>
        <v>Meadow Springs</v>
      </c>
      <c r="D271" s="58"/>
      <c r="E271" s="58"/>
      <c r="F271" s="56"/>
      <c r="G271" s="16" t="s">
        <v>18</v>
      </c>
      <c r="H271" s="65" t="str">
        <f>[6]Sheet1!E22</f>
        <v>Mandurah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 t="s">
        <v>679</v>
      </c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1126</v>
      </c>
      <c r="D275" s="56"/>
      <c r="E275" s="21">
        <v>5</v>
      </c>
      <c r="F275" s="19" t="s">
        <v>29</v>
      </c>
      <c r="G275" s="98">
        <v>1</v>
      </c>
      <c r="H275" s="75" t="s">
        <v>1053</v>
      </c>
      <c r="I275" s="56"/>
      <c r="J275" s="21">
        <v>5</v>
      </c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1113</v>
      </c>
      <c r="D276" s="56"/>
      <c r="E276" s="21">
        <v>6</v>
      </c>
      <c r="F276" s="19" t="s">
        <v>23</v>
      </c>
      <c r="G276" s="97">
        <v>2</v>
      </c>
      <c r="H276" s="75" t="s">
        <v>1098</v>
      </c>
      <c r="I276" s="56"/>
      <c r="J276" s="21">
        <v>7</v>
      </c>
      <c r="K276" s="19" t="s">
        <v>23</v>
      </c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1125</v>
      </c>
      <c r="D277" s="56"/>
      <c r="E277" s="21">
        <v>7</v>
      </c>
      <c r="F277" s="19"/>
      <c r="G277" s="97">
        <v>3</v>
      </c>
      <c r="H277" s="75" t="s">
        <v>1049</v>
      </c>
      <c r="I277" s="56"/>
      <c r="J277" s="21">
        <v>7</v>
      </c>
      <c r="K277" s="19" t="s">
        <v>37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1061</v>
      </c>
      <c r="D278" s="56"/>
      <c r="E278" s="21">
        <v>9</v>
      </c>
      <c r="F278" s="19" t="s">
        <v>190</v>
      </c>
      <c r="G278" s="97">
        <v>4</v>
      </c>
      <c r="H278" s="75" t="s">
        <v>1047</v>
      </c>
      <c r="I278" s="56"/>
      <c r="J278" s="21">
        <v>9</v>
      </c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1059</v>
      </c>
      <c r="D279" s="56"/>
      <c r="E279" s="21">
        <v>6</v>
      </c>
      <c r="F279" s="19"/>
      <c r="G279" s="97">
        <v>5</v>
      </c>
      <c r="H279" s="75" t="s">
        <v>1124</v>
      </c>
      <c r="I279" s="56"/>
      <c r="J279" s="21">
        <v>12</v>
      </c>
      <c r="K279" s="19" t="s">
        <v>170</v>
      </c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1108</v>
      </c>
      <c r="D280" s="56"/>
      <c r="E280" s="21">
        <v>11</v>
      </c>
      <c r="F280" s="19" t="s">
        <v>23</v>
      </c>
      <c r="G280" s="97">
        <v>6</v>
      </c>
      <c r="H280" s="75" t="s">
        <v>1123</v>
      </c>
      <c r="I280" s="56"/>
      <c r="J280" s="21">
        <v>13</v>
      </c>
      <c r="K280" s="19" t="s">
        <v>23</v>
      </c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1122</v>
      </c>
      <c r="D281" s="56"/>
      <c r="E281" s="21">
        <v>12</v>
      </c>
      <c r="F281" s="19" t="s">
        <v>23</v>
      </c>
      <c r="G281" s="97">
        <v>7</v>
      </c>
      <c r="H281" s="75" t="s">
        <v>1121</v>
      </c>
      <c r="I281" s="56"/>
      <c r="J281" s="21">
        <v>14</v>
      </c>
      <c r="K281" s="19" t="s">
        <v>23</v>
      </c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Meadow Springs</v>
      </c>
      <c r="C282" s="58"/>
      <c r="D282" s="58"/>
      <c r="E282" s="56"/>
      <c r="F282" s="21">
        <f>COUNTA(F275:F281)-0.5*COUNTIF(F275:F281,"Sq*")-COUNTIF(F275:F281,"TBA")</f>
        <v>3.5</v>
      </c>
      <c r="G282" s="84" t="str">
        <f>"TOTAL MATCHES WON BY : "&amp;H271</f>
        <v>TOTAL MATCHES WON BY : Mandurah</v>
      </c>
      <c r="H282" s="58"/>
      <c r="I282" s="58"/>
      <c r="J282" s="56"/>
      <c r="K282" s="21">
        <f>COUNTA(K275:K281)-0.5*COUNTIF(K275:K281,"Sq*")-COUNTIF(K275:K281,"TBA")</f>
        <v>3.5</v>
      </c>
      <c r="L282" s="22"/>
      <c r="M282" s="22"/>
      <c r="N282" s="22" t="str">
        <f>IF(F282+K282=0,"",C271)</f>
        <v>Meadow Springs</v>
      </c>
      <c r="O282" s="22">
        <f>F282</f>
        <v>3.5</v>
      </c>
      <c r="P282" s="22" t="str">
        <f>IF(F282+K282=0,"",H271)</f>
        <v>Mandurah</v>
      </c>
      <c r="Q282" s="22">
        <f>K282</f>
        <v>3.5</v>
      </c>
      <c r="R282" s="22" t="str">
        <f>G283</f>
        <v>HALVED</v>
      </c>
      <c r="S282" s="22" t="str">
        <f>IF(R282="HALVED",C271,"")</f>
        <v>Meadow Springs</v>
      </c>
      <c r="T282" s="22" t="str">
        <f>IF(R282="HALVED",H271,"")</f>
        <v>Mandurah</v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HALVED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[6]Sheet1!C23</f>
        <v>Kwinana</v>
      </c>
      <c r="D285" s="58"/>
      <c r="E285" s="58"/>
      <c r="F285" s="56"/>
      <c r="G285" s="16" t="s">
        <v>18</v>
      </c>
      <c r="H285" s="65" t="str">
        <f>[6]Sheet1!E23</f>
        <v>Melville Glades</v>
      </c>
      <c r="I285" s="58"/>
      <c r="J285" s="58"/>
      <c r="K285" s="56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spans="1:25" ht="15">
      <c r="A286" s="23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spans="1:25" ht="15">
      <c r="A287" s="23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spans="1:25" ht="15">
      <c r="A288" s="23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spans="1:25" ht="15">
      <c r="A289" s="23"/>
      <c r="B289" s="15">
        <v>1</v>
      </c>
      <c r="C289" s="75" t="s">
        <v>1120</v>
      </c>
      <c r="D289" s="56"/>
      <c r="E289" s="21">
        <v>4</v>
      </c>
      <c r="F289" s="19"/>
      <c r="G289" s="98">
        <v>1</v>
      </c>
      <c r="H289" s="75" t="s">
        <v>1054</v>
      </c>
      <c r="I289" s="56"/>
      <c r="J289" s="21">
        <v>5</v>
      </c>
      <c r="K289" s="19" t="s">
        <v>37</v>
      </c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spans="1:25" ht="15">
      <c r="A290" s="23"/>
      <c r="B290" s="15">
        <v>2</v>
      </c>
      <c r="C290" s="75" t="s">
        <v>1119</v>
      </c>
      <c r="D290" s="56"/>
      <c r="E290" s="21">
        <v>4</v>
      </c>
      <c r="F290" s="19"/>
      <c r="G290" s="97">
        <v>2</v>
      </c>
      <c r="H290" s="75" t="s">
        <v>1052</v>
      </c>
      <c r="I290" s="56"/>
      <c r="J290" s="21">
        <v>5</v>
      </c>
      <c r="K290" s="19" t="s">
        <v>34</v>
      </c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spans="1:25" ht="15">
      <c r="A291" s="23"/>
      <c r="B291" s="15">
        <v>3</v>
      </c>
      <c r="C291" s="75" t="s">
        <v>650</v>
      </c>
      <c r="D291" s="56"/>
      <c r="E291" s="21">
        <v>6</v>
      </c>
      <c r="F291" s="19"/>
      <c r="G291" s="97">
        <v>3</v>
      </c>
      <c r="H291" s="75" t="s">
        <v>1050</v>
      </c>
      <c r="I291" s="56"/>
      <c r="J291" s="21">
        <v>6</v>
      </c>
      <c r="K291" s="19" t="s">
        <v>29</v>
      </c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spans="1:25" ht="15">
      <c r="A292" s="23"/>
      <c r="B292" s="15">
        <v>4</v>
      </c>
      <c r="C292" s="75" t="s">
        <v>1064</v>
      </c>
      <c r="D292" s="56"/>
      <c r="E292" s="21">
        <v>6</v>
      </c>
      <c r="F292" s="19" t="s">
        <v>26</v>
      </c>
      <c r="G292" s="97">
        <v>4</v>
      </c>
      <c r="H292" s="75" t="s">
        <v>285</v>
      </c>
      <c r="I292" s="56"/>
      <c r="J292" s="21">
        <v>6</v>
      </c>
      <c r="K292" s="19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spans="1:25" ht="15">
      <c r="A293" s="23"/>
      <c r="B293" s="15">
        <v>5</v>
      </c>
      <c r="C293" s="75" t="s">
        <v>1058</v>
      </c>
      <c r="D293" s="56"/>
      <c r="E293" s="21">
        <v>7</v>
      </c>
      <c r="F293" s="19" t="s">
        <v>99</v>
      </c>
      <c r="G293" s="97">
        <v>5</v>
      </c>
      <c r="H293" s="75" t="s">
        <v>1048</v>
      </c>
      <c r="I293" s="56"/>
      <c r="J293" s="21">
        <v>7</v>
      </c>
      <c r="K293" s="19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spans="1:25" ht="15">
      <c r="A294" s="23"/>
      <c r="B294" s="15">
        <v>6</v>
      </c>
      <c r="C294" s="75" t="s">
        <v>1105</v>
      </c>
      <c r="D294" s="56"/>
      <c r="E294" s="21">
        <v>8</v>
      </c>
      <c r="F294" s="19" t="s">
        <v>175</v>
      </c>
      <c r="G294" s="97">
        <v>6</v>
      </c>
      <c r="H294" s="75" t="s">
        <v>1046</v>
      </c>
      <c r="I294" s="56"/>
      <c r="J294" s="21">
        <v>8</v>
      </c>
      <c r="K294" s="19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spans="1:25" ht="15">
      <c r="A295" s="23"/>
      <c r="B295" s="15">
        <v>7</v>
      </c>
      <c r="C295" s="75" t="s">
        <v>1056</v>
      </c>
      <c r="D295" s="56"/>
      <c r="E295" s="21">
        <v>8</v>
      </c>
      <c r="F295" s="19"/>
      <c r="G295" s="97">
        <v>7</v>
      </c>
      <c r="H295" s="75" t="s">
        <v>1044</v>
      </c>
      <c r="I295" s="56"/>
      <c r="J295" s="21">
        <v>9</v>
      </c>
      <c r="K295" s="19" t="s">
        <v>104</v>
      </c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spans="1:25" ht="15">
      <c r="A296" s="23"/>
      <c r="B296" s="64" t="str">
        <f>"TOTAL MATCHES WON BY : "&amp;C285</f>
        <v>TOTAL MATCHES WON BY : Kwinana</v>
      </c>
      <c r="C296" s="58"/>
      <c r="D296" s="58"/>
      <c r="E296" s="56"/>
      <c r="F296" s="21">
        <f>COUNTA(F289:F295)-0.5*COUNTIF(F289:F295,"Sq*")-COUNTIF(F289:F295,"TBA")</f>
        <v>3</v>
      </c>
      <c r="G296" s="84" t="str">
        <f>"TOTAL MATCHES WON BY : "&amp;H285</f>
        <v>TOTAL MATCHES WON BY : Melville Glades</v>
      </c>
      <c r="H296" s="58"/>
      <c r="I296" s="58"/>
      <c r="J296" s="56"/>
      <c r="K296" s="21">
        <f>COUNTA(K289:K295)-0.5*COUNTIF(K289:K295,"Sq*")-COUNTIF(K289:K295,"TBA")</f>
        <v>4</v>
      </c>
      <c r="L296" s="24"/>
      <c r="M296" s="22"/>
      <c r="N296" s="22" t="str">
        <f>IF(F296+K296=0,"",C285)</f>
        <v>Kwinana</v>
      </c>
      <c r="O296" s="22">
        <f>F296</f>
        <v>3</v>
      </c>
      <c r="P296" s="22" t="str">
        <f>IF(F296+K296=0,"",H285)</f>
        <v>Melville Glades</v>
      </c>
      <c r="Q296" s="22">
        <f>K296</f>
        <v>4</v>
      </c>
      <c r="R296" s="22" t="str">
        <f>G297</f>
        <v>Melville Glades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23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Melville Glades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5"/>
      <c r="C298" s="25"/>
      <c r="D298" s="25"/>
      <c r="E298" s="25"/>
      <c r="F298" s="25"/>
      <c r="G298" s="26"/>
      <c r="H298" s="26"/>
      <c r="I298" s="26"/>
      <c r="J298" s="26"/>
      <c r="K298" s="26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[6]Sheet1!A13</f>
        <v>ROUND TWO</v>
      </c>
      <c r="C299" s="56"/>
      <c r="D299" s="62" t="str">
        <f>[6]Sheet1!B13</f>
        <v>SUNDAY 15 JUNE</v>
      </c>
      <c r="E299" s="58"/>
      <c r="F299" s="56"/>
      <c r="G299" s="99" t="str">
        <f>[6]Sheet1!C13</f>
        <v>Hartfield 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[6]Sheet1!C14</f>
        <v>Royal Fremantle</v>
      </c>
      <c r="D300" s="58"/>
      <c r="E300" s="58"/>
      <c r="F300" s="56"/>
      <c r="G300" s="16" t="s">
        <v>18</v>
      </c>
      <c r="H300" s="65" t="str">
        <f>[6]Sheet1!E14</f>
        <v>Melville Glades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1092</v>
      </c>
      <c r="D304" s="56"/>
      <c r="E304" s="21">
        <v>6</v>
      </c>
      <c r="F304" s="19"/>
      <c r="G304" s="98">
        <v>1</v>
      </c>
      <c r="H304" s="75" t="s">
        <v>1054</v>
      </c>
      <c r="I304" s="56"/>
      <c r="J304" s="21">
        <v>6</v>
      </c>
      <c r="K304" s="19" t="s">
        <v>34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1084</v>
      </c>
      <c r="D305" s="56"/>
      <c r="E305" s="21">
        <v>6</v>
      </c>
      <c r="F305" s="19" t="s">
        <v>23</v>
      </c>
      <c r="G305" s="97">
        <v>2</v>
      </c>
      <c r="H305" s="75" t="s">
        <v>1052</v>
      </c>
      <c r="I305" s="56"/>
      <c r="J305" s="21">
        <v>6</v>
      </c>
      <c r="K305" s="19" t="s">
        <v>23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1118</v>
      </c>
      <c r="D306" s="56"/>
      <c r="E306" s="21">
        <v>6</v>
      </c>
      <c r="F306" s="19"/>
      <c r="G306" s="97">
        <v>3</v>
      </c>
      <c r="H306" s="75" t="s">
        <v>1050</v>
      </c>
      <c r="I306" s="56"/>
      <c r="J306" s="21">
        <v>7</v>
      </c>
      <c r="K306" s="19" t="s">
        <v>34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1117</v>
      </c>
      <c r="D307" s="56"/>
      <c r="E307" s="21">
        <v>6</v>
      </c>
      <c r="F307" s="19" t="s">
        <v>34</v>
      </c>
      <c r="G307" s="97">
        <v>4</v>
      </c>
      <c r="H307" s="75" t="s">
        <v>285</v>
      </c>
      <c r="I307" s="56"/>
      <c r="J307" s="21">
        <v>7</v>
      </c>
      <c r="K307" s="19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1116</v>
      </c>
      <c r="D308" s="56"/>
      <c r="E308" s="21">
        <v>7</v>
      </c>
      <c r="F308" s="19"/>
      <c r="G308" s="97">
        <v>5</v>
      </c>
      <c r="H308" s="75" t="s">
        <v>1044</v>
      </c>
      <c r="I308" s="56"/>
      <c r="J308" s="21">
        <v>10</v>
      </c>
      <c r="K308" s="19" t="s">
        <v>92</v>
      </c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1115</v>
      </c>
      <c r="D309" s="56"/>
      <c r="E309" s="21">
        <v>7</v>
      </c>
      <c r="F309" s="19" t="s">
        <v>104</v>
      </c>
      <c r="G309" s="97">
        <v>6</v>
      </c>
      <c r="H309" s="75" t="s">
        <v>1042</v>
      </c>
      <c r="I309" s="56"/>
      <c r="J309" s="21">
        <v>11</v>
      </c>
      <c r="K309" s="19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1080</v>
      </c>
      <c r="D310" s="56"/>
      <c r="E310" s="21">
        <v>11</v>
      </c>
      <c r="F310" s="19" t="s">
        <v>34</v>
      </c>
      <c r="G310" s="97">
        <v>7</v>
      </c>
      <c r="H310" s="75" t="s">
        <v>1114</v>
      </c>
      <c r="I310" s="56"/>
      <c r="J310" s="21">
        <v>14</v>
      </c>
      <c r="K310" s="19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Royal Fremantle</v>
      </c>
      <c r="C311" s="58"/>
      <c r="D311" s="58"/>
      <c r="E311" s="56"/>
      <c r="F311" s="21">
        <f>COUNTA(F304:F310)-0.5*COUNTIF(F304:F310,"Sq*")-COUNTIF(F304:F310,"TBA")</f>
        <v>3.5</v>
      </c>
      <c r="G311" s="84" t="str">
        <f>"TOTAL MATCHES WON BY : "&amp;H300</f>
        <v>TOTAL MATCHES WON BY : Melville Glades</v>
      </c>
      <c r="H311" s="58"/>
      <c r="I311" s="58"/>
      <c r="J311" s="56"/>
      <c r="K311" s="21">
        <f>COUNTA(K304:K310)-0.5*COUNTIF(K304:K310,"Sq*")-COUNTIF(K304:K310,"TBA")</f>
        <v>3.5</v>
      </c>
      <c r="L311" s="22"/>
      <c r="M311" s="22"/>
      <c r="N311" s="22" t="str">
        <f>IF(F311+K311=0,"",C300)</f>
        <v>Royal Fremantle</v>
      </c>
      <c r="O311" s="22">
        <f>F311</f>
        <v>3.5</v>
      </c>
      <c r="P311" s="22" t="str">
        <f>IF(F311+K311=0,"",H300)</f>
        <v>Melville Glades</v>
      </c>
      <c r="Q311" s="22">
        <f>K311</f>
        <v>3.5</v>
      </c>
      <c r="R311" s="22" t="str">
        <f>G312</f>
        <v>HALVED</v>
      </c>
      <c r="S311" s="22" t="str">
        <f>IF(R311="HALVED",C300,"")</f>
        <v>Royal Fremantle</v>
      </c>
      <c r="T311" s="22" t="str">
        <f>IF(R311="HALVED",H300,"")</f>
        <v>Melville Glades</v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HALVED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[6]Sheet1!C15</f>
        <v>Bunbury</v>
      </c>
      <c r="D314" s="58"/>
      <c r="E314" s="58"/>
      <c r="F314" s="56"/>
      <c r="G314" s="16" t="s">
        <v>18</v>
      </c>
      <c r="H314" s="65" t="str">
        <f>[6]Sheet1!E15</f>
        <v>Meadow Springs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1077</v>
      </c>
      <c r="D318" s="56"/>
      <c r="E318" s="21">
        <v>6</v>
      </c>
      <c r="F318" s="19"/>
      <c r="G318" s="98">
        <v>1</v>
      </c>
      <c r="H318" s="75" t="s">
        <v>1066</v>
      </c>
      <c r="I318" s="56"/>
      <c r="J318" s="21">
        <v>6</v>
      </c>
      <c r="K318" s="19" t="s">
        <v>26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1070</v>
      </c>
      <c r="D319" s="56"/>
      <c r="E319" s="21">
        <v>7</v>
      </c>
      <c r="F319" s="19" t="s">
        <v>26</v>
      </c>
      <c r="G319" s="97">
        <v>2</v>
      </c>
      <c r="H319" s="75" t="s">
        <v>1113</v>
      </c>
      <c r="I319" s="56"/>
      <c r="J319" s="21">
        <v>7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1112</v>
      </c>
      <c r="D320" s="56"/>
      <c r="E320" s="21">
        <v>7</v>
      </c>
      <c r="F320" s="19"/>
      <c r="G320" s="97">
        <v>3</v>
      </c>
      <c r="H320" s="75" t="s">
        <v>1063</v>
      </c>
      <c r="I320" s="56"/>
      <c r="J320" s="21">
        <v>8</v>
      </c>
      <c r="K320" s="19" t="s">
        <v>96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1072</v>
      </c>
      <c r="D321" s="56"/>
      <c r="E321" s="21">
        <v>7</v>
      </c>
      <c r="F321" s="19" t="s">
        <v>92</v>
      </c>
      <c r="G321" s="97">
        <v>4</v>
      </c>
      <c r="H321" s="75" t="s">
        <v>1061</v>
      </c>
      <c r="I321" s="56"/>
      <c r="J321" s="21">
        <v>10</v>
      </c>
      <c r="K321" s="19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1111</v>
      </c>
      <c r="D322" s="56"/>
      <c r="E322" s="21">
        <v>8</v>
      </c>
      <c r="F322" s="19" t="s">
        <v>29</v>
      </c>
      <c r="G322" s="97">
        <v>5</v>
      </c>
      <c r="H322" s="75" t="s">
        <v>1059</v>
      </c>
      <c r="I322" s="56"/>
      <c r="J322" s="21">
        <v>10</v>
      </c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1110</v>
      </c>
      <c r="D323" s="56"/>
      <c r="E323" s="21">
        <v>9</v>
      </c>
      <c r="F323" s="19" t="s">
        <v>23</v>
      </c>
      <c r="G323" s="97">
        <v>6</v>
      </c>
      <c r="H323" s="75" t="s">
        <v>1057</v>
      </c>
      <c r="I323" s="56"/>
      <c r="J323" s="21">
        <v>11</v>
      </c>
      <c r="K323" s="19" t="s">
        <v>23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1109</v>
      </c>
      <c r="D324" s="56"/>
      <c r="E324" s="21">
        <v>9</v>
      </c>
      <c r="F324" s="19" t="s">
        <v>92</v>
      </c>
      <c r="G324" s="97">
        <v>7</v>
      </c>
      <c r="H324" s="75" t="s">
        <v>1108</v>
      </c>
      <c r="I324" s="56"/>
      <c r="J324" s="21">
        <v>12</v>
      </c>
      <c r="K324" s="19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Bunbury</v>
      </c>
      <c r="C325" s="58"/>
      <c r="D325" s="58"/>
      <c r="E325" s="56"/>
      <c r="F325" s="21">
        <f>COUNTA(F318:F324)-0.5*COUNTIF(F318:F324,"Sq*")-COUNTIF(F318:F324,"TBA")</f>
        <v>4.5</v>
      </c>
      <c r="G325" s="84" t="str">
        <f>"TOTAL MATCHES WON BY : "&amp;H314</f>
        <v>TOTAL MATCHES WON BY : Meadow Springs</v>
      </c>
      <c r="H325" s="58"/>
      <c r="I325" s="58"/>
      <c r="J325" s="56"/>
      <c r="K325" s="21">
        <f>COUNTA(K318:K324)-0.5*COUNTIF(K318:K324,"Sq*")-COUNTIF(K318:K324,"TBA")</f>
        <v>2.5</v>
      </c>
      <c r="L325" s="22"/>
      <c r="M325" s="22"/>
      <c r="N325" s="22" t="str">
        <f>IF(F325+K325=0,"",C314)</f>
        <v>Bunbury</v>
      </c>
      <c r="O325" s="22">
        <f>F325</f>
        <v>4.5</v>
      </c>
      <c r="P325" s="22" t="str">
        <f>IF(F325+K325=0,"",H314)</f>
        <v>Meadow Springs</v>
      </c>
      <c r="Q325" s="22">
        <f>K325</f>
        <v>2.5</v>
      </c>
      <c r="R325" s="22" t="str">
        <f>G326</f>
        <v>Bunbury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Bunbury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[6]Sheet1!C16</f>
        <v>Hartfield</v>
      </c>
      <c r="D328" s="58"/>
      <c r="E328" s="58"/>
      <c r="F328" s="56"/>
      <c r="G328" s="16" t="s">
        <v>18</v>
      </c>
      <c r="H328" s="65" t="str">
        <f>[6]Sheet1!E16</f>
        <v>Kwinana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815</v>
      </c>
      <c r="D332" s="56"/>
      <c r="E332" s="21">
        <v>5</v>
      </c>
      <c r="F332" s="19"/>
      <c r="G332" s="98">
        <v>1</v>
      </c>
      <c r="H332" s="75" t="s">
        <v>1064</v>
      </c>
      <c r="I332" s="56"/>
      <c r="J332" s="21">
        <v>7</v>
      </c>
      <c r="K332" s="19" t="s">
        <v>92</v>
      </c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1075</v>
      </c>
      <c r="D333" s="56"/>
      <c r="E333" s="21">
        <v>5</v>
      </c>
      <c r="F333" s="19" t="s">
        <v>26</v>
      </c>
      <c r="G333" s="97">
        <v>2</v>
      </c>
      <c r="H333" s="75" t="s">
        <v>1107</v>
      </c>
      <c r="I333" s="56"/>
      <c r="J333" s="21">
        <v>8</v>
      </c>
      <c r="K333" s="19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1073</v>
      </c>
      <c r="D334" s="56"/>
      <c r="E334" s="21">
        <v>6</v>
      </c>
      <c r="F334" s="19"/>
      <c r="G334" s="97">
        <v>3</v>
      </c>
      <c r="H334" s="75" t="s">
        <v>1106</v>
      </c>
      <c r="I334" s="56"/>
      <c r="J334" s="21">
        <v>8</v>
      </c>
      <c r="K334" s="19" t="s">
        <v>29</v>
      </c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1071</v>
      </c>
      <c r="D335" s="56"/>
      <c r="E335" s="21">
        <v>7</v>
      </c>
      <c r="F335" s="19" t="s">
        <v>23</v>
      </c>
      <c r="G335" s="97">
        <v>4</v>
      </c>
      <c r="H335" s="75" t="s">
        <v>1105</v>
      </c>
      <c r="I335" s="56"/>
      <c r="J335" s="21">
        <v>9</v>
      </c>
      <c r="K335" s="19" t="s">
        <v>23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1104</v>
      </c>
      <c r="D336" s="56"/>
      <c r="E336" s="21">
        <v>8</v>
      </c>
      <c r="F336" s="19" t="s">
        <v>34</v>
      </c>
      <c r="G336" s="97">
        <v>5</v>
      </c>
      <c r="H336" s="75" t="s">
        <v>1103</v>
      </c>
      <c r="I336" s="56"/>
      <c r="J336" s="21">
        <v>9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1069</v>
      </c>
      <c r="D337" s="56"/>
      <c r="E337" s="21">
        <v>10</v>
      </c>
      <c r="F337" s="19"/>
      <c r="G337" s="97">
        <v>6</v>
      </c>
      <c r="H337" s="75" t="s">
        <v>1056</v>
      </c>
      <c r="I337" s="56"/>
      <c r="J337" s="21">
        <v>9</v>
      </c>
      <c r="K337" s="19" t="s">
        <v>92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1067</v>
      </c>
      <c r="D338" s="56"/>
      <c r="E338" s="21">
        <v>10</v>
      </c>
      <c r="F338" s="19" t="s">
        <v>29</v>
      </c>
      <c r="G338" s="97">
        <v>7</v>
      </c>
      <c r="H338" s="75" t="s">
        <v>1102</v>
      </c>
      <c r="I338" s="56"/>
      <c r="J338" s="21">
        <v>9</v>
      </c>
      <c r="K338" s="19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Hartfield</v>
      </c>
      <c r="C339" s="58"/>
      <c r="D339" s="58"/>
      <c r="E339" s="56"/>
      <c r="F339" s="21">
        <f>COUNTA(F332:F338)-0.5*COUNTIF(F332:F338,"Sq*")-COUNTIF(F332:F338,"TBA")</f>
        <v>3.5</v>
      </c>
      <c r="G339" s="84" t="str">
        <f>"TOTAL MATCHES WON BY : "&amp;H328</f>
        <v>TOTAL MATCHES WON BY : Kwinana</v>
      </c>
      <c r="H339" s="58"/>
      <c r="I339" s="58"/>
      <c r="J339" s="56"/>
      <c r="K339" s="21">
        <f>COUNTA(K332:K338)-0.5*COUNTIF(K332:K338,"Sq*")-COUNTIF(K332:K338,"TBA")</f>
        <v>3.5</v>
      </c>
      <c r="L339" s="22"/>
      <c r="M339" s="22"/>
      <c r="N339" s="22" t="str">
        <f>IF(F339+K339=0,"",C328)</f>
        <v>Hartfield</v>
      </c>
      <c r="O339" s="22">
        <f>F339</f>
        <v>3.5</v>
      </c>
      <c r="P339" s="22" t="str">
        <f>IF(F339+K339=0,"",H328)</f>
        <v>Kwinana</v>
      </c>
      <c r="Q339" s="22">
        <f>K339</f>
        <v>3.5</v>
      </c>
      <c r="R339" s="22" t="str">
        <f>G340</f>
        <v>HALVED</v>
      </c>
      <c r="S339" s="22" t="str">
        <f>IF(R339="HALVED",C328,"")</f>
        <v>Hartfield</v>
      </c>
      <c r="T339" s="22" t="str">
        <f>IF(R339="HALVED",H328,"")</f>
        <v>Kwinana</v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HALVED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[6]Sheet1!C17</f>
        <v>Mandurah</v>
      </c>
      <c r="D342" s="58"/>
      <c r="E342" s="58"/>
      <c r="F342" s="56"/>
      <c r="G342" s="16" t="s">
        <v>18</v>
      </c>
      <c r="H342" s="65" t="str">
        <f>[6]Sheet1!E17</f>
        <v>Gosnells</v>
      </c>
      <c r="I342" s="58"/>
      <c r="J342" s="58"/>
      <c r="K342" s="56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spans="1:25" ht="15">
      <c r="A346" s="23"/>
      <c r="B346" s="15">
        <v>1</v>
      </c>
      <c r="C346" s="75" t="s">
        <v>1101</v>
      </c>
      <c r="D346" s="56"/>
      <c r="E346" s="21">
        <v>7</v>
      </c>
      <c r="F346" s="19"/>
      <c r="G346" s="98">
        <v>1</v>
      </c>
      <c r="H346" s="75" t="s">
        <v>1100</v>
      </c>
      <c r="I346" s="56"/>
      <c r="J346" s="21">
        <v>5</v>
      </c>
      <c r="K346" s="19" t="s">
        <v>26</v>
      </c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spans="1:25" ht="15">
      <c r="A347" s="23"/>
      <c r="B347" s="15">
        <v>2</v>
      </c>
      <c r="C347" s="75" t="s">
        <v>1053</v>
      </c>
      <c r="D347" s="56"/>
      <c r="E347" s="21">
        <v>7</v>
      </c>
      <c r="F347" s="19"/>
      <c r="G347" s="97">
        <v>2</v>
      </c>
      <c r="H347" s="75" t="s">
        <v>1099</v>
      </c>
      <c r="I347" s="56"/>
      <c r="J347" s="21">
        <v>6</v>
      </c>
      <c r="K347" s="19" t="s">
        <v>29</v>
      </c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spans="1:25" ht="15">
      <c r="A348" s="23"/>
      <c r="B348" s="15">
        <v>3</v>
      </c>
      <c r="C348" s="75" t="s">
        <v>1098</v>
      </c>
      <c r="D348" s="56"/>
      <c r="E348" s="21">
        <v>8</v>
      </c>
      <c r="F348" s="19" t="s">
        <v>84</v>
      </c>
      <c r="G348" s="97">
        <v>3</v>
      </c>
      <c r="H348" s="75" t="s">
        <v>1087</v>
      </c>
      <c r="I348" s="56"/>
      <c r="J348" s="21">
        <v>6</v>
      </c>
      <c r="K348" s="19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spans="1:25" ht="15">
      <c r="A349" s="23"/>
      <c r="B349" s="15">
        <v>4</v>
      </c>
      <c r="C349" s="75" t="s">
        <v>1047</v>
      </c>
      <c r="D349" s="56"/>
      <c r="E349" s="21">
        <v>11</v>
      </c>
      <c r="F349" s="19" t="s">
        <v>111</v>
      </c>
      <c r="G349" s="97">
        <v>4</v>
      </c>
      <c r="H349" s="75" t="s">
        <v>1097</v>
      </c>
      <c r="I349" s="56"/>
      <c r="J349" s="21">
        <v>7</v>
      </c>
      <c r="K349" s="19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spans="1:25" ht="15">
      <c r="A350" s="23"/>
      <c r="B350" s="15">
        <v>5</v>
      </c>
      <c r="C350" s="75" t="s">
        <v>1096</v>
      </c>
      <c r="D350" s="56"/>
      <c r="E350" s="21">
        <v>13</v>
      </c>
      <c r="F350" s="19" t="s">
        <v>96</v>
      </c>
      <c r="G350" s="97">
        <v>5</v>
      </c>
      <c r="H350" s="75" t="s">
        <v>1095</v>
      </c>
      <c r="I350" s="56"/>
      <c r="J350" s="21">
        <v>8</v>
      </c>
      <c r="K350" s="19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spans="1:25" ht="15">
      <c r="A351" s="23"/>
      <c r="B351" s="15">
        <v>6</v>
      </c>
      <c r="C351" s="75" t="s">
        <v>1043</v>
      </c>
      <c r="D351" s="56"/>
      <c r="E351" s="21">
        <v>15</v>
      </c>
      <c r="F351" s="19"/>
      <c r="G351" s="97">
        <v>6</v>
      </c>
      <c r="H351" s="75" t="s">
        <v>1094</v>
      </c>
      <c r="I351" s="56"/>
      <c r="J351" s="21">
        <v>9</v>
      </c>
      <c r="K351" s="19" t="s">
        <v>34</v>
      </c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spans="1:25" ht="15">
      <c r="A352" s="23"/>
      <c r="B352" s="15">
        <v>7</v>
      </c>
      <c r="C352" s="75" t="s">
        <v>1093</v>
      </c>
      <c r="D352" s="56"/>
      <c r="E352" s="21">
        <v>15</v>
      </c>
      <c r="F352" s="19"/>
      <c r="G352" s="97">
        <v>7</v>
      </c>
      <c r="H352" s="75" t="s">
        <v>1083</v>
      </c>
      <c r="I352" s="56"/>
      <c r="J352" s="21">
        <v>9</v>
      </c>
      <c r="K352" s="19" t="s">
        <v>96</v>
      </c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spans="1:25" ht="15">
      <c r="A353" s="23"/>
      <c r="B353" s="64" t="str">
        <f>"TOTAL MATCHES WON BY : "&amp;C342</f>
        <v>TOTAL MATCHES WON BY : Mandurah</v>
      </c>
      <c r="C353" s="58"/>
      <c r="D353" s="58"/>
      <c r="E353" s="56"/>
      <c r="F353" s="21">
        <f>COUNTA(F346:F352)-0.5*COUNTIF(F346:F352,"Sq*")-COUNTIF(F346:F352,"TBA")</f>
        <v>3</v>
      </c>
      <c r="G353" s="84" t="str">
        <f>"TOTAL MATCHES WON BY : "&amp;H342</f>
        <v>TOTAL MATCHES WON BY : Gosnells</v>
      </c>
      <c r="H353" s="58"/>
      <c r="I353" s="58"/>
      <c r="J353" s="56"/>
      <c r="K353" s="21">
        <f>COUNTA(K346:K352)-0.5*COUNTIF(K346:K352,"Sq*")-COUNTIF(K346:K352,"TBA")</f>
        <v>4</v>
      </c>
      <c r="L353" s="24"/>
      <c r="M353" s="22"/>
      <c r="N353" s="22" t="str">
        <f>IF(F353+K353=0,"",C342)</f>
        <v>Mandurah</v>
      </c>
      <c r="O353" s="22">
        <f>F353</f>
        <v>3</v>
      </c>
      <c r="P353" s="22" t="str">
        <f>IF(F353+K353=0,"",H342)</f>
        <v>Gosnells</v>
      </c>
      <c r="Q353" s="22">
        <f>K353</f>
        <v>4</v>
      </c>
      <c r="R353" s="22" t="str">
        <f>G354</f>
        <v>Gosnells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Gosnells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15">
      <c r="A356" s="23"/>
      <c r="B356" s="23"/>
      <c r="C356" s="23"/>
      <c r="D356" s="23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spans="1:25" ht="15">
      <c r="A357" s="23"/>
      <c r="B357" s="23"/>
      <c r="C357" s="23"/>
      <c r="D357" s="23"/>
      <c r="E357" s="23"/>
      <c r="F357" s="23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spans="1:25" ht="30" customHeight="1">
      <c r="A358" s="13"/>
      <c r="B358" s="76" t="str">
        <f>[6]Sheet1!A7</f>
        <v>ROUND ONE</v>
      </c>
      <c r="C358" s="56"/>
      <c r="D358" s="62" t="str">
        <f>[6]Sheet1!B7</f>
        <v>SUNDAY 8 JUNE</v>
      </c>
      <c r="E358" s="58"/>
      <c r="F358" s="56"/>
      <c r="G358" s="99" t="str">
        <f>[6]Sheet1!C7</f>
        <v>Kwinana GC</v>
      </c>
      <c r="H358" s="58"/>
      <c r="I358" s="58"/>
      <c r="J358" s="58"/>
      <c r="K358" s="56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spans="1:25" ht="15">
      <c r="A359" s="23"/>
      <c r="B359" s="15" t="s">
        <v>18</v>
      </c>
      <c r="C359" s="64" t="str">
        <f>[6]Sheet1!C8</f>
        <v>Royal Fremantle</v>
      </c>
      <c r="D359" s="58"/>
      <c r="E359" s="58"/>
      <c r="F359" s="56"/>
      <c r="G359" s="16" t="s">
        <v>18</v>
      </c>
      <c r="H359" s="65" t="str">
        <f>[6]Sheet1!E8</f>
        <v>Gosnells</v>
      </c>
      <c r="I359" s="58"/>
      <c r="J359" s="58"/>
      <c r="K359" s="56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7" t="s">
        <v>19</v>
      </c>
      <c r="C360" s="80" t="s">
        <v>20</v>
      </c>
      <c r="D360" s="68"/>
      <c r="E360" s="77" t="s">
        <v>469</v>
      </c>
      <c r="F360" s="77" t="s">
        <v>21</v>
      </c>
      <c r="G360" s="81" t="s">
        <v>19</v>
      </c>
      <c r="H360" s="66" t="s">
        <v>20</v>
      </c>
      <c r="I360" s="68"/>
      <c r="J360" s="81" t="s">
        <v>469</v>
      </c>
      <c r="K360" s="81" t="s">
        <v>21</v>
      </c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78"/>
      <c r="C361" s="69"/>
      <c r="D361" s="71"/>
      <c r="E361" s="78"/>
      <c r="F361" s="78"/>
      <c r="G361" s="78"/>
      <c r="H361" s="69"/>
      <c r="I361" s="71"/>
      <c r="J361" s="78"/>
      <c r="K361" s="78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</row>
    <row r="362" spans="1:25" ht="15">
      <c r="A362" s="23"/>
      <c r="B362" s="79"/>
      <c r="C362" s="72"/>
      <c r="D362" s="74"/>
      <c r="E362" s="79"/>
      <c r="F362" s="79"/>
      <c r="G362" s="79"/>
      <c r="H362" s="72"/>
      <c r="I362" s="74"/>
      <c r="J362" s="79"/>
      <c r="K362" s="79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</row>
    <row r="363" spans="1:25" ht="15">
      <c r="A363" s="23"/>
      <c r="B363" s="15">
        <v>1</v>
      </c>
      <c r="C363" s="75" t="s">
        <v>1092</v>
      </c>
      <c r="D363" s="56"/>
      <c r="E363" s="21">
        <v>5</v>
      </c>
      <c r="F363" s="19" t="s">
        <v>99</v>
      </c>
      <c r="G363" s="98">
        <v>1</v>
      </c>
      <c r="H363" s="75" t="s">
        <v>1091</v>
      </c>
      <c r="I363" s="56"/>
      <c r="J363" s="21">
        <v>4</v>
      </c>
      <c r="K363" s="19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2</v>
      </c>
      <c r="C364" s="75" t="s">
        <v>1090</v>
      </c>
      <c r="D364" s="56"/>
      <c r="E364" s="21">
        <v>5</v>
      </c>
      <c r="F364" s="19" t="s">
        <v>23</v>
      </c>
      <c r="G364" s="97">
        <v>2</v>
      </c>
      <c r="H364" s="75" t="s">
        <v>1089</v>
      </c>
      <c r="I364" s="56"/>
      <c r="J364" s="21">
        <v>5</v>
      </c>
      <c r="K364" s="19" t="s">
        <v>23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3</v>
      </c>
      <c r="C365" s="75" t="s">
        <v>1088</v>
      </c>
      <c r="D365" s="56"/>
      <c r="E365" s="21">
        <v>5</v>
      </c>
      <c r="F365" s="19"/>
      <c r="G365" s="97">
        <v>3</v>
      </c>
      <c r="H365" s="75" t="s">
        <v>1087</v>
      </c>
      <c r="I365" s="56"/>
      <c r="J365" s="21">
        <v>5</v>
      </c>
      <c r="K365" s="19" t="s">
        <v>96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4</v>
      </c>
      <c r="C366" s="75" t="s">
        <v>1086</v>
      </c>
      <c r="D366" s="56"/>
      <c r="E366" s="21">
        <v>5</v>
      </c>
      <c r="F366" s="19"/>
      <c r="G366" s="97">
        <v>4</v>
      </c>
      <c r="H366" s="75" t="s">
        <v>1085</v>
      </c>
      <c r="I366" s="56"/>
      <c r="J366" s="21">
        <v>6</v>
      </c>
      <c r="K366" s="19" t="s">
        <v>111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5</v>
      </c>
      <c r="C367" s="75" t="s">
        <v>1084</v>
      </c>
      <c r="D367" s="56"/>
      <c r="E367" s="21">
        <v>5</v>
      </c>
      <c r="F367" s="19" t="s">
        <v>23</v>
      </c>
      <c r="G367" s="97">
        <v>5</v>
      </c>
      <c r="H367" s="75" t="s">
        <v>1083</v>
      </c>
      <c r="I367" s="56"/>
      <c r="J367" s="21">
        <v>7</v>
      </c>
      <c r="K367" s="19" t="s">
        <v>23</v>
      </c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15">
        <v>6</v>
      </c>
      <c r="C368" s="75" t="s">
        <v>1082</v>
      </c>
      <c r="D368" s="56"/>
      <c r="E368" s="21">
        <v>6</v>
      </c>
      <c r="F368" s="19" t="s">
        <v>23</v>
      </c>
      <c r="G368" s="97">
        <v>6</v>
      </c>
      <c r="H368" s="75" t="s">
        <v>1081</v>
      </c>
      <c r="I368" s="56"/>
      <c r="J368" s="21">
        <v>8</v>
      </c>
      <c r="K368" s="19" t="s">
        <v>23</v>
      </c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</row>
    <row r="369" spans="1:25" ht="15">
      <c r="A369" s="23"/>
      <c r="B369" s="15">
        <v>7</v>
      </c>
      <c r="C369" s="75" t="s">
        <v>1080</v>
      </c>
      <c r="D369" s="56"/>
      <c r="E369" s="21">
        <v>9</v>
      </c>
      <c r="F369" s="19" t="s">
        <v>84</v>
      </c>
      <c r="G369" s="97">
        <v>7</v>
      </c>
      <c r="H369" s="75" t="s">
        <v>1079</v>
      </c>
      <c r="I369" s="56"/>
      <c r="J369" s="21">
        <v>13</v>
      </c>
      <c r="K369" s="19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</row>
    <row r="370" spans="1:25" ht="15">
      <c r="A370" s="23"/>
      <c r="B370" s="64" t="str">
        <f>"TOTAL MATCHES WON BY : "&amp;C359</f>
        <v>TOTAL MATCHES WON BY : Royal Fremantle</v>
      </c>
      <c r="C370" s="58"/>
      <c r="D370" s="58"/>
      <c r="E370" s="56"/>
      <c r="F370" s="21">
        <f>COUNTA(F363:F369)-0.5*COUNTIF(F363:F369,"Sq*")-COUNTIF(F363:F369,"TBA")</f>
        <v>3.5</v>
      </c>
      <c r="G370" s="84" t="str">
        <f>"TOTAL MATCHES WON BY : "&amp;H359</f>
        <v>TOTAL MATCHES WON BY : Gosnells</v>
      </c>
      <c r="H370" s="58"/>
      <c r="I370" s="58"/>
      <c r="J370" s="56"/>
      <c r="K370" s="21">
        <f>COUNTA(K363:K369)-0.5*COUNTIF(K363:K369,"Sq*")-COUNTIF(K363:K369,"TBA")</f>
        <v>3.5</v>
      </c>
      <c r="L370" s="22"/>
      <c r="M370" s="22"/>
      <c r="N370" s="22" t="str">
        <f>IF(F370+K370=0,"",C359)</f>
        <v>Royal Fremantle</v>
      </c>
      <c r="O370" s="22">
        <f>F370</f>
        <v>3.5</v>
      </c>
      <c r="P370" s="22" t="str">
        <f>IF(F370+K370=0,"",H359)</f>
        <v>Gosnells</v>
      </c>
      <c r="Q370" s="22">
        <f>K370</f>
        <v>3.5</v>
      </c>
      <c r="R370" s="22" t="str">
        <f>G371</f>
        <v>HALVED</v>
      </c>
      <c r="S370" s="22" t="str">
        <f>IF(R370="HALVED",C359,"")</f>
        <v>Royal Fremantle</v>
      </c>
      <c r="T370" s="22" t="str">
        <f>IF(R370="HALVED",H359,"")</f>
        <v>Gosnells</v>
      </c>
      <c r="U370" s="22"/>
      <c r="V370" s="22"/>
      <c r="W370" s="22"/>
      <c r="X370" s="22"/>
      <c r="Y370" s="22"/>
    </row>
    <row r="371" spans="1:25" ht="15">
      <c r="A371" s="23"/>
      <c r="B371" s="82" t="s">
        <v>41</v>
      </c>
      <c r="C371" s="58"/>
      <c r="D371" s="58"/>
      <c r="E371" s="58"/>
      <c r="F371" s="56"/>
      <c r="G371" s="83" t="str">
        <f>IF(F370+K370&lt;4,"",IF(F370=K370,"HALVED",IF(F370&gt;K370,C359,H359)))</f>
        <v>HALVED</v>
      </c>
      <c r="H371" s="58"/>
      <c r="I371" s="58"/>
      <c r="J371" s="58"/>
      <c r="K371" s="56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spans="1:25" ht="15">
      <c r="A372" s="23"/>
      <c r="B372" s="25"/>
      <c r="C372" s="25"/>
      <c r="D372" s="25"/>
      <c r="E372" s="25"/>
      <c r="F372" s="25"/>
      <c r="G372" s="26"/>
      <c r="H372" s="26"/>
      <c r="I372" s="26"/>
      <c r="J372" s="26"/>
      <c r="K372" s="26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spans="1:25" ht="15">
      <c r="A373" s="23"/>
      <c r="B373" s="15" t="s">
        <v>18</v>
      </c>
      <c r="C373" s="64" t="str">
        <f>[6]Sheet1!C9</f>
        <v>Bunbury</v>
      </c>
      <c r="D373" s="58"/>
      <c r="E373" s="58"/>
      <c r="F373" s="56"/>
      <c r="G373" s="16" t="s">
        <v>18</v>
      </c>
      <c r="H373" s="65" t="str">
        <f>[6]Sheet1!E9</f>
        <v>Hartfield</v>
      </c>
      <c r="I373" s="58"/>
      <c r="J373" s="58"/>
      <c r="K373" s="56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7" t="s">
        <v>19</v>
      </c>
      <c r="C374" s="80" t="s">
        <v>20</v>
      </c>
      <c r="D374" s="68"/>
      <c r="E374" s="77" t="s">
        <v>469</v>
      </c>
      <c r="F374" s="77" t="s">
        <v>21</v>
      </c>
      <c r="G374" s="81" t="s">
        <v>19</v>
      </c>
      <c r="H374" s="66" t="s">
        <v>20</v>
      </c>
      <c r="I374" s="68"/>
      <c r="J374" s="81" t="s">
        <v>469</v>
      </c>
      <c r="K374" s="81" t="s">
        <v>21</v>
      </c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78"/>
      <c r="C375" s="69"/>
      <c r="D375" s="71"/>
      <c r="E375" s="78"/>
      <c r="F375" s="78"/>
      <c r="G375" s="78"/>
      <c r="H375" s="69"/>
      <c r="I375" s="71"/>
      <c r="J375" s="78"/>
      <c r="K375" s="78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</row>
    <row r="376" spans="1:25" ht="15">
      <c r="A376" s="23"/>
      <c r="B376" s="79"/>
      <c r="C376" s="72"/>
      <c r="D376" s="74"/>
      <c r="E376" s="79"/>
      <c r="F376" s="79"/>
      <c r="G376" s="79"/>
      <c r="H376" s="72"/>
      <c r="I376" s="74"/>
      <c r="J376" s="79"/>
      <c r="K376" s="79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</row>
    <row r="377" spans="1:25" ht="15">
      <c r="A377" s="23"/>
      <c r="B377" s="15">
        <v>1</v>
      </c>
      <c r="C377" s="75" t="s">
        <v>1078</v>
      </c>
      <c r="D377" s="56"/>
      <c r="E377" s="21">
        <v>4</v>
      </c>
      <c r="F377" s="19"/>
      <c r="G377" s="98">
        <v>1</v>
      </c>
      <c r="H377" s="75" t="s">
        <v>816</v>
      </c>
      <c r="I377" s="56"/>
      <c r="J377" s="21">
        <v>3</v>
      </c>
      <c r="K377" s="19" t="s">
        <v>84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2</v>
      </c>
      <c r="C378" s="75" t="s">
        <v>1077</v>
      </c>
      <c r="D378" s="56"/>
      <c r="E378" s="21">
        <v>5</v>
      </c>
      <c r="F378" s="19"/>
      <c r="G378" s="97">
        <v>2</v>
      </c>
      <c r="H378" s="75" t="s">
        <v>815</v>
      </c>
      <c r="I378" s="56"/>
      <c r="J378" s="21">
        <v>3</v>
      </c>
      <c r="K378" s="19" t="s">
        <v>92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3</v>
      </c>
      <c r="C379" s="75" t="s">
        <v>1076</v>
      </c>
      <c r="D379" s="56"/>
      <c r="E379" s="21">
        <v>5</v>
      </c>
      <c r="F379" s="19" t="s">
        <v>92</v>
      </c>
      <c r="G379" s="97">
        <v>3</v>
      </c>
      <c r="H379" s="75" t="s">
        <v>1075</v>
      </c>
      <c r="I379" s="56"/>
      <c r="J379" s="21">
        <v>4</v>
      </c>
      <c r="K379" s="19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4</v>
      </c>
      <c r="C380" s="75" t="s">
        <v>1074</v>
      </c>
      <c r="D380" s="56"/>
      <c r="E380" s="21">
        <v>6</v>
      </c>
      <c r="F380" s="19" t="s">
        <v>92</v>
      </c>
      <c r="G380" s="97">
        <v>4</v>
      </c>
      <c r="H380" s="75" t="s">
        <v>1073</v>
      </c>
      <c r="I380" s="56"/>
      <c r="J380" s="21">
        <v>5</v>
      </c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5</v>
      </c>
      <c r="C381" s="75" t="s">
        <v>1072</v>
      </c>
      <c r="D381" s="56"/>
      <c r="E381" s="21">
        <v>6</v>
      </c>
      <c r="F381" s="19"/>
      <c r="G381" s="97">
        <v>5</v>
      </c>
      <c r="H381" s="75" t="s">
        <v>1071</v>
      </c>
      <c r="I381" s="56"/>
      <c r="J381" s="21">
        <v>5</v>
      </c>
      <c r="K381" s="19" t="s">
        <v>26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15">
        <v>6</v>
      </c>
      <c r="C382" s="75" t="s">
        <v>1070</v>
      </c>
      <c r="D382" s="56"/>
      <c r="E382" s="21">
        <v>6</v>
      </c>
      <c r="F382" s="19" t="s">
        <v>34</v>
      </c>
      <c r="G382" s="97">
        <v>6</v>
      </c>
      <c r="H382" s="75" t="s">
        <v>1069</v>
      </c>
      <c r="I382" s="56"/>
      <c r="J382" s="21">
        <v>8</v>
      </c>
      <c r="K382" s="19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</row>
    <row r="383" spans="1:25" ht="15">
      <c r="A383" s="23"/>
      <c r="B383" s="15">
        <v>7</v>
      </c>
      <c r="C383" s="75" t="s">
        <v>1068</v>
      </c>
      <c r="D383" s="56"/>
      <c r="E383" s="21">
        <v>6</v>
      </c>
      <c r="F383" s="19" t="s">
        <v>23</v>
      </c>
      <c r="G383" s="97">
        <v>7</v>
      </c>
      <c r="H383" s="75" t="s">
        <v>1067</v>
      </c>
      <c r="I383" s="56"/>
      <c r="J383" s="21">
        <v>8</v>
      </c>
      <c r="K383" s="19" t="s">
        <v>23</v>
      </c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</row>
    <row r="384" spans="1:25" ht="15">
      <c r="A384" s="23"/>
      <c r="B384" s="64" t="str">
        <f>"TOTAL MATCHES WON BY : "&amp;C373</f>
        <v>TOTAL MATCHES WON BY : Bunbury</v>
      </c>
      <c r="C384" s="58"/>
      <c r="D384" s="58"/>
      <c r="E384" s="56"/>
      <c r="F384" s="21">
        <f>COUNTA(F377:F383)-0.5*COUNTIF(F377:F383,"Sq*")-COUNTIF(F377:F383,"TBA")</f>
        <v>3.5</v>
      </c>
      <c r="G384" s="84" t="str">
        <f>"TOTAL MATCHES WON BY : "&amp;H373</f>
        <v>TOTAL MATCHES WON BY : Hartfield</v>
      </c>
      <c r="H384" s="58"/>
      <c r="I384" s="58"/>
      <c r="J384" s="56"/>
      <c r="K384" s="21">
        <f>COUNTA(K377:K383)-0.5*COUNTIF(K377:K383,"Sq*")-COUNTIF(K377:K383,"TBA")</f>
        <v>3.5</v>
      </c>
      <c r="L384" s="22"/>
      <c r="M384" s="22"/>
      <c r="N384" s="22" t="str">
        <f>IF(F384+K384=0,"",C373)</f>
        <v>Bunbury</v>
      </c>
      <c r="O384" s="22">
        <f>F384</f>
        <v>3.5</v>
      </c>
      <c r="P384" s="22" t="str">
        <f>IF(F384+K384=0,"",H373)</f>
        <v>Hartfield</v>
      </c>
      <c r="Q384" s="22">
        <f>K384</f>
        <v>3.5</v>
      </c>
      <c r="R384" s="22" t="str">
        <f>G385</f>
        <v>HALVED</v>
      </c>
      <c r="S384" s="22" t="str">
        <f>IF(R384="HALVED",C373,"")</f>
        <v>Bunbury</v>
      </c>
      <c r="T384" s="22" t="str">
        <f>IF(R384="HALVED",H373,"")</f>
        <v>Hartfield</v>
      </c>
      <c r="U384" s="22"/>
      <c r="V384" s="22"/>
      <c r="W384" s="22"/>
      <c r="X384" s="22"/>
      <c r="Y384" s="22"/>
    </row>
    <row r="385" spans="1:25" ht="15">
      <c r="A385" s="23"/>
      <c r="B385" s="82" t="s">
        <v>41</v>
      </c>
      <c r="C385" s="58"/>
      <c r="D385" s="58"/>
      <c r="E385" s="58"/>
      <c r="F385" s="56"/>
      <c r="G385" s="83" t="str">
        <f>IF(F384+K384&lt;4,"",IF(F384=K384,"HALVED",IF(F384&gt;K384,C373,H373)))</f>
        <v>HALVED</v>
      </c>
      <c r="H385" s="58"/>
      <c r="I385" s="58"/>
      <c r="J385" s="58"/>
      <c r="K385" s="56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spans="1:25" ht="15">
      <c r="A386" s="23"/>
      <c r="B386" s="25"/>
      <c r="C386" s="25"/>
      <c r="D386" s="25"/>
      <c r="E386" s="25"/>
      <c r="F386" s="25"/>
      <c r="G386" s="26"/>
      <c r="H386" s="26"/>
      <c r="I386" s="26"/>
      <c r="J386" s="26"/>
      <c r="K386" s="26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spans="1:25" ht="15">
      <c r="A387" s="23"/>
      <c r="B387" s="15" t="s">
        <v>18</v>
      </c>
      <c r="C387" s="64" t="str">
        <f>[6]Sheet1!C10</f>
        <v>Kwinana</v>
      </c>
      <c r="D387" s="58"/>
      <c r="E387" s="58"/>
      <c r="F387" s="56"/>
      <c r="G387" s="16" t="s">
        <v>18</v>
      </c>
      <c r="H387" s="65" t="str">
        <f>[6]Sheet1!E10</f>
        <v>Meadow Springs</v>
      </c>
      <c r="I387" s="58"/>
      <c r="J387" s="58"/>
      <c r="K387" s="56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7" t="s">
        <v>19</v>
      </c>
      <c r="C388" s="80" t="s">
        <v>20</v>
      </c>
      <c r="D388" s="68"/>
      <c r="E388" s="77" t="s">
        <v>469</v>
      </c>
      <c r="F388" s="77" t="s">
        <v>21</v>
      </c>
      <c r="G388" s="81" t="s">
        <v>19</v>
      </c>
      <c r="H388" s="66" t="s">
        <v>20</v>
      </c>
      <c r="I388" s="68"/>
      <c r="J388" s="81" t="s">
        <v>469</v>
      </c>
      <c r="K388" s="81" t="s">
        <v>21</v>
      </c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78"/>
      <c r="C389" s="69"/>
      <c r="D389" s="71"/>
      <c r="E389" s="78"/>
      <c r="F389" s="78"/>
      <c r="G389" s="78"/>
      <c r="H389" s="69"/>
      <c r="I389" s="71"/>
      <c r="J389" s="78"/>
      <c r="K389" s="78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spans="1:25" ht="15">
      <c r="A390" s="23"/>
      <c r="B390" s="79"/>
      <c r="C390" s="72"/>
      <c r="D390" s="74"/>
      <c r="E390" s="79"/>
      <c r="F390" s="79"/>
      <c r="G390" s="79"/>
      <c r="H390" s="72"/>
      <c r="I390" s="74"/>
      <c r="J390" s="79"/>
      <c r="K390" s="79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spans="1:25" ht="15">
      <c r="A391" s="23"/>
      <c r="B391" s="15">
        <v>1</v>
      </c>
      <c r="C391" s="75" t="s">
        <v>654</v>
      </c>
      <c r="D391" s="56"/>
      <c r="E391" s="21">
        <v>4</v>
      </c>
      <c r="F391" s="19"/>
      <c r="G391" s="98">
        <v>1</v>
      </c>
      <c r="H391" s="75" t="s">
        <v>1066</v>
      </c>
      <c r="I391" s="56"/>
      <c r="J391" s="21">
        <v>5</v>
      </c>
      <c r="K391" s="19" t="s">
        <v>99</v>
      </c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2</v>
      </c>
      <c r="C392" s="75" t="s">
        <v>650</v>
      </c>
      <c r="D392" s="56"/>
      <c r="E392" s="21">
        <v>5</v>
      </c>
      <c r="F392" s="19" t="s">
        <v>107</v>
      </c>
      <c r="G392" s="97">
        <v>2</v>
      </c>
      <c r="H392" s="75" t="s">
        <v>1065</v>
      </c>
      <c r="I392" s="56"/>
      <c r="J392" s="21">
        <v>5</v>
      </c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3</v>
      </c>
      <c r="C393" s="75" t="s">
        <v>1064</v>
      </c>
      <c r="D393" s="56"/>
      <c r="E393" s="21">
        <v>5</v>
      </c>
      <c r="F393" s="19" t="s">
        <v>23</v>
      </c>
      <c r="G393" s="97">
        <v>3</v>
      </c>
      <c r="H393" s="75" t="s">
        <v>1063</v>
      </c>
      <c r="I393" s="56"/>
      <c r="J393" s="21">
        <v>6</v>
      </c>
      <c r="K393" s="19" t="s">
        <v>23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4</v>
      </c>
      <c r="C394" s="75" t="s">
        <v>1062</v>
      </c>
      <c r="D394" s="56"/>
      <c r="E394" s="21">
        <v>6</v>
      </c>
      <c r="F394" s="19"/>
      <c r="G394" s="97">
        <v>4</v>
      </c>
      <c r="H394" s="75" t="s">
        <v>1061</v>
      </c>
      <c r="I394" s="56"/>
      <c r="J394" s="21">
        <v>8</v>
      </c>
      <c r="K394" s="19" t="s">
        <v>84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5</v>
      </c>
      <c r="C395" s="75" t="s">
        <v>1060</v>
      </c>
      <c r="D395" s="56"/>
      <c r="E395" s="21">
        <v>7</v>
      </c>
      <c r="F395" s="19"/>
      <c r="G395" s="97">
        <v>5</v>
      </c>
      <c r="H395" s="75" t="s">
        <v>1059</v>
      </c>
      <c r="I395" s="56"/>
      <c r="J395" s="21">
        <v>9</v>
      </c>
      <c r="K395" s="19" t="s">
        <v>34</v>
      </c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15">
        <v>6</v>
      </c>
      <c r="C396" s="75" t="s">
        <v>1058</v>
      </c>
      <c r="D396" s="56"/>
      <c r="E396" s="21">
        <v>7</v>
      </c>
      <c r="F396" s="19"/>
      <c r="G396" s="97">
        <v>6</v>
      </c>
      <c r="H396" s="75" t="s">
        <v>1057</v>
      </c>
      <c r="I396" s="56"/>
      <c r="J396" s="21">
        <v>9</v>
      </c>
      <c r="K396" s="19" t="s">
        <v>26</v>
      </c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</row>
    <row r="397" spans="1:25" ht="15">
      <c r="A397" s="23"/>
      <c r="B397" s="15">
        <v>7</v>
      </c>
      <c r="C397" s="75" t="s">
        <v>1056</v>
      </c>
      <c r="D397" s="56"/>
      <c r="E397" s="21">
        <v>8</v>
      </c>
      <c r="F397" s="19"/>
      <c r="G397" s="97">
        <v>7</v>
      </c>
      <c r="H397" s="75" t="s">
        <v>1055</v>
      </c>
      <c r="I397" s="56"/>
      <c r="J397" s="21">
        <v>10</v>
      </c>
      <c r="K397" s="19" t="s">
        <v>34</v>
      </c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</row>
    <row r="398" spans="1:25" ht="15">
      <c r="A398" s="23"/>
      <c r="B398" s="64" t="str">
        <f>"TOTAL MATCHES WON BY : "&amp;C387</f>
        <v>TOTAL MATCHES WON BY : Kwinana</v>
      </c>
      <c r="C398" s="58"/>
      <c r="D398" s="58"/>
      <c r="E398" s="56"/>
      <c r="F398" s="21">
        <f>COUNTA(F391:F397)-0.5*COUNTIF(F391:F397,"Sq*")-COUNTIF(F391:F397,"TBA")</f>
        <v>1.5</v>
      </c>
      <c r="G398" s="84" t="str">
        <f>"TOTAL MATCHES WON BY : "&amp;H387</f>
        <v>TOTAL MATCHES WON BY : Meadow Springs</v>
      </c>
      <c r="H398" s="58"/>
      <c r="I398" s="58"/>
      <c r="J398" s="56"/>
      <c r="K398" s="21">
        <f>COUNTA(K391:K397)-0.5*COUNTIF(K391:K397,"Sq*")-COUNTIF(K391:K397,"TBA")</f>
        <v>5.5</v>
      </c>
      <c r="L398" s="22"/>
      <c r="M398" s="22"/>
      <c r="N398" s="22" t="str">
        <f>IF(F398+K398=0,"",C387)</f>
        <v>Kwinana</v>
      </c>
      <c r="O398" s="22">
        <f>F398</f>
        <v>1.5</v>
      </c>
      <c r="P398" s="22" t="str">
        <f>IF(F398+K398=0,"",H387)</f>
        <v>Meadow Springs</v>
      </c>
      <c r="Q398" s="22">
        <f>K398</f>
        <v>5.5</v>
      </c>
      <c r="R398" s="22" t="str">
        <f>G399</f>
        <v>Meadow Springs</v>
      </c>
      <c r="S398" s="22" t="str">
        <f>IF(R398="HALVED",C387,"")</f>
        <v/>
      </c>
      <c r="T398" s="22" t="str">
        <f>IF(R398="HALVED",H387,"")</f>
        <v/>
      </c>
      <c r="U398" s="22"/>
      <c r="V398" s="22"/>
      <c r="W398" s="22"/>
      <c r="X398" s="22"/>
      <c r="Y398" s="22"/>
    </row>
    <row r="399" spans="1:25" ht="15">
      <c r="A399" s="23"/>
      <c r="B399" s="82" t="s">
        <v>41</v>
      </c>
      <c r="C399" s="58"/>
      <c r="D399" s="58"/>
      <c r="E399" s="58"/>
      <c r="F399" s="56"/>
      <c r="G399" s="83" t="str">
        <f>IF(F398+K398&lt;4,"",IF(F398=K398,"HALVED",IF(F398&gt;K398,C387,H387)))</f>
        <v>Meadow Springs</v>
      </c>
      <c r="H399" s="58"/>
      <c r="I399" s="58"/>
      <c r="J399" s="58"/>
      <c r="K399" s="56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spans="1:25" ht="15">
      <c r="A400" s="23"/>
      <c r="B400" s="25"/>
      <c r="C400" s="25"/>
      <c r="D400" s="25"/>
      <c r="E400" s="25"/>
      <c r="F400" s="25"/>
      <c r="G400" s="26"/>
      <c r="H400" s="26"/>
      <c r="I400" s="26"/>
      <c r="J400" s="26"/>
      <c r="K400" s="26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spans="1:25" ht="15">
      <c r="A401" s="23"/>
      <c r="B401" s="15" t="s">
        <v>18</v>
      </c>
      <c r="C401" s="64" t="str">
        <f>[6]Sheet1!C11</f>
        <v>Melville Glades</v>
      </c>
      <c r="D401" s="58"/>
      <c r="E401" s="58"/>
      <c r="F401" s="56"/>
      <c r="G401" s="16" t="s">
        <v>18</v>
      </c>
      <c r="H401" s="65" t="str">
        <f>[6]Sheet1!E11</f>
        <v>Mandurah</v>
      </c>
      <c r="I401" s="58"/>
      <c r="J401" s="58"/>
      <c r="K401" s="56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spans="1:25" ht="15">
      <c r="A402" s="23"/>
      <c r="B402" s="77" t="s">
        <v>19</v>
      </c>
      <c r="C402" s="80" t="s">
        <v>20</v>
      </c>
      <c r="D402" s="68"/>
      <c r="E402" s="77" t="s">
        <v>469</v>
      </c>
      <c r="F402" s="77" t="s">
        <v>21</v>
      </c>
      <c r="G402" s="81" t="s">
        <v>19</v>
      </c>
      <c r="H402" s="66" t="s">
        <v>20</v>
      </c>
      <c r="I402" s="68"/>
      <c r="J402" s="81" t="s">
        <v>469</v>
      </c>
      <c r="K402" s="81" t="s">
        <v>21</v>
      </c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spans="1:25" ht="15">
      <c r="A403" s="23"/>
      <c r="B403" s="78"/>
      <c r="C403" s="69"/>
      <c r="D403" s="71"/>
      <c r="E403" s="78"/>
      <c r="F403" s="78"/>
      <c r="G403" s="78"/>
      <c r="H403" s="69"/>
      <c r="I403" s="71"/>
      <c r="J403" s="78"/>
      <c r="K403" s="78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spans="1:25" ht="15">
      <c r="A404" s="23"/>
      <c r="B404" s="79"/>
      <c r="C404" s="72"/>
      <c r="D404" s="74"/>
      <c r="E404" s="79"/>
      <c r="F404" s="79"/>
      <c r="G404" s="79"/>
      <c r="H404" s="72"/>
      <c r="I404" s="74"/>
      <c r="J404" s="79"/>
      <c r="K404" s="79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spans="1:25" ht="15">
      <c r="A405" s="23"/>
      <c r="B405" s="15">
        <v>1</v>
      </c>
      <c r="C405" s="75" t="s">
        <v>1054</v>
      </c>
      <c r="D405" s="56"/>
      <c r="E405" s="21">
        <v>5</v>
      </c>
      <c r="F405" s="19" t="s">
        <v>23</v>
      </c>
      <c r="G405" s="98">
        <v>1</v>
      </c>
      <c r="H405" s="75" t="s">
        <v>1053</v>
      </c>
      <c r="I405" s="56"/>
      <c r="J405" s="21">
        <v>5</v>
      </c>
      <c r="K405" s="19" t="s">
        <v>23</v>
      </c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spans="1:25" ht="15">
      <c r="A406" s="23"/>
      <c r="B406" s="15">
        <v>2</v>
      </c>
      <c r="C406" s="75" t="s">
        <v>1052</v>
      </c>
      <c r="D406" s="56"/>
      <c r="E406" s="21">
        <v>5</v>
      </c>
      <c r="F406" s="19" t="s">
        <v>29</v>
      </c>
      <c r="G406" s="97">
        <v>2</v>
      </c>
      <c r="H406" s="75" t="s">
        <v>1051</v>
      </c>
      <c r="I406" s="56"/>
      <c r="J406" s="21">
        <v>6</v>
      </c>
      <c r="K406" s="19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spans="1:25" ht="15">
      <c r="A407" s="23"/>
      <c r="B407" s="15">
        <v>3</v>
      </c>
      <c r="C407" s="75" t="s">
        <v>1050</v>
      </c>
      <c r="D407" s="56"/>
      <c r="E407" s="21">
        <v>5</v>
      </c>
      <c r="F407" s="19"/>
      <c r="G407" s="97">
        <v>3</v>
      </c>
      <c r="H407" s="75" t="s">
        <v>1049</v>
      </c>
      <c r="I407" s="56"/>
      <c r="J407" s="21">
        <v>7</v>
      </c>
      <c r="K407" s="19" t="s">
        <v>26</v>
      </c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spans="1:25" ht="15">
      <c r="A408" s="23"/>
      <c r="B408" s="15">
        <v>4</v>
      </c>
      <c r="C408" s="75" t="s">
        <v>1048</v>
      </c>
      <c r="D408" s="56"/>
      <c r="E408" s="21">
        <v>7</v>
      </c>
      <c r="F408" s="19"/>
      <c r="G408" s="97">
        <v>4</v>
      </c>
      <c r="H408" s="75" t="s">
        <v>1047</v>
      </c>
      <c r="I408" s="56"/>
      <c r="J408" s="21">
        <v>9</v>
      </c>
      <c r="K408" s="19" t="s">
        <v>34</v>
      </c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spans="1:25" ht="15">
      <c r="A409" s="23"/>
      <c r="B409" s="15">
        <v>5</v>
      </c>
      <c r="C409" s="75" t="s">
        <v>1046</v>
      </c>
      <c r="D409" s="56"/>
      <c r="E409" s="21">
        <v>8</v>
      </c>
      <c r="F409" s="19"/>
      <c r="G409" s="97">
        <v>5</v>
      </c>
      <c r="H409" s="75" t="s">
        <v>1045</v>
      </c>
      <c r="I409" s="56"/>
      <c r="J409" s="21">
        <v>10</v>
      </c>
      <c r="K409" s="19" t="s">
        <v>135</v>
      </c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spans="1:25" ht="15">
      <c r="A410" s="23"/>
      <c r="B410" s="15">
        <v>6</v>
      </c>
      <c r="C410" s="75" t="s">
        <v>1044</v>
      </c>
      <c r="D410" s="56"/>
      <c r="E410" s="21">
        <v>9</v>
      </c>
      <c r="F410" s="19" t="s">
        <v>84</v>
      </c>
      <c r="G410" s="97">
        <v>6</v>
      </c>
      <c r="H410" s="75" t="s">
        <v>1043</v>
      </c>
      <c r="I410" s="56"/>
      <c r="J410" s="21">
        <v>13</v>
      </c>
      <c r="K410" s="19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spans="1:25" ht="15">
      <c r="A411" s="23"/>
      <c r="B411" s="15">
        <v>7</v>
      </c>
      <c r="C411" s="75" t="s">
        <v>1042</v>
      </c>
      <c r="D411" s="56"/>
      <c r="E411" s="21">
        <v>9</v>
      </c>
      <c r="F411" s="19" t="s">
        <v>29</v>
      </c>
      <c r="G411" s="97">
        <v>7</v>
      </c>
      <c r="H411" s="75" t="s">
        <v>1041</v>
      </c>
      <c r="I411" s="56"/>
      <c r="J411" s="21">
        <v>13</v>
      </c>
      <c r="K411" s="19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64" t="str">
        <f>"TOTAL MATCHES WON BY : "&amp;C401</f>
        <v>TOTAL MATCHES WON BY : Melville Glades</v>
      </c>
      <c r="C412" s="58"/>
      <c r="D412" s="58"/>
      <c r="E412" s="56"/>
      <c r="F412" s="21">
        <f>COUNTA(F405:F411)-0.5*COUNTIF(F405:F411,"Sq*")-COUNTIF(F405:F411,"TBA")</f>
        <v>3.5</v>
      </c>
      <c r="G412" s="84" t="str">
        <f>"TOTAL MATCHES WON BY : "&amp;H401</f>
        <v>TOTAL MATCHES WON BY : Mandurah</v>
      </c>
      <c r="H412" s="58"/>
      <c r="I412" s="58"/>
      <c r="J412" s="56"/>
      <c r="K412" s="21">
        <f>COUNTA(K405:K411)-0.5*COUNTIF(K405:K411,"Sq*")-COUNTIF(K405:K411,"TBA")</f>
        <v>3.5</v>
      </c>
      <c r="L412" s="24"/>
      <c r="M412" s="22"/>
      <c r="N412" s="22" t="str">
        <f>IF(F412+K412=0,"",C401)</f>
        <v>Melville Glades</v>
      </c>
      <c r="O412" s="22">
        <f>F412</f>
        <v>3.5</v>
      </c>
      <c r="P412" s="22" t="str">
        <f>IF(F412+K412=0,"",H401)</f>
        <v>Mandurah</v>
      </c>
      <c r="Q412" s="22">
        <f>K412</f>
        <v>3.5</v>
      </c>
      <c r="R412" s="22" t="str">
        <f>G413</f>
        <v>HALVED</v>
      </c>
      <c r="S412" s="22" t="str">
        <f>IF(R412="HALVED",C401,"")</f>
        <v>Melville Glades</v>
      </c>
      <c r="T412" s="22" t="str">
        <f>IF(R412="HALVED",H401,"")</f>
        <v>Mandurah</v>
      </c>
      <c r="U412" s="22"/>
      <c r="V412" s="22"/>
      <c r="W412" s="22"/>
      <c r="X412" s="22"/>
      <c r="Y412" s="22"/>
    </row>
    <row r="413" spans="1:25" ht="15">
      <c r="A413" s="23"/>
      <c r="B413" s="82" t="s">
        <v>41</v>
      </c>
      <c r="C413" s="58"/>
      <c r="D413" s="58"/>
      <c r="E413" s="58"/>
      <c r="F413" s="56"/>
      <c r="G413" s="83" t="str">
        <f>IF(F412+K412&lt;4,"",IF(F412=K412,"HALVED",IF(F412&gt;K412,C401,H401)))</f>
        <v>HALVED</v>
      </c>
      <c r="H413" s="58"/>
      <c r="I413" s="58"/>
      <c r="J413" s="58"/>
      <c r="K413" s="56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>
      <c r="A433" s="23"/>
      <c r="B433" s="23"/>
      <c r="C433" s="23"/>
      <c r="D433" s="23"/>
      <c r="E433" s="23"/>
      <c r="F433" s="23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>
      <c r="A434" s="23"/>
      <c r="B434" s="23"/>
      <c r="C434" s="23"/>
      <c r="D434" s="23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>
      <c r="A435" s="23"/>
      <c r="B435" s="23"/>
      <c r="C435" s="23"/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23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92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34" t="s">
        <v>104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26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34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90" t="s">
        <v>37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29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99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111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96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84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135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107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175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170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186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187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188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189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190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34" t="s">
        <v>191</v>
      </c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 hidden="1">
      <c r="A457" s="23"/>
      <c r="B457" s="23"/>
      <c r="C457" s="34" t="s">
        <v>192</v>
      </c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34" t="s">
        <v>193</v>
      </c>
      <c r="D458" s="23"/>
      <c r="E458" s="23"/>
      <c r="F458" s="23"/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90"/>
      <c r="D459" s="23"/>
      <c r="E459" s="23"/>
      <c r="F459" s="23"/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>
      <c r="A460" s="23"/>
      <c r="B460" s="23"/>
      <c r="C460" s="23"/>
      <c r="D460" s="23"/>
      <c r="E460" s="23"/>
      <c r="F460" s="23"/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>
      <c r="A461" s="23"/>
      <c r="B461" s="23"/>
      <c r="C461" s="23"/>
      <c r="D461" s="23"/>
      <c r="E461" s="23"/>
      <c r="F461" s="23"/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>
      <c r="A462" s="23"/>
      <c r="B462" s="23"/>
      <c r="C462" s="23"/>
      <c r="D462" s="23"/>
      <c r="E462" s="23"/>
      <c r="F462" s="23"/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>
      <c r="A463" s="23"/>
      <c r="B463" s="23"/>
      <c r="C463" s="23"/>
      <c r="D463" s="23"/>
      <c r="E463" s="23"/>
      <c r="F463" s="23"/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>
      <c r="A464" s="23"/>
      <c r="B464" s="23"/>
      <c r="C464" s="23"/>
      <c r="D464" s="23"/>
      <c r="E464" s="23"/>
      <c r="F464" s="23"/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>
      <c r="A465" s="23"/>
      <c r="B465" s="23"/>
      <c r="C465" s="23"/>
      <c r="D465" s="23"/>
      <c r="E465" s="23"/>
      <c r="F465" s="23"/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>
      <c r="A466" s="23"/>
      <c r="B466" s="23"/>
      <c r="C466" s="23"/>
      <c r="D466" s="23"/>
      <c r="E466" s="23"/>
      <c r="F466" s="23"/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>
      <c r="A467" s="23"/>
      <c r="B467" s="23"/>
      <c r="C467" s="23"/>
      <c r="D467" s="23"/>
      <c r="E467" s="23"/>
      <c r="F467" s="23"/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>
      <c r="A468" s="23"/>
      <c r="B468" s="23"/>
      <c r="C468" s="23"/>
      <c r="D468" s="23"/>
      <c r="E468" s="23"/>
      <c r="F468" s="23"/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>
      <c r="A469" s="23"/>
      <c r="B469" s="23"/>
      <c r="C469" s="23"/>
      <c r="D469" s="23"/>
      <c r="E469" s="23"/>
      <c r="F469" s="23"/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>
      <c r="A470" s="23"/>
      <c r="B470" s="23"/>
      <c r="C470" s="23"/>
      <c r="D470" s="23"/>
      <c r="E470" s="23"/>
      <c r="F470" s="23"/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>
      <c r="A471" s="23"/>
      <c r="B471" s="23"/>
      <c r="C471" s="23"/>
      <c r="D471" s="23"/>
      <c r="E471" s="23"/>
      <c r="F471" s="23"/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>
      <c r="A472" s="23"/>
      <c r="B472" s="23"/>
      <c r="C472" s="23"/>
      <c r="D472" s="23"/>
      <c r="E472" s="23"/>
      <c r="F472" s="23"/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>
      <c r="A473" s="23"/>
      <c r="B473" s="23"/>
      <c r="C473" s="23"/>
      <c r="D473" s="23"/>
      <c r="E473" s="23"/>
      <c r="F473" s="23"/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>
      <c r="A474" s="23"/>
      <c r="B474" s="23"/>
      <c r="C474" s="23"/>
      <c r="D474" s="23"/>
      <c r="E474" s="23"/>
      <c r="F474" s="23"/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>
      <c r="A475" s="23"/>
      <c r="B475" s="23"/>
      <c r="C475" s="23"/>
      <c r="D475" s="23"/>
      <c r="E475" s="23"/>
      <c r="F475" s="23"/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>
      <c r="A476" s="23"/>
      <c r="B476" s="23"/>
      <c r="C476" s="23"/>
      <c r="D476" s="23"/>
      <c r="E476" s="23"/>
      <c r="F476" s="23"/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>
      <c r="A477" s="23"/>
      <c r="B477" s="23"/>
      <c r="C477" s="23"/>
      <c r="D477" s="23"/>
      <c r="E477" s="23"/>
      <c r="F477" s="23"/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>
      <c r="A478" s="23"/>
      <c r="B478" s="23"/>
      <c r="C478" s="23"/>
      <c r="D478" s="23"/>
      <c r="E478" s="23"/>
      <c r="F478" s="23"/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>
      <c r="A479" s="23"/>
      <c r="B479" s="23"/>
      <c r="C479" s="23"/>
      <c r="D479" s="23"/>
      <c r="E479" s="23"/>
      <c r="F479" s="23"/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>
      <c r="A480" s="23"/>
      <c r="B480" s="23"/>
      <c r="C480" s="23"/>
      <c r="D480" s="23"/>
      <c r="E480" s="23"/>
      <c r="F480" s="23"/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spans="1:25" ht="15">
      <c r="A531" s="23"/>
      <c r="B531" s="23"/>
      <c r="C531" s="23"/>
      <c r="D531" s="23"/>
      <c r="E531" s="23"/>
      <c r="F531" s="23"/>
      <c r="G531" s="24"/>
      <c r="H531" s="24"/>
      <c r="I531" s="33"/>
      <c r="J531" s="33"/>
      <c r="K531" s="33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spans="1:25" ht="15">
      <c r="A532" s="23"/>
      <c r="B532" s="23"/>
      <c r="C532" s="23"/>
      <c r="D532" s="23"/>
      <c r="E532" s="23"/>
      <c r="F532" s="23"/>
      <c r="G532" s="24"/>
      <c r="H532" s="24"/>
      <c r="I532" s="33"/>
      <c r="J532" s="33"/>
      <c r="K532" s="33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spans="1:25" ht="15">
      <c r="A533" s="23"/>
      <c r="B533" s="23"/>
      <c r="C533" s="23"/>
      <c r="D533" s="23"/>
      <c r="E533" s="23"/>
      <c r="F533" s="23"/>
      <c r="G533" s="24"/>
      <c r="H533" s="24"/>
      <c r="I533" s="33"/>
      <c r="J533" s="33"/>
      <c r="K533" s="33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</sheetData>
  <mergeCells count="756">
    <mergeCell ref="B87:B89"/>
    <mergeCell ref="E87:E89"/>
    <mergeCell ref="F87:F89"/>
    <mergeCell ref="G87:G89"/>
    <mergeCell ref="C87:D89"/>
    <mergeCell ref="C90:D90"/>
    <mergeCell ref="G101:G103"/>
    <mergeCell ref="C96:D96"/>
    <mergeCell ref="B97:E97"/>
    <mergeCell ref="B98:F98"/>
    <mergeCell ref="C100:F100"/>
    <mergeCell ref="B101:B103"/>
    <mergeCell ref="C101:D103"/>
    <mergeCell ref="E101:E103"/>
    <mergeCell ref="C109:D109"/>
    <mergeCell ref="C110:D110"/>
    <mergeCell ref="B111:E111"/>
    <mergeCell ref="B112:F112"/>
    <mergeCell ref="C91:D91"/>
    <mergeCell ref="C92:D92"/>
    <mergeCell ref="C93:D93"/>
    <mergeCell ref="C94:D94"/>
    <mergeCell ref="C95:D95"/>
    <mergeCell ref="F101:F103"/>
    <mergeCell ref="G115:G117"/>
    <mergeCell ref="C115:D117"/>
    <mergeCell ref="C118:D118"/>
    <mergeCell ref="C119:D119"/>
    <mergeCell ref="C120:D120"/>
    <mergeCell ref="C104:D104"/>
    <mergeCell ref="C105:D105"/>
    <mergeCell ref="C106:D106"/>
    <mergeCell ref="C107:D107"/>
    <mergeCell ref="C108:D108"/>
    <mergeCell ref="D128:F128"/>
    <mergeCell ref="C129:F129"/>
    <mergeCell ref="F130:F132"/>
    <mergeCell ref="C114:F114"/>
    <mergeCell ref="B115:B117"/>
    <mergeCell ref="E115:E117"/>
    <mergeCell ref="F115:F117"/>
    <mergeCell ref="C121:D121"/>
    <mergeCell ref="C122:D122"/>
    <mergeCell ref="C123:D123"/>
    <mergeCell ref="C130:D132"/>
    <mergeCell ref="E130:E132"/>
    <mergeCell ref="G130:G132"/>
    <mergeCell ref="C124:D124"/>
    <mergeCell ref="B125:E125"/>
    <mergeCell ref="B126:F126"/>
    <mergeCell ref="B128:C128"/>
    <mergeCell ref="F144:F146"/>
    <mergeCell ref="G144:G146"/>
    <mergeCell ref="B130:B132"/>
    <mergeCell ref="B140:E140"/>
    <mergeCell ref="B141:F141"/>
    <mergeCell ref="C143:F143"/>
    <mergeCell ref="B144:B146"/>
    <mergeCell ref="C144:D146"/>
    <mergeCell ref="E144:E146"/>
    <mergeCell ref="G140:J140"/>
    <mergeCell ref="G154:J154"/>
    <mergeCell ref="G155:K155"/>
    <mergeCell ref="H157:K157"/>
    <mergeCell ref="H158:I160"/>
    <mergeCell ref="J158:J160"/>
    <mergeCell ref="K158:K160"/>
    <mergeCell ref="G172:G174"/>
    <mergeCell ref="C158:D160"/>
    <mergeCell ref="B168:E168"/>
    <mergeCell ref="B169:F169"/>
    <mergeCell ref="C171:F171"/>
    <mergeCell ref="B172:B174"/>
    <mergeCell ref="C172:D174"/>
    <mergeCell ref="E172:E174"/>
    <mergeCell ref="G168:J168"/>
    <mergeCell ref="G169:K169"/>
    <mergeCell ref="H192:I192"/>
    <mergeCell ref="H193:I193"/>
    <mergeCell ref="B154:E154"/>
    <mergeCell ref="B155:F155"/>
    <mergeCell ref="C157:F157"/>
    <mergeCell ref="B158:B160"/>
    <mergeCell ref="E158:E160"/>
    <mergeCell ref="F158:F160"/>
    <mergeCell ref="G158:G160"/>
    <mergeCell ref="F172:F174"/>
    <mergeCell ref="H186:K186"/>
    <mergeCell ref="H187:I189"/>
    <mergeCell ref="J187:J189"/>
    <mergeCell ref="K187:K189"/>
    <mergeCell ref="H190:I190"/>
    <mergeCell ref="H191:I191"/>
    <mergeCell ref="G128:K128"/>
    <mergeCell ref="H129:K129"/>
    <mergeCell ref="J144:J146"/>
    <mergeCell ref="K144:K146"/>
    <mergeCell ref="H130:I132"/>
    <mergeCell ref="J130:J132"/>
    <mergeCell ref="K130:K132"/>
    <mergeCell ref="G141:K141"/>
    <mergeCell ref="H143:K143"/>
    <mergeCell ref="H144:I146"/>
    <mergeCell ref="H121:I121"/>
    <mergeCell ref="H122:I122"/>
    <mergeCell ref="H123:I123"/>
    <mergeCell ref="H124:I124"/>
    <mergeCell ref="G125:J125"/>
    <mergeCell ref="G126:K126"/>
    <mergeCell ref="H115:I117"/>
    <mergeCell ref="J115:J117"/>
    <mergeCell ref="K115:K117"/>
    <mergeCell ref="H118:I118"/>
    <mergeCell ref="H119:I119"/>
    <mergeCell ref="H120:I120"/>
    <mergeCell ref="J201:J203"/>
    <mergeCell ref="K201:K203"/>
    <mergeCell ref="H194:I194"/>
    <mergeCell ref="H195:I195"/>
    <mergeCell ref="H196:I196"/>
    <mergeCell ref="G197:J197"/>
    <mergeCell ref="G198:K198"/>
    <mergeCell ref="C207:D207"/>
    <mergeCell ref="C208:D208"/>
    <mergeCell ref="G201:G203"/>
    <mergeCell ref="H171:K171"/>
    <mergeCell ref="H172:I174"/>
    <mergeCell ref="J172:J174"/>
    <mergeCell ref="K172:K174"/>
    <mergeCell ref="G182:J182"/>
    <mergeCell ref="G183:K183"/>
    <mergeCell ref="H200:K200"/>
    <mergeCell ref="H204:I204"/>
    <mergeCell ref="H205:I205"/>
    <mergeCell ref="H206:I206"/>
    <mergeCell ref="C201:D203"/>
    <mergeCell ref="C204:D204"/>
    <mergeCell ref="C205:D205"/>
    <mergeCell ref="C206:D206"/>
    <mergeCell ref="H201:I203"/>
    <mergeCell ref="B197:E197"/>
    <mergeCell ref="B198:F198"/>
    <mergeCell ref="C200:F200"/>
    <mergeCell ref="B201:B203"/>
    <mergeCell ref="E201:E203"/>
    <mergeCell ref="F201:F203"/>
    <mergeCell ref="C223:D223"/>
    <mergeCell ref="C224:D224"/>
    <mergeCell ref="E187:E189"/>
    <mergeCell ref="C190:D190"/>
    <mergeCell ref="C191:D191"/>
    <mergeCell ref="C192:D192"/>
    <mergeCell ref="C193:D193"/>
    <mergeCell ref="C194:D194"/>
    <mergeCell ref="C195:D195"/>
    <mergeCell ref="C196:D196"/>
    <mergeCell ref="C209:D209"/>
    <mergeCell ref="C218:D218"/>
    <mergeCell ref="C219:D219"/>
    <mergeCell ref="C220:D220"/>
    <mergeCell ref="C221:D221"/>
    <mergeCell ref="C222:D222"/>
    <mergeCell ref="F187:F189"/>
    <mergeCell ref="G187:G189"/>
    <mergeCell ref="B182:E182"/>
    <mergeCell ref="B183:F183"/>
    <mergeCell ref="B185:C185"/>
    <mergeCell ref="D185:F185"/>
    <mergeCell ref="C186:F186"/>
    <mergeCell ref="B187:B189"/>
    <mergeCell ref="C187:D189"/>
    <mergeCell ref="G185:K185"/>
    <mergeCell ref="B225:E225"/>
    <mergeCell ref="G212:K212"/>
    <mergeCell ref="H214:K214"/>
    <mergeCell ref="H215:I217"/>
    <mergeCell ref="J215:J217"/>
    <mergeCell ref="K215:K217"/>
    <mergeCell ref="H218:I218"/>
    <mergeCell ref="H219:I219"/>
    <mergeCell ref="H220:I220"/>
    <mergeCell ref="H221:I221"/>
    <mergeCell ref="G215:G217"/>
    <mergeCell ref="C210:D210"/>
    <mergeCell ref="B211:E211"/>
    <mergeCell ref="B212:F212"/>
    <mergeCell ref="C214:F214"/>
    <mergeCell ref="B215:B217"/>
    <mergeCell ref="C215:D217"/>
    <mergeCell ref="E215:E217"/>
    <mergeCell ref="F215:F217"/>
    <mergeCell ref="G242:K242"/>
    <mergeCell ref="H243:K243"/>
    <mergeCell ref="G244:G246"/>
    <mergeCell ref="J244:J246"/>
    <mergeCell ref="K244:K246"/>
    <mergeCell ref="H244:I246"/>
    <mergeCell ref="E258:E260"/>
    <mergeCell ref="F258:F260"/>
    <mergeCell ref="C252:D252"/>
    <mergeCell ref="C253:D253"/>
    <mergeCell ref="B254:E254"/>
    <mergeCell ref="B255:F255"/>
    <mergeCell ref="C257:F257"/>
    <mergeCell ref="B258:B260"/>
    <mergeCell ref="C258:D260"/>
    <mergeCell ref="B226:F226"/>
    <mergeCell ref="C228:F228"/>
    <mergeCell ref="B229:B231"/>
    <mergeCell ref="E229:E231"/>
    <mergeCell ref="F229:F231"/>
    <mergeCell ref="G229:G231"/>
    <mergeCell ref="C279:D279"/>
    <mergeCell ref="B268:E268"/>
    <mergeCell ref="B269:F269"/>
    <mergeCell ref="C271:F271"/>
    <mergeCell ref="B272:B274"/>
    <mergeCell ref="C272:D274"/>
    <mergeCell ref="E272:E274"/>
    <mergeCell ref="F272:F274"/>
    <mergeCell ref="C266:D266"/>
    <mergeCell ref="C267:D267"/>
    <mergeCell ref="C275:D275"/>
    <mergeCell ref="C276:D276"/>
    <mergeCell ref="C277:D277"/>
    <mergeCell ref="C278:D278"/>
    <mergeCell ref="C248:D248"/>
    <mergeCell ref="C249:D249"/>
    <mergeCell ref="C250:D250"/>
    <mergeCell ref="C251:D251"/>
    <mergeCell ref="C264:D264"/>
    <mergeCell ref="C265:D265"/>
    <mergeCell ref="C261:D261"/>
    <mergeCell ref="C262:D262"/>
    <mergeCell ref="C263:D263"/>
    <mergeCell ref="C243:F243"/>
    <mergeCell ref="B244:B246"/>
    <mergeCell ref="F244:F246"/>
    <mergeCell ref="C244:D246"/>
    <mergeCell ref="E244:E246"/>
    <mergeCell ref="C247:D247"/>
    <mergeCell ref="C236:D236"/>
    <mergeCell ref="C237:D237"/>
    <mergeCell ref="C238:D238"/>
    <mergeCell ref="B239:E239"/>
    <mergeCell ref="B240:F240"/>
    <mergeCell ref="B242:C242"/>
    <mergeCell ref="D242:F242"/>
    <mergeCell ref="C315:D317"/>
    <mergeCell ref="E315:E317"/>
    <mergeCell ref="F315:F317"/>
    <mergeCell ref="C280:D280"/>
    <mergeCell ref="C281:D281"/>
    <mergeCell ref="C229:D231"/>
    <mergeCell ref="C232:D232"/>
    <mergeCell ref="C233:D233"/>
    <mergeCell ref="C234:D234"/>
    <mergeCell ref="C235:D235"/>
    <mergeCell ref="F329:F331"/>
    <mergeCell ref="B282:E282"/>
    <mergeCell ref="B283:F283"/>
    <mergeCell ref="C285:F285"/>
    <mergeCell ref="B286:B288"/>
    <mergeCell ref="C286:D288"/>
    <mergeCell ref="E286:E288"/>
    <mergeCell ref="F286:F288"/>
    <mergeCell ref="C318:D318"/>
    <mergeCell ref="C319:D319"/>
    <mergeCell ref="C332:D332"/>
    <mergeCell ref="C333:D333"/>
    <mergeCell ref="C334:D334"/>
    <mergeCell ref="C335:D335"/>
    <mergeCell ref="B325:E325"/>
    <mergeCell ref="B326:F326"/>
    <mergeCell ref="C328:F328"/>
    <mergeCell ref="B329:B331"/>
    <mergeCell ref="C329:D331"/>
    <mergeCell ref="E329:E331"/>
    <mergeCell ref="C310:D310"/>
    <mergeCell ref="C320:D320"/>
    <mergeCell ref="C321:D321"/>
    <mergeCell ref="C322:D322"/>
    <mergeCell ref="C323:D323"/>
    <mergeCell ref="C324:D324"/>
    <mergeCell ref="B311:E311"/>
    <mergeCell ref="B312:F312"/>
    <mergeCell ref="C314:F314"/>
    <mergeCell ref="B315:B317"/>
    <mergeCell ref="C304:D304"/>
    <mergeCell ref="C305:D305"/>
    <mergeCell ref="C306:D306"/>
    <mergeCell ref="C307:D307"/>
    <mergeCell ref="C308:D308"/>
    <mergeCell ref="C309:D309"/>
    <mergeCell ref="B296:E296"/>
    <mergeCell ref="B297:F297"/>
    <mergeCell ref="B299:C299"/>
    <mergeCell ref="D299:F299"/>
    <mergeCell ref="C300:F300"/>
    <mergeCell ref="B301:B303"/>
    <mergeCell ref="C301:D303"/>
    <mergeCell ref="E301:E303"/>
    <mergeCell ref="F301:F303"/>
    <mergeCell ref="C336:D336"/>
    <mergeCell ref="C337:D337"/>
    <mergeCell ref="C338:D338"/>
    <mergeCell ref="C289:D289"/>
    <mergeCell ref="C290:D290"/>
    <mergeCell ref="C291:D291"/>
    <mergeCell ref="C292:D292"/>
    <mergeCell ref="C293:D293"/>
    <mergeCell ref="C294:D294"/>
    <mergeCell ref="C295:D295"/>
    <mergeCell ref="C352:D352"/>
    <mergeCell ref="E360:E362"/>
    <mergeCell ref="F360:F362"/>
    <mergeCell ref="B353:E353"/>
    <mergeCell ref="B354:F354"/>
    <mergeCell ref="B358:C358"/>
    <mergeCell ref="D358:F358"/>
    <mergeCell ref="C359:F359"/>
    <mergeCell ref="B360:B362"/>
    <mergeCell ref="E343:E345"/>
    <mergeCell ref="F343:F345"/>
    <mergeCell ref="C377:D377"/>
    <mergeCell ref="C378:D378"/>
    <mergeCell ref="C346:D346"/>
    <mergeCell ref="C347:D347"/>
    <mergeCell ref="C348:D348"/>
    <mergeCell ref="C349:D349"/>
    <mergeCell ref="C350:D350"/>
    <mergeCell ref="C351:D351"/>
    <mergeCell ref="C383:D383"/>
    <mergeCell ref="C391:D391"/>
    <mergeCell ref="C392:D392"/>
    <mergeCell ref="C393:D393"/>
    <mergeCell ref="C394:D394"/>
    <mergeCell ref="B339:E339"/>
    <mergeCell ref="B340:F340"/>
    <mergeCell ref="C342:F342"/>
    <mergeCell ref="B343:B345"/>
    <mergeCell ref="C343:D345"/>
    <mergeCell ref="B412:E412"/>
    <mergeCell ref="B413:F413"/>
    <mergeCell ref="C405:D405"/>
    <mergeCell ref="C406:D406"/>
    <mergeCell ref="C407:D407"/>
    <mergeCell ref="C408:D408"/>
    <mergeCell ref="C409:D409"/>
    <mergeCell ref="C410:D410"/>
    <mergeCell ref="C411:D411"/>
    <mergeCell ref="C368:D368"/>
    <mergeCell ref="C369:D369"/>
    <mergeCell ref="B370:E370"/>
    <mergeCell ref="C395:D395"/>
    <mergeCell ref="C396:D396"/>
    <mergeCell ref="C397:D397"/>
    <mergeCell ref="C379:D379"/>
    <mergeCell ref="C380:D380"/>
    <mergeCell ref="C381:D381"/>
    <mergeCell ref="C382:D382"/>
    <mergeCell ref="F374:F376"/>
    <mergeCell ref="B384:E384"/>
    <mergeCell ref="B385:F385"/>
    <mergeCell ref="C387:F387"/>
    <mergeCell ref="C360:D362"/>
    <mergeCell ref="C363:D363"/>
    <mergeCell ref="C364:D364"/>
    <mergeCell ref="C365:D365"/>
    <mergeCell ref="C366:D366"/>
    <mergeCell ref="C367:D367"/>
    <mergeCell ref="C401:F401"/>
    <mergeCell ref="B402:B404"/>
    <mergeCell ref="C402:D404"/>
    <mergeCell ref="E402:E404"/>
    <mergeCell ref="F402:F404"/>
    <mergeCell ref="B371:F371"/>
    <mergeCell ref="C373:F373"/>
    <mergeCell ref="B374:B376"/>
    <mergeCell ref="C374:D376"/>
    <mergeCell ref="E374:E376"/>
    <mergeCell ref="B388:B390"/>
    <mergeCell ref="C388:D390"/>
    <mergeCell ref="E388:E390"/>
    <mergeCell ref="F388:F390"/>
    <mergeCell ref="B398:E398"/>
    <mergeCell ref="B399:F399"/>
    <mergeCell ref="H261:I261"/>
    <mergeCell ref="J301:J303"/>
    <mergeCell ref="K301:K303"/>
    <mergeCell ref="H295:I295"/>
    <mergeCell ref="G296:J296"/>
    <mergeCell ref="G297:K297"/>
    <mergeCell ref="G299:K299"/>
    <mergeCell ref="H300:K300"/>
    <mergeCell ref="G301:G303"/>
    <mergeCell ref="H301:I303"/>
    <mergeCell ref="H253:I253"/>
    <mergeCell ref="G254:J254"/>
    <mergeCell ref="G255:K255"/>
    <mergeCell ref="H257:K257"/>
    <mergeCell ref="G258:G260"/>
    <mergeCell ref="J258:J260"/>
    <mergeCell ref="K258:K260"/>
    <mergeCell ref="H258:I260"/>
    <mergeCell ref="H279:I279"/>
    <mergeCell ref="H262:I262"/>
    <mergeCell ref="H263:I263"/>
    <mergeCell ref="H264:I264"/>
    <mergeCell ref="H265:I265"/>
    <mergeCell ref="H266:I266"/>
    <mergeCell ref="H267:I267"/>
    <mergeCell ref="G268:J268"/>
    <mergeCell ref="G269:K269"/>
    <mergeCell ref="H271:K271"/>
    <mergeCell ref="K286:K288"/>
    <mergeCell ref="H286:I288"/>
    <mergeCell ref="G272:G274"/>
    <mergeCell ref="J272:J274"/>
    <mergeCell ref="K272:K274"/>
    <mergeCell ref="H272:I274"/>
    <mergeCell ref="H275:I275"/>
    <mergeCell ref="H276:I276"/>
    <mergeCell ref="H277:I277"/>
    <mergeCell ref="H278:I278"/>
    <mergeCell ref="H304:I304"/>
    <mergeCell ref="H305:I305"/>
    <mergeCell ref="H306:I306"/>
    <mergeCell ref="H280:I280"/>
    <mergeCell ref="H281:I281"/>
    <mergeCell ref="G282:J282"/>
    <mergeCell ref="G283:K283"/>
    <mergeCell ref="H285:K285"/>
    <mergeCell ref="G286:G288"/>
    <mergeCell ref="J286:J288"/>
    <mergeCell ref="H289:I289"/>
    <mergeCell ref="H290:I290"/>
    <mergeCell ref="H291:I291"/>
    <mergeCell ref="H292:I292"/>
    <mergeCell ref="H293:I293"/>
    <mergeCell ref="H294:I294"/>
    <mergeCell ref="H335:I335"/>
    <mergeCell ref="H336:I336"/>
    <mergeCell ref="H337:I337"/>
    <mergeCell ref="H338:I338"/>
    <mergeCell ref="G339:J339"/>
    <mergeCell ref="G340:K340"/>
    <mergeCell ref="H329:I331"/>
    <mergeCell ref="J329:J331"/>
    <mergeCell ref="K329:K331"/>
    <mergeCell ref="H332:I332"/>
    <mergeCell ref="H333:I333"/>
    <mergeCell ref="H334:I334"/>
    <mergeCell ref="G358:K358"/>
    <mergeCell ref="H359:K359"/>
    <mergeCell ref="G360:G362"/>
    <mergeCell ref="J360:J362"/>
    <mergeCell ref="K360:K362"/>
    <mergeCell ref="H360:I362"/>
    <mergeCell ref="H379:I379"/>
    <mergeCell ref="H380:I380"/>
    <mergeCell ref="H381:I381"/>
    <mergeCell ref="H382:I382"/>
    <mergeCell ref="H307:I307"/>
    <mergeCell ref="H308:I308"/>
    <mergeCell ref="H309:I309"/>
    <mergeCell ref="H310:I310"/>
    <mergeCell ref="G353:J353"/>
    <mergeCell ref="G354:K354"/>
    <mergeCell ref="H383:I383"/>
    <mergeCell ref="G384:J384"/>
    <mergeCell ref="G385:K385"/>
    <mergeCell ref="H373:K373"/>
    <mergeCell ref="G374:G376"/>
    <mergeCell ref="J374:J376"/>
    <mergeCell ref="K374:K376"/>
    <mergeCell ref="H374:I376"/>
    <mergeCell ref="H377:I377"/>
    <mergeCell ref="H378:I378"/>
    <mergeCell ref="H363:I363"/>
    <mergeCell ref="H364:I364"/>
    <mergeCell ref="H365:I365"/>
    <mergeCell ref="H366:I366"/>
    <mergeCell ref="H367:I367"/>
    <mergeCell ref="H368:I368"/>
    <mergeCell ref="H401:K401"/>
    <mergeCell ref="G402:G404"/>
    <mergeCell ref="J402:J404"/>
    <mergeCell ref="K402:K404"/>
    <mergeCell ref="H402:I404"/>
    <mergeCell ref="H387:K387"/>
    <mergeCell ref="G388:G390"/>
    <mergeCell ref="J388:J390"/>
    <mergeCell ref="K388:K390"/>
    <mergeCell ref="H388:I390"/>
    <mergeCell ref="H324:I324"/>
    <mergeCell ref="G325:J325"/>
    <mergeCell ref="G326:K326"/>
    <mergeCell ref="H328:K328"/>
    <mergeCell ref="G329:G331"/>
    <mergeCell ref="H395:I395"/>
    <mergeCell ref="H391:I391"/>
    <mergeCell ref="H392:I392"/>
    <mergeCell ref="H393:I393"/>
    <mergeCell ref="H394:I394"/>
    <mergeCell ref="H318:I318"/>
    <mergeCell ref="H319:I319"/>
    <mergeCell ref="H320:I320"/>
    <mergeCell ref="H321:I321"/>
    <mergeCell ref="H322:I322"/>
    <mergeCell ref="H323:I323"/>
    <mergeCell ref="G312:K312"/>
    <mergeCell ref="H314:K314"/>
    <mergeCell ref="G315:G317"/>
    <mergeCell ref="H315:I317"/>
    <mergeCell ref="J315:J317"/>
    <mergeCell ref="K315:K317"/>
    <mergeCell ref="H346:I346"/>
    <mergeCell ref="H347:I347"/>
    <mergeCell ref="H348:I348"/>
    <mergeCell ref="H349:I349"/>
    <mergeCell ref="H405:I405"/>
    <mergeCell ref="H406:I406"/>
    <mergeCell ref="H396:I396"/>
    <mergeCell ref="H397:I397"/>
    <mergeCell ref="G398:J398"/>
    <mergeCell ref="G399:K399"/>
    <mergeCell ref="H20:I20"/>
    <mergeCell ref="H21:I21"/>
    <mergeCell ref="H22:I22"/>
    <mergeCell ref="H23:I23"/>
    <mergeCell ref="H342:K342"/>
    <mergeCell ref="G343:G345"/>
    <mergeCell ref="H343:I345"/>
    <mergeCell ref="J343:J345"/>
    <mergeCell ref="K343:K345"/>
    <mergeCell ref="G311:J311"/>
    <mergeCell ref="B16:B18"/>
    <mergeCell ref="E16:E18"/>
    <mergeCell ref="F16:F18"/>
    <mergeCell ref="G16:G18"/>
    <mergeCell ref="H16:I18"/>
    <mergeCell ref="H19:I19"/>
    <mergeCell ref="B13:K13"/>
    <mergeCell ref="D14:F14"/>
    <mergeCell ref="G14:K14"/>
    <mergeCell ref="C15:F15"/>
    <mergeCell ref="H15:K15"/>
    <mergeCell ref="B14:C14"/>
    <mergeCell ref="H350:I350"/>
    <mergeCell ref="H351:I351"/>
    <mergeCell ref="H352:I352"/>
    <mergeCell ref="H411:I411"/>
    <mergeCell ref="G412:J412"/>
    <mergeCell ref="G413:K413"/>
    <mergeCell ref="H407:I407"/>
    <mergeCell ref="H408:I408"/>
    <mergeCell ref="H409:I409"/>
    <mergeCell ref="H410:I410"/>
    <mergeCell ref="B2:K2"/>
    <mergeCell ref="B3:C3"/>
    <mergeCell ref="J3:K3"/>
    <mergeCell ref="B4:C4"/>
    <mergeCell ref="B5:C5"/>
    <mergeCell ref="B6:C6"/>
    <mergeCell ref="B11:C11"/>
    <mergeCell ref="J16:J18"/>
    <mergeCell ref="K16:K18"/>
    <mergeCell ref="J5:K5"/>
    <mergeCell ref="J6:K6"/>
    <mergeCell ref="J4:K4"/>
    <mergeCell ref="J7:K7"/>
    <mergeCell ref="B7:C7"/>
    <mergeCell ref="J11:K11"/>
    <mergeCell ref="B12:K12"/>
    <mergeCell ref="B8:C8"/>
    <mergeCell ref="J8:K8"/>
    <mergeCell ref="B9:C9"/>
    <mergeCell ref="J9:K9"/>
    <mergeCell ref="B10:C10"/>
    <mergeCell ref="J10:K10"/>
    <mergeCell ref="H24:I24"/>
    <mergeCell ref="H25:I25"/>
    <mergeCell ref="G26:J26"/>
    <mergeCell ref="C16:D18"/>
    <mergeCell ref="C20:D20"/>
    <mergeCell ref="C21:D21"/>
    <mergeCell ref="C22:D22"/>
    <mergeCell ref="C23:D23"/>
    <mergeCell ref="C24:D24"/>
    <mergeCell ref="C25:D25"/>
    <mergeCell ref="C30:D32"/>
    <mergeCell ref="G30:G32"/>
    <mergeCell ref="H30:I32"/>
    <mergeCell ref="H33:I33"/>
    <mergeCell ref="H34:I34"/>
    <mergeCell ref="H35:I35"/>
    <mergeCell ref="C35:D35"/>
    <mergeCell ref="C36:D36"/>
    <mergeCell ref="J30:J32"/>
    <mergeCell ref="K30:K32"/>
    <mergeCell ref="B26:E26"/>
    <mergeCell ref="B27:F27"/>
    <mergeCell ref="G27:K27"/>
    <mergeCell ref="C29:F29"/>
    <mergeCell ref="H29:K29"/>
    <mergeCell ref="B30:B32"/>
    <mergeCell ref="H43:K43"/>
    <mergeCell ref="J44:J46"/>
    <mergeCell ref="K44:K46"/>
    <mergeCell ref="H44:I46"/>
    <mergeCell ref="E30:E32"/>
    <mergeCell ref="F30:F32"/>
    <mergeCell ref="H36:I36"/>
    <mergeCell ref="H37:I37"/>
    <mergeCell ref="H38:I38"/>
    <mergeCell ref="H39:I39"/>
    <mergeCell ref="B40:E40"/>
    <mergeCell ref="G40:J40"/>
    <mergeCell ref="B41:F41"/>
    <mergeCell ref="G41:K41"/>
    <mergeCell ref="C47:D47"/>
    <mergeCell ref="C48:D48"/>
    <mergeCell ref="C49:D49"/>
    <mergeCell ref="C50:D50"/>
    <mergeCell ref="C51:D51"/>
    <mergeCell ref="C52:D52"/>
    <mergeCell ref="C43:F43"/>
    <mergeCell ref="B44:B46"/>
    <mergeCell ref="C44:D46"/>
    <mergeCell ref="E44:E46"/>
    <mergeCell ref="F44:F46"/>
    <mergeCell ref="G44:G46"/>
    <mergeCell ref="H47:I47"/>
    <mergeCell ref="H48:I48"/>
    <mergeCell ref="H49:I49"/>
    <mergeCell ref="H50:I50"/>
    <mergeCell ref="H51:I51"/>
    <mergeCell ref="H52:I52"/>
    <mergeCell ref="C53:D53"/>
    <mergeCell ref="B54:E54"/>
    <mergeCell ref="B55:F55"/>
    <mergeCell ref="C57:F57"/>
    <mergeCell ref="B58:B60"/>
    <mergeCell ref="C58:D60"/>
    <mergeCell ref="E58:E60"/>
    <mergeCell ref="F58:F60"/>
    <mergeCell ref="C76:D76"/>
    <mergeCell ref="C61:D61"/>
    <mergeCell ref="C62:D62"/>
    <mergeCell ref="C63:D63"/>
    <mergeCell ref="C64:D64"/>
    <mergeCell ref="C65:D65"/>
    <mergeCell ref="C66:D66"/>
    <mergeCell ref="C67:D67"/>
    <mergeCell ref="B68:E68"/>
    <mergeCell ref="B69:F69"/>
    <mergeCell ref="B71:C71"/>
    <mergeCell ref="D71:F71"/>
    <mergeCell ref="C72:F72"/>
    <mergeCell ref="B73:B75"/>
    <mergeCell ref="C73:D75"/>
    <mergeCell ref="E73:E75"/>
    <mergeCell ref="F73:F75"/>
    <mergeCell ref="G68:J68"/>
    <mergeCell ref="G69:K69"/>
    <mergeCell ref="G71:K71"/>
    <mergeCell ref="H72:K72"/>
    <mergeCell ref="H73:I75"/>
    <mergeCell ref="G73:G75"/>
    <mergeCell ref="H61:I61"/>
    <mergeCell ref="H62:I62"/>
    <mergeCell ref="H63:I63"/>
    <mergeCell ref="H64:I64"/>
    <mergeCell ref="H65:I65"/>
    <mergeCell ref="H66:I66"/>
    <mergeCell ref="H53:I53"/>
    <mergeCell ref="G54:J54"/>
    <mergeCell ref="G55:K55"/>
    <mergeCell ref="H57:K57"/>
    <mergeCell ref="H58:I60"/>
    <mergeCell ref="J58:J60"/>
    <mergeCell ref="K58:K60"/>
    <mergeCell ref="G58:G60"/>
    <mergeCell ref="H90:I90"/>
    <mergeCell ref="C77:D77"/>
    <mergeCell ref="C78:D78"/>
    <mergeCell ref="C79:D79"/>
    <mergeCell ref="C80:D80"/>
    <mergeCell ref="C81:D81"/>
    <mergeCell ref="C82:D82"/>
    <mergeCell ref="B83:E83"/>
    <mergeCell ref="B84:F84"/>
    <mergeCell ref="C86:F86"/>
    <mergeCell ref="G98:K98"/>
    <mergeCell ref="H100:K100"/>
    <mergeCell ref="J73:J75"/>
    <mergeCell ref="K73:K75"/>
    <mergeCell ref="G83:J83"/>
    <mergeCell ref="G84:K84"/>
    <mergeCell ref="H86:K86"/>
    <mergeCell ref="H87:I89"/>
    <mergeCell ref="J87:J89"/>
    <mergeCell ref="K87:K89"/>
    <mergeCell ref="H107:I107"/>
    <mergeCell ref="H108:I108"/>
    <mergeCell ref="H109:I109"/>
    <mergeCell ref="H91:I91"/>
    <mergeCell ref="H92:I92"/>
    <mergeCell ref="H93:I93"/>
    <mergeCell ref="H94:I94"/>
    <mergeCell ref="H95:I95"/>
    <mergeCell ref="H96:I96"/>
    <mergeCell ref="G97:J97"/>
    <mergeCell ref="H101:I103"/>
    <mergeCell ref="J101:J103"/>
    <mergeCell ref="K101:K103"/>
    <mergeCell ref="H104:I104"/>
    <mergeCell ref="H105:I105"/>
    <mergeCell ref="H106:I106"/>
    <mergeCell ref="H229:I231"/>
    <mergeCell ref="H110:I110"/>
    <mergeCell ref="G111:J111"/>
    <mergeCell ref="G112:K112"/>
    <mergeCell ref="H114:K114"/>
    <mergeCell ref="H207:I207"/>
    <mergeCell ref="H208:I208"/>
    <mergeCell ref="H209:I209"/>
    <mergeCell ref="H210:I210"/>
    <mergeCell ref="G211:J211"/>
    <mergeCell ref="G239:J239"/>
    <mergeCell ref="G240:K240"/>
    <mergeCell ref="J229:J231"/>
    <mergeCell ref="K229:K231"/>
    <mergeCell ref="H222:I222"/>
    <mergeCell ref="H223:I223"/>
    <mergeCell ref="H224:I224"/>
    <mergeCell ref="G225:J225"/>
    <mergeCell ref="G226:K226"/>
    <mergeCell ref="H228:K228"/>
    <mergeCell ref="H369:I369"/>
    <mergeCell ref="G370:J370"/>
    <mergeCell ref="G371:K371"/>
    <mergeCell ref="H232:I232"/>
    <mergeCell ref="H233:I233"/>
    <mergeCell ref="H234:I234"/>
    <mergeCell ref="H235:I235"/>
    <mergeCell ref="H236:I236"/>
    <mergeCell ref="H237:I237"/>
    <mergeCell ref="H238:I238"/>
    <mergeCell ref="H247:I247"/>
    <mergeCell ref="H248:I248"/>
    <mergeCell ref="H249:I249"/>
    <mergeCell ref="H250:I250"/>
    <mergeCell ref="H251:I251"/>
    <mergeCell ref="H252:I252"/>
  </mergeCells>
  <dataValidations count="1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3:F369 K363:K369 F377:F383 K377:K383 F391:F397 K391:K397 F405:F411 K405:K411" xr:uid="{00000000-0002-0000-0000-000000000000}">
      <formula1>"Square,1up,2up,2&amp;1,3&amp;2,3&amp;1,4&amp;2,4&amp;3,5&amp;4,5&amp;3,6&amp;5,6&amp;4,7&amp;6,7&amp;5,8&amp;7,8&amp;6,9&amp;8,9&amp;7,10&amp;8,W/O,D/Q,19th,20th,21st,22nd,23rd,24th,25th,26th,27th,28th,29th,30th"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A95DD-CF2D-4BA6-A4F5-E55A6F7CA6FA}">
  <sheetPr>
    <outlinePr summaryBelow="0" summaryRight="0"/>
  </sheetPr>
  <dimension ref="A1:Y530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8.8554687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1376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Lakelands</v>
      </c>
      <c r="C4" s="56"/>
      <c r="D4" s="7">
        <f>VLOOKUP(A4,$M$4:$X$11,3,FALSE)</f>
        <v>7</v>
      </c>
      <c r="E4" s="7">
        <f>VLOOKUP(A4,$M$4:$X$11,4,FALSE)</f>
        <v>5</v>
      </c>
      <c r="F4" s="7">
        <f>VLOOKUP(A4,$M$4:$X$11,5,FALSE)</f>
        <v>1</v>
      </c>
      <c r="G4" s="7">
        <f>VLOOKUP(A4,$M$4:$X$11,6,FALSE)</f>
        <v>1</v>
      </c>
      <c r="H4" s="7">
        <f>VLOOKUP(A4,$M$4:$X$11,7,FALSE)</f>
        <v>31</v>
      </c>
      <c r="I4" s="7">
        <f>VLOOKUP(A4,$M$4:$X$11,8,FALSE)</f>
        <v>18</v>
      </c>
      <c r="J4" s="55">
        <f>VLOOKUP(A4,$M$4:$X$11,9,FALSE)</f>
        <v>11</v>
      </c>
      <c r="K4" s="56"/>
      <c r="L4" s="8"/>
      <c r="M4" s="8">
        <f>RANK(X4,$X$4:$X$11,1)</f>
        <v>3</v>
      </c>
      <c r="N4" s="9" t="str">
        <f>[7]Sheet1!C8</f>
        <v>Royal Perth</v>
      </c>
      <c r="O4" s="10">
        <f>COUNTIF($N$13:$P$520,N4)</f>
        <v>7</v>
      </c>
      <c r="P4" s="8">
        <f>COUNTIF($R$13:$R$520,N4)</f>
        <v>4</v>
      </c>
      <c r="Q4" s="8">
        <f>COUNTIF($S$13:$T$520,N4)</f>
        <v>0</v>
      </c>
      <c r="R4" s="8">
        <f>O4-P4-Q4</f>
        <v>3</v>
      </c>
      <c r="S4" s="8">
        <f>SUMIF($N$12:$N$411,N4,$O$12:$O$411)+SUMIF($P$12:$P$411,N4,$Q$12:$Q$411)</f>
        <v>28</v>
      </c>
      <c r="T4" s="8">
        <f>O4*7-S4</f>
        <v>21</v>
      </c>
      <c r="U4" s="8">
        <f>P4*2+Q4</f>
        <v>8</v>
      </c>
      <c r="V4" s="8">
        <f>U4+(S4/100)</f>
        <v>8.2799999999999994</v>
      </c>
      <c r="W4" s="8">
        <f>RANK(V4,$V$4:$V$11)</f>
        <v>3</v>
      </c>
      <c r="X4" s="8">
        <f>W4+0.01</f>
        <v>3.01</v>
      </c>
      <c r="Y4" s="11"/>
    </row>
    <row r="5" spans="1:25" ht="15">
      <c r="A5" s="6">
        <v>2</v>
      </c>
      <c r="B5" s="60" t="str">
        <f>VLOOKUP(A5,$M$4:$X$11,2,FALSE)</f>
        <v>WAGC</v>
      </c>
      <c r="C5" s="56"/>
      <c r="D5" s="7">
        <f>VLOOKUP(A5,$M$4:$X$11,3,FALSE)</f>
        <v>7</v>
      </c>
      <c r="E5" s="7">
        <f>VLOOKUP(A5,$M$4:$X$11,4,FALSE)</f>
        <v>3</v>
      </c>
      <c r="F5" s="7">
        <f>VLOOKUP(A5,$M$4:$X$11,5,FALSE)</f>
        <v>2</v>
      </c>
      <c r="G5" s="7">
        <f>VLOOKUP(A5,$M$4:$X$11,6,FALSE)</f>
        <v>2</v>
      </c>
      <c r="H5" s="7">
        <f>VLOOKUP(A5,$M$4:$X$11,7,FALSE)</f>
        <v>29</v>
      </c>
      <c r="I5" s="7">
        <f>VLOOKUP(A5,$M$4:$X$11,8,FALSE)</f>
        <v>20</v>
      </c>
      <c r="J5" s="55">
        <f>VLOOKUP(A5,$M$4:$X$11,9,FALSE)</f>
        <v>8</v>
      </c>
      <c r="K5" s="56"/>
      <c r="L5" s="8"/>
      <c r="M5" s="8">
        <f>RANK(X5,$X$4:$X$11,1)</f>
        <v>6</v>
      </c>
      <c r="N5" s="9" t="str">
        <f>[7]Sheet1!E8</f>
        <v>Mount Lawley</v>
      </c>
      <c r="O5" s="10">
        <f>COUNTIF($N$13:$P$520,N5)</f>
        <v>7</v>
      </c>
      <c r="P5" s="8">
        <f>COUNTIF($R$13:$R$520,N5)</f>
        <v>2</v>
      </c>
      <c r="Q5" s="8">
        <f>COUNTIF($S$13:$T$520,N5)</f>
        <v>2</v>
      </c>
      <c r="R5" s="8">
        <f>O5-P5-Q5</f>
        <v>3</v>
      </c>
      <c r="S5" s="8">
        <f>SUMIF($N$12:$N$411,N5,$O$12:$O$411)+SUMIF($P$12:$P$411,N5,$Q$12:$Q$411)</f>
        <v>21.5</v>
      </c>
      <c r="T5" s="8">
        <f>O5*7-S5</f>
        <v>27.5</v>
      </c>
      <c r="U5" s="8">
        <f>P5*2+Q5</f>
        <v>6</v>
      </c>
      <c r="V5" s="8">
        <f>U5+(S5/100)</f>
        <v>6.2149999999999999</v>
      </c>
      <c r="W5" s="8">
        <f>RANK(V5,$V$4:$V$11)</f>
        <v>6</v>
      </c>
      <c r="X5" s="8">
        <f>W5+0.02</f>
        <v>6.02</v>
      </c>
      <c r="Y5" s="11"/>
    </row>
    <row r="6" spans="1:25" ht="15">
      <c r="A6" s="6">
        <v>3</v>
      </c>
      <c r="B6" s="60" t="str">
        <f>VLOOKUP(A6,$M$4:$X$11,2,FALSE)</f>
        <v>Royal Perth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0</v>
      </c>
      <c r="G6" s="7">
        <f>VLOOKUP(A6,$M$4:$X$11,6,FALSE)</f>
        <v>3</v>
      </c>
      <c r="H6" s="7">
        <f>VLOOKUP(A6,$M$4:$X$11,7,FALSE)</f>
        <v>28</v>
      </c>
      <c r="I6" s="7">
        <f>VLOOKUP(A6,$M$4:$X$11,8,FALSE)</f>
        <v>21</v>
      </c>
      <c r="J6" s="55">
        <f>VLOOKUP(A6,$M$4:$X$11,9,FALSE)</f>
        <v>8</v>
      </c>
      <c r="K6" s="56"/>
      <c r="L6" s="8"/>
      <c r="M6" s="8">
        <f>RANK(X6,$X$4:$X$11,1)</f>
        <v>8</v>
      </c>
      <c r="N6" s="9" t="str">
        <f>[7]Sheet1!C9</f>
        <v>Sun City</v>
      </c>
      <c r="O6" s="10">
        <f>COUNTIF($N$13:$P$520,N6)</f>
        <v>7</v>
      </c>
      <c r="P6" s="8">
        <f>COUNTIF($R$13:$R$520,N6)</f>
        <v>2</v>
      </c>
      <c r="Q6" s="8">
        <f>COUNTIF($S$13:$T$520,N6)</f>
        <v>0</v>
      </c>
      <c r="R6" s="8">
        <f>O6-P6-Q6</f>
        <v>5</v>
      </c>
      <c r="S6" s="8">
        <f>SUMIF($N$12:$N$411,N6,$O$12:$O$411)+SUMIF($P$12:$P$411,N6,$Q$12:$Q$411)</f>
        <v>18</v>
      </c>
      <c r="T6" s="8">
        <f>O6*7-S6</f>
        <v>31</v>
      </c>
      <c r="U6" s="8">
        <f>P6*2+Q6</f>
        <v>4</v>
      </c>
      <c r="V6" s="8">
        <f>U6+(S6/100)</f>
        <v>4.18</v>
      </c>
      <c r="W6" s="8">
        <f>RANK(V6,$V$4:$V$11)</f>
        <v>8</v>
      </c>
      <c r="X6" s="8">
        <f>W6+0.03</f>
        <v>8.0299999999999994</v>
      </c>
      <c r="Y6" s="11"/>
    </row>
    <row r="7" spans="1:25" ht="15">
      <c r="A7" s="6">
        <v>4</v>
      </c>
      <c r="B7" s="60" t="str">
        <f>VLOOKUP(A7,$M$4:$X$11,2,FALSE)</f>
        <v>Wanneroo</v>
      </c>
      <c r="C7" s="56"/>
      <c r="D7" s="7">
        <f>VLOOKUP(A7,$M$4:$X$11,3,FALSE)</f>
        <v>7</v>
      </c>
      <c r="E7" s="7">
        <f>VLOOKUP(A7,$M$4:$X$11,4,FALSE)</f>
        <v>3</v>
      </c>
      <c r="F7" s="7">
        <f>VLOOKUP(A7,$M$4:$X$11,5,FALSE)</f>
        <v>1</v>
      </c>
      <c r="G7" s="7">
        <f>VLOOKUP(A7,$M$4:$X$11,6,FALSE)</f>
        <v>3</v>
      </c>
      <c r="H7" s="7">
        <f>VLOOKUP(A7,$M$4:$X$11,7,FALSE)</f>
        <v>24</v>
      </c>
      <c r="I7" s="7">
        <f>VLOOKUP(A7,$M$4:$X$11,8,FALSE)</f>
        <v>25</v>
      </c>
      <c r="J7" s="55">
        <f>VLOOKUP(A7,$M$4:$X$11,9,FALSE)</f>
        <v>7</v>
      </c>
      <c r="K7" s="56"/>
      <c r="L7" s="8"/>
      <c r="M7" s="8">
        <f>RANK(X7,$X$4:$X$11,1)</f>
        <v>5</v>
      </c>
      <c r="N7" s="9" t="str">
        <f>[7]Sheet1!E9</f>
        <v>The Vines</v>
      </c>
      <c r="O7" s="10">
        <f>COUNTIF($N$13:$P$520,N7)</f>
        <v>7</v>
      </c>
      <c r="P7" s="8">
        <f>COUNTIF($R$13:$R$520,N7)</f>
        <v>2</v>
      </c>
      <c r="Q7" s="8">
        <f>COUNTIF($S$13:$T$520,N7)</f>
        <v>2</v>
      </c>
      <c r="R7" s="8">
        <f>O7-P7-Q7</f>
        <v>3</v>
      </c>
      <c r="S7" s="8">
        <f>SUMIF($N$12:$N$411,N7,$O$12:$O$411)+SUMIF($P$12:$P$411,N7,$Q$12:$Q$411)</f>
        <v>23.5</v>
      </c>
      <c r="T7" s="8">
        <f>O7*7-S7</f>
        <v>25.5</v>
      </c>
      <c r="U7" s="8">
        <f>P7*2+Q7</f>
        <v>6</v>
      </c>
      <c r="V7" s="8">
        <f>U7+(S7/100)</f>
        <v>6.2350000000000003</v>
      </c>
      <c r="W7" s="8">
        <f>RANK(V7,$V$4:$V$11)</f>
        <v>5</v>
      </c>
      <c r="X7" s="8">
        <f>W7+0.04</f>
        <v>5.04</v>
      </c>
      <c r="Y7" s="11"/>
    </row>
    <row r="8" spans="1:25" ht="15">
      <c r="A8" s="6">
        <v>5</v>
      </c>
      <c r="B8" s="60" t="str">
        <f>VLOOKUP(A8,$M$4:$X$11,2,FALSE)</f>
        <v>The Vines</v>
      </c>
      <c r="C8" s="56"/>
      <c r="D8" s="7">
        <f>VLOOKUP(A8,$M$4:$X$11,3,FALSE)</f>
        <v>7</v>
      </c>
      <c r="E8" s="7">
        <f>VLOOKUP(A8,$M$4:$X$11,4,FALSE)</f>
        <v>2</v>
      </c>
      <c r="F8" s="7">
        <f>VLOOKUP(A8,$M$4:$X$11,5,FALSE)</f>
        <v>2</v>
      </c>
      <c r="G8" s="7">
        <f>VLOOKUP(A8,$M$4:$X$11,6,FALSE)</f>
        <v>3</v>
      </c>
      <c r="H8" s="7">
        <f>VLOOKUP(A8,$M$4:$X$11,7,FALSE)</f>
        <v>23.5</v>
      </c>
      <c r="I8" s="7">
        <f>VLOOKUP(A8,$M$4:$X$11,8,FALSE)</f>
        <v>25.5</v>
      </c>
      <c r="J8" s="55">
        <f>VLOOKUP(A8,$M$4:$X$11,9,FALSE)</f>
        <v>6</v>
      </c>
      <c r="K8" s="56"/>
      <c r="L8" s="8"/>
      <c r="M8" s="8">
        <f>RANK(X8,$X$4:$X$11,1)</f>
        <v>1</v>
      </c>
      <c r="N8" s="9" t="str">
        <f>[7]Sheet1!C10</f>
        <v>Lakelands</v>
      </c>
      <c r="O8" s="10">
        <f>COUNTIF($N$13:$P$520,N8)</f>
        <v>7</v>
      </c>
      <c r="P8" s="8">
        <f>COUNTIF($R$13:$R$520,N8)</f>
        <v>5</v>
      </c>
      <c r="Q8" s="8">
        <f>COUNTIF($S$13:$T$520,N8)</f>
        <v>1</v>
      </c>
      <c r="R8" s="8">
        <f>O8-P8-Q8</f>
        <v>1</v>
      </c>
      <c r="S8" s="8">
        <f>SUMIF($N$12:$N$411,N8,$O$12:$O$411)+SUMIF($P$12:$P$411,N8,$Q$12:$Q$411)</f>
        <v>31</v>
      </c>
      <c r="T8" s="8">
        <f>O8*7-S8</f>
        <v>18</v>
      </c>
      <c r="U8" s="8">
        <f>P8*2+Q8</f>
        <v>11</v>
      </c>
      <c r="V8" s="8">
        <f>U8+(S8/100)</f>
        <v>11.31</v>
      </c>
      <c r="W8" s="8">
        <f>RANK(V8,$V$4:$V$11)</f>
        <v>1</v>
      </c>
      <c r="X8" s="8">
        <f>W8+0.05</f>
        <v>1.05</v>
      </c>
      <c r="Y8" s="11"/>
    </row>
    <row r="9" spans="1:25" ht="15">
      <c r="A9" s="6">
        <v>6</v>
      </c>
      <c r="B9" s="60" t="str">
        <f>VLOOKUP(A9,$M$4:$X$11,2,FALSE)</f>
        <v>Mount Lawley</v>
      </c>
      <c r="C9" s="56"/>
      <c r="D9" s="7">
        <f>VLOOKUP(A9,$M$4:$X$11,3,FALSE)</f>
        <v>7</v>
      </c>
      <c r="E9" s="7">
        <f>VLOOKUP(A9,$M$4:$X$11,4,FALSE)</f>
        <v>2</v>
      </c>
      <c r="F9" s="7">
        <f>VLOOKUP(A9,$M$4:$X$11,5,FALSE)</f>
        <v>2</v>
      </c>
      <c r="G9" s="7">
        <f>VLOOKUP(A9,$M$4:$X$11,6,FALSE)</f>
        <v>3</v>
      </c>
      <c r="H9" s="7">
        <f>VLOOKUP(A9,$M$4:$X$11,7,FALSE)</f>
        <v>21.5</v>
      </c>
      <c r="I9" s="7">
        <f>VLOOKUP(A9,$M$4:$X$11,8,FALSE)</f>
        <v>27.5</v>
      </c>
      <c r="J9" s="55">
        <f>VLOOKUP(A9,$M$4:$X$11,9,FALSE)</f>
        <v>6</v>
      </c>
      <c r="K9" s="56"/>
      <c r="L9" s="8"/>
      <c r="M9" s="8">
        <f>RANK(X9,$X$4:$X$11,1)</f>
        <v>2</v>
      </c>
      <c r="N9" s="9" t="str">
        <f>[7]Sheet1!E10</f>
        <v>WAGC</v>
      </c>
      <c r="O9" s="10">
        <f>COUNTIF($N$13:$P$520,N9)</f>
        <v>7</v>
      </c>
      <c r="P9" s="8">
        <f>COUNTIF($R$13:$R$520,N9)</f>
        <v>3</v>
      </c>
      <c r="Q9" s="8">
        <f>COUNTIF($S$13:$T$520,N9)</f>
        <v>2</v>
      </c>
      <c r="R9" s="8">
        <f>O9-P9-Q9</f>
        <v>2</v>
      </c>
      <c r="S9" s="8">
        <f>SUMIF($N$12:$N$411,N9,$O$12:$O$411)+SUMIF($P$12:$P$411,N9,$Q$12:$Q$411)</f>
        <v>29</v>
      </c>
      <c r="T9" s="8">
        <f>O9*7-S9</f>
        <v>20</v>
      </c>
      <c r="U9" s="8">
        <f>P9*2+Q9</f>
        <v>8</v>
      </c>
      <c r="V9" s="8">
        <f>U9+(S9/100)</f>
        <v>8.2899999999999991</v>
      </c>
      <c r="W9" s="8">
        <f>RANK(V9,$V$4:$V$11)</f>
        <v>2</v>
      </c>
      <c r="X9" s="8">
        <f>W9+0.06</f>
        <v>2.06</v>
      </c>
      <c r="Y9" s="11"/>
    </row>
    <row r="10" spans="1:25" ht="15">
      <c r="A10" s="6">
        <v>7</v>
      </c>
      <c r="B10" s="60" t="str">
        <f>VLOOKUP(A10,$M$4:$X$11,2,FALSE)</f>
        <v>Lake Karrinyup</v>
      </c>
      <c r="C10" s="56"/>
      <c r="D10" s="7">
        <f>VLOOKUP(A10,$M$4:$X$11,3,FALSE)</f>
        <v>7</v>
      </c>
      <c r="E10" s="7">
        <f>VLOOKUP(A10,$M$4:$X$11,4,FALSE)</f>
        <v>2</v>
      </c>
      <c r="F10" s="7">
        <f>VLOOKUP(A10,$M$4:$X$11,5,FALSE)</f>
        <v>2</v>
      </c>
      <c r="G10" s="7">
        <f>VLOOKUP(A10,$M$4:$X$11,6,FALSE)</f>
        <v>3</v>
      </c>
      <c r="H10" s="7">
        <f>VLOOKUP(A10,$M$4:$X$11,7,FALSE)</f>
        <v>21</v>
      </c>
      <c r="I10" s="7">
        <f>VLOOKUP(A10,$M$4:$X$11,8,FALSE)</f>
        <v>28</v>
      </c>
      <c r="J10" s="55">
        <f>VLOOKUP(A10,$M$4:$X$11,9,FALSE)</f>
        <v>6</v>
      </c>
      <c r="K10" s="56"/>
      <c r="L10" s="8"/>
      <c r="M10" s="8">
        <f>RANK(X10,$X$4:$X$11,1)</f>
        <v>4</v>
      </c>
      <c r="N10" s="9" t="str">
        <f>[7]Sheet1!C11</f>
        <v>Wanneroo</v>
      </c>
      <c r="O10" s="10">
        <f>COUNTIF($N$13:$P$520,N10)</f>
        <v>7</v>
      </c>
      <c r="P10" s="8">
        <f>COUNTIF($R$13:$R$520,N10)</f>
        <v>3</v>
      </c>
      <c r="Q10" s="8">
        <f>COUNTIF($S$13:$T$520,N10)</f>
        <v>1</v>
      </c>
      <c r="R10" s="8">
        <f>O10-P10-Q10</f>
        <v>3</v>
      </c>
      <c r="S10" s="8">
        <f>SUMIF($N$12:$N$411,N10,$O$12:$O$411)+SUMIF($P$12:$P$411,N10,$Q$12:$Q$411)</f>
        <v>24</v>
      </c>
      <c r="T10" s="8">
        <f>O10*7-S10</f>
        <v>25</v>
      </c>
      <c r="U10" s="8">
        <f>P10*2+Q10</f>
        <v>7</v>
      </c>
      <c r="V10" s="8">
        <f>U10+(S10/100)</f>
        <v>7.24</v>
      </c>
      <c r="W10" s="8">
        <f>RANK(V10,$V$4:$V$11)</f>
        <v>4</v>
      </c>
      <c r="X10" s="8">
        <f>W10+0.07</f>
        <v>4.07</v>
      </c>
      <c r="Y10" s="11"/>
    </row>
    <row r="11" spans="1:25" ht="15">
      <c r="A11" s="6">
        <v>8</v>
      </c>
      <c r="B11" s="60" t="str">
        <f>VLOOKUP(A11,$M$4:$X$11,2,FALSE)</f>
        <v>Sun City</v>
      </c>
      <c r="C11" s="56"/>
      <c r="D11" s="7">
        <f>VLOOKUP(A11,$M$4:$X$11,3,FALSE)</f>
        <v>7</v>
      </c>
      <c r="E11" s="7">
        <f>VLOOKUP(A11,$M$4:$X$11,4,FALSE)</f>
        <v>2</v>
      </c>
      <c r="F11" s="7">
        <f>VLOOKUP(A11,$M$4:$X$11,5,FALSE)</f>
        <v>0</v>
      </c>
      <c r="G11" s="7">
        <f>VLOOKUP(A11,$M$4:$X$11,6,FALSE)</f>
        <v>5</v>
      </c>
      <c r="H11" s="7">
        <f>VLOOKUP(A11,$M$4:$X$11,7,FALSE)</f>
        <v>18</v>
      </c>
      <c r="I11" s="7">
        <f>VLOOKUP(A11,$M$4:$X$11,8,FALSE)</f>
        <v>31</v>
      </c>
      <c r="J11" s="55">
        <f>VLOOKUP(A11,$M$4:$X$11,9,FALSE)</f>
        <v>4</v>
      </c>
      <c r="K11" s="56"/>
      <c r="L11" s="8"/>
      <c r="M11" s="8">
        <f>RANK(X11,$X$4:$X$11,1)</f>
        <v>7</v>
      </c>
      <c r="N11" s="9" t="str">
        <f>[7]Sheet1!E11</f>
        <v>Lake Karrinyup</v>
      </c>
      <c r="O11" s="10">
        <f>COUNTIF($N$13:$P$520,N11)</f>
        <v>7</v>
      </c>
      <c r="P11" s="8">
        <f>COUNTIF($R$13:$R$520,N11)</f>
        <v>2</v>
      </c>
      <c r="Q11" s="8">
        <f>COUNTIF($S$13:$T$520,N11)</f>
        <v>2</v>
      </c>
      <c r="R11" s="8">
        <f>O11-P11-Q11</f>
        <v>3</v>
      </c>
      <c r="S11" s="8">
        <f>SUMIF($N$12:$N$411,N11,$O$12:$O$411)+SUMIF($P$12:$P$411,N11,$Q$12:$Q$411)</f>
        <v>21</v>
      </c>
      <c r="T11" s="8">
        <f>O11*7-S11</f>
        <v>28</v>
      </c>
      <c r="U11" s="8">
        <f>P11*2+Q11</f>
        <v>6</v>
      </c>
      <c r="V11" s="8">
        <f>U11+(S11/100)</f>
        <v>6.21</v>
      </c>
      <c r="W11" s="8">
        <f>RANK(V11,$V$4:$V$11)</f>
        <v>7</v>
      </c>
      <c r="X11" s="8">
        <f>W11+0.08</f>
        <v>7.08</v>
      </c>
      <c r="Y11" s="11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[7]Sheet1!A43</f>
        <v>ROUND SEVEN</v>
      </c>
      <c r="C14" s="56"/>
      <c r="D14" s="62" t="str">
        <f>[7]Sheet1!B43</f>
        <v>SUNDAY 20 JULY</v>
      </c>
      <c r="E14" s="58"/>
      <c r="F14" s="56"/>
      <c r="G14" s="99" t="str">
        <f>[7]Sheet1!C43</f>
        <v>Wanneroo GC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[7]Sheet1!C44</f>
        <v>Royal Perth</v>
      </c>
      <c r="D15" s="58"/>
      <c r="E15" s="58"/>
      <c r="F15" s="56"/>
      <c r="G15" s="16" t="s">
        <v>18</v>
      </c>
      <c r="H15" s="65" t="str">
        <f>[7]Sheet1!E44</f>
        <v>Lake Karrinyup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663</v>
      </c>
      <c r="D19" s="56"/>
      <c r="E19" s="21">
        <v>5</v>
      </c>
      <c r="F19" s="19" t="s">
        <v>99</v>
      </c>
      <c r="G19" s="98">
        <v>1</v>
      </c>
      <c r="H19" s="75" t="s">
        <v>1285</v>
      </c>
      <c r="I19" s="56"/>
      <c r="J19" s="21">
        <v>6</v>
      </c>
      <c r="K19" s="19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1276</v>
      </c>
      <c r="D20" s="56"/>
      <c r="E20" s="21">
        <v>6</v>
      </c>
      <c r="F20" s="19" t="s">
        <v>104</v>
      </c>
      <c r="G20" s="97">
        <v>2</v>
      </c>
      <c r="H20" s="75" t="s">
        <v>1369</v>
      </c>
      <c r="I20" s="56"/>
      <c r="J20" s="21">
        <v>8</v>
      </c>
      <c r="K20" s="19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661</v>
      </c>
      <c r="D21" s="56"/>
      <c r="E21" s="21">
        <v>6</v>
      </c>
      <c r="F21" s="19" t="s">
        <v>92</v>
      </c>
      <c r="G21" s="97">
        <v>3</v>
      </c>
      <c r="H21" s="75" t="s">
        <v>1190</v>
      </c>
      <c r="I21" s="56"/>
      <c r="J21" s="21">
        <v>8</v>
      </c>
      <c r="K21" s="19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1272</v>
      </c>
      <c r="D22" s="56"/>
      <c r="E22" s="21">
        <v>6</v>
      </c>
      <c r="F22" s="19" t="s">
        <v>23</v>
      </c>
      <c r="G22" s="97">
        <v>4</v>
      </c>
      <c r="H22" s="75" t="s">
        <v>1194</v>
      </c>
      <c r="I22" s="56"/>
      <c r="J22" s="21">
        <v>9</v>
      </c>
      <c r="K22" s="19" t="s">
        <v>23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1269</v>
      </c>
      <c r="D23" s="56"/>
      <c r="E23" s="21">
        <v>7</v>
      </c>
      <c r="F23" s="19" t="s">
        <v>29</v>
      </c>
      <c r="G23" s="97">
        <v>5</v>
      </c>
      <c r="H23" s="75" t="s">
        <v>1245</v>
      </c>
      <c r="I23" s="56"/>
      <c r="J23" s="21">
        <v>10</v>
      </c>
      <c r="K23" s="19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1291</v>
      </c>
      <c r="D24" s="56"/>
      <c r="E24" s="21">
        <v>8</v>
      </c>
      <c r="F24" s="19" t="s">
        <v>34</v>
      </c>
      <c r="G24" s="97">
        <v>6</v>
      </c>
      <c r="H24" s="75" t="s">
        <v>1282</v>
      </c>
      <c r="I24" s="56"/>
      <c r="J24" s="21">
        <v>10</v>
      </c>
      <c r="K24" s="19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1226</v>
      </c>
      <c r="D25" s="56"/>
      <c r="E25" s="21">
        <v>9</v>
      </c>
      <c r="F25" s="19"/>
      <c r="G25" s="97">
        <v>7</v>
      </c>
      <c r="H25" s="75" t="s">
        <v>1184</v>
      </c>
      <c r="I25" s="56"/>
      <c r="J25" s="21">
        <v>15</v>
      </c>
      <c r="K25" s="19" t="s">
        <v>92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Royal Perth</v>
      </c>
      <c r="C26" s="58"/>
      <c r="D26" s="58"/>
      <c r="E26" s="56"/>
      <c r="F26" s="21">
        <f>COUNTA(F19:F25)-0.5*COUNTIF(F19:F25,"Sq*")-COUNTIF(F19:F25,"TBA")</f>
        <v>5.5</v>
      </c>
      <c r="G26" s="84" t="str">
        <f>"TOTAL MATCHES WON BY : "&amp;H15</f>
        <v>TOTAL MATCHES WON BY : Lake Karrinyup</v>
      </c>
      <c r="H26" s="58"/>
      <c r="I26" s="58"/>
      <c r="J26" s="56"/>
      <c r="K26" s="21">
        <f>COUNTA(K19:K25)-0.5*COUNTIF(K19:K25,"Sq*")-COUNTIF(K19:K25,"TBA")</f>
        <v>1.5</v>
      </c>
      <c r="L26" s="22"/>
      <c r="M26" s="22"/>
      <c r="N26" s="22" t="str">
        <f>IF(F26+K26=0,"",C15)</f>
        <v>Royal Perth</v>
      </c>
      <c r="O26" s="22">
        <f>F26</f>
        <v>5.5</v>
      </c>
      <c r="P26" s="22" t="str">
        <f>IF(F26+K26=0,"",H15)</f>
        <v>Lake Karrinyup</v>
      </c>
      <c r="Q26" s="22">
        <f>K26</f>
        <v>1.5</v>
      </c>
      <c r="R26" s="22" t="str">
        <f>G27</f>
        <v>Royal Perth</v>
      </c>
      <c r="S26" s="22" t="str">
        <f>IF(R26="HALVED",C15,"")</f>
        <v/>
      </c>
      <c r="T26" s="22" t="str">
        <f>IF(R26="HALVED",H15,"")</f>
        <v/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Royal Perth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[7]Sheet1!C45</f>
        <v>Mount Lawley</v>
      </c>
      <c r="D29" s="58"/>
      <c r="E29" s="58"/>
      <c r="F29" s="56"/>
      <c r="G29" s="16" t="s">
        <v>18</v>
      </c>
      <c r="H29" s="65" t="str">
        <f>[7]Sheet1!E45</f>
        <v>Wanneroo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1297</v>
      </c>
      <c r="D33" s="56"/>
      <c r="E33" s="21">
        <v>8</v>
      </c>
      <c r="F33" s="19"/>
      <c r="G33" s="98">
        <v>1</v>
      </c>
      <c r="H33" s="75" t="s">
        <v>1273</v>
      </c>
      <c r="I33" s="56"/>
      <c r="J33" s="21">
        <v>7</v>
      </c>
      <c r="K33" s="19" t="s">
        <v>111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1288</v>
      </c>
      <c r="D34" s="56"/>
      <c r="E34" s="21">
        <v>10</v>
      </c>
      <c r="F34" s="19"/>
      <c r="G34" s="97">
        <v>2</v>
      </c>
      <c r="H34" s="75" t="s">
        <v>1275</v>
      </c>
      <c r="I34" s="56"/>
      <c r="J34" s="21">
        <v>8</v>
      </c>
      <c r="K34" s="19" t="s">
        <v>26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1243</v>
      </c>
      <c r="D35" s="56"/>
      <c r="E35" s="21">
        <v>11</v>
      </c>
      <c r="F35" s="19"/>
      <c r="G35" s="97">
        <v>3</v>
      </c>
      <c r="H35" s="75" t="s">
        <v>1278</v>
      </c>
      <c r="I35" s="56"/>
      <c r="J35" s="21">
        <v>9</v>
      </c>
      <c r="K35" s="19" t="s">
        <v>29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1375</v>
      </c>
      <c r="D36" s="56"/>
      <c r="E36" s="21">
        <v>11</v>
      </c>
      <c r="F36" s="19" t="s">
        <v>92</v>
      </c>
      <c r="G36" s="97">
        <v>4</v>
      </c>
      <c r="H36" s="75" t="s">
        <v>1279</v>
      </c>
      <c r="I36" s="56"/>
      <c r="J36" s="21">
        <v>10</v>
      </c>
      <c r="K36" s="19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1364</v>
      </c>
      <c r="D37" s="56"/>
      <c r="E37" s="21">
        <v>11</v>
      </c>
      <c r="F37" s="19"/>
      <c r="G37" s="97">
        <v>5</v>
      </c>
      <c r="H37" s="75" t="s">
        <v>1266</v>
      </c>
      <c r="I37" s="56"/>
      <c r="J37" s="21">
        <v>11</v>
      </c>
      <c r="K37" s="19" t="s">
        <v>29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1227</v>
      </c>
      <c r="D38" s="56"/>
      <c r="E38" s="21">
        <v>11</v>
      </c>
      <c r="F38" s="19"/>
      <c r="G38" s="97">
        <v>6</v>
      </c>
      <c r="H38" s="75" t="s">
        <v>1265</v>
      </c>
      <c r="I38" s="56"/>
      <c r="J38" s="21">
        <v>12</v>
      </c>
      <c r="K38" s="19" t="s">
        <v>37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1374</v>
      </c>
      <c r="D39" s="56"/>
      <c r="E39" s="21">
        <v>12</v>
      </c>
      <c r="F39" s="19" t="s">
        <v>92</v>
      </c>
      <c r="G39" s="97">
        <v>7</v>
      </c>
      <c r="H39" s="75" t="s">
        <v>1373</v>
      </c>
      <c r="I39" s="56"/>
      <c r="J39" s="21">
        <v>15</v>
      </c>
      <c r="K39" s="19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15">
      <c r="A40" s="14"/>
      <c r="B40" s="64" t="str">
        <f>"TOTAL MATCHES WON BY : "&amp;C29</f>
        <v>TOTAL MATCHES WON BY : Mount Lawley</v>
      </c>
      <c r="C40" s="58"/>
      <c r="D40" s="58"/>
      <c r="E40" s="56"/>
      <c r="F40" s="21">
        <f>COUNTA(F33:F39)-0.5*COUNTIF(F33:F39,"Sq*")-COUNTIF(F33:F39,"TBA")</f>
        <v>2</v>
      </c>
      <c r="G40" s="84" t="str">
        <f>"TOTAL MATCHES WON BY : "&amp;H29</f>
        <v>TOTAL MATCHES WON BY : Wanneroo</v>
      </c>
      <c r="H40" s="58"/>
      <c r="I40" s="58"/>
      <c r="J40" s="56"/>
      <c r="K40" s="21">
        <f>COUNTA(K33:K39)-0.5*COUNTIF(K33:K39,"Sq*")-COUNTIF(K33:K39,"TBA")</f>
        <v>5</v>
      </c>
      <c r="L40" s="22"/>
      <c r="M40" s="22"/>
      <c r="N40" s="22" t="str">
        <f>IF(F40+K40=0,"",C29)</f>
        <v>Mount Lawley</v>
      </c>
      <c r="O40" s="22">
        <f>F40</f>
        <v>2</v>
      </c>
      <c r="P40" s="22" t="str">
        <f>IF(F40+K40=0,"",H29)</f>
        <v>Wanneroo</v>
      </c>
      <c r="Q40" s="22">
        <f>K40</f>
        <v>5</v>
      </c>
      <c r="R40" s="22" t="str">
        <f>G41</f>
        <v>Wanneroo</v>
      </c>
      <c r="S40" s="22" t="str">
        <f>IF(R40="HALVED",C29,"")</f>
        <v/>
      </c>
      <c r="T40" s="22" t="str">
        <f>IF(R40="HALVED",H29,"")</f>
        <v/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Wanneroo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[7]Sheet1!C46</f>
        <v>WAGC</v>
      </c>
      <c r="D43" s="58"/>
      <c r="E43" s="58"/>
      <c r="F43" s="56"/>
      <c r="G43" s="16" t="s">
        <v>18</v>
      </c>
      <c r="H43" s="65" t="str">
        <f>[7]Sheet1!E46</f>
        <v>The Vines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1262</v>
      </c>
      <c r="D47" s="56"/>
      <c r="E47" s="21">
        <v>6</v>
      </c>
      <c r="F47" s="19" t="s">
        <v>92</v>
      </c>
      <c r="G47" s="98">
        <v>1</v>
      </c>
      <c r="H47" s="75" t="s">
        <v>544</v>
      </c>
      <c r="I47" s="56"/>
      <c r="J47" s="21">
        <v>6</v>
      </c>
      <c r="K47" s="19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913</v>
      </c>
      <c r="D48" s="56"/>
      <c r="E48" s="21">
        <v>7</v>
      </c>
      <c r="F48" s="19" t="s">
        <v>23</v>
      </c>
      <c r="G48" s="97">
        <v>2</v>
      </c>
      <c r="H48" s="75" t="s">
        <v>1223</v>
      </c>
      <c r="I48" s="56"/>
      <c r="J48" s="21">
        <v>7</v>
      </c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981</v>
      </c>
      <c r="D49" s="56"/>
      <c r="E49" s="21">
        <v>7</v>
      </c>
      <c r="F49" s="19"/>
      <c r="G49" s="97">
        <v>3</v>
      </c>
      <c r="H49" s="75" t="s">
        <v>1219</v>
      </c>
      <c r="I49" s="56"/>
      <c r="J49" s="21">
        <v>8</v>
      </c>
      <c r="K49" s="19" t="s">
        <v>34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1296</v>
      </c>
      <c r="D50" s="56"/>
      <c r="E50" s="21">
        <v>8</v>
      </c>
      <c r="F50" s="19"/>
      <c r="G50" s="97">
        <v>4</v>
      </c>
      <c r="H50" s="75" t="s">
        <v>1365</v>
      </c>
      <c r="I50" s="56"/>
      <c r="J50" s="21">
        <v>8</v>
      </c>
      <c r="K50" s="19" t="s">
        <v>107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1206</v>
      </c>
      <c r="D51" s="56"/>
      <c r="E51" s="21">
        <v>9</v>
      </c>
      <c r="F51" s="19" t="s">
        <v>23</v>
      </c>
      <c r="G51" s="97">
        <v>5</v>
      </c>
      <c r="H51" s="75" t="s">
        <v>1217</v>
      </c>
      <c r="I51" s="56"/>
      <c r="J51" s="21">
        <v>10</v>
      </c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1204</v>
      </c>
      <c r="D52" s="56"/>
      <c r="E52" s="21">
        <v>10</v>
      </c>
      <c r="F52" s="19" t="s">
        <v>26</v>
      </c>
      <c r="G52" s="97">
        <v>6</v>
      </c>
      <c r="H52" s="75" t="s">
        <v>1254</v>
      </c>
      <c r="I52" s="56"/>
      <c r="J52" s="21">
        <v>11</v>
      </c>
      <c r="K52" s="19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1202</v>
      </c>
      <c r="D53" s="56"/>
      <c r="E53" s="21">
        <v>10</v>
      </c>
      <c r="F53" s="19" t="s">
        <v>23</v>
      </c>
      <c r="G53" s="97">
        <v>7</v>
      </c>
      <c r="H53" s="75" t="s">
        <v>1363</v>
      </c>
      <c r="I53" s="56"/>
      <c r="J53" s="21">
        <v>11</v>
      </c>
      <c r="K53" s="19" t="s">
        <v>23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WAGC</v>
      </c>
      <c r="C54" s="58"/>
      <c r="D54" s="58"/>
      <c r="E54" s="56"/>
      <c r="F54" s="21">
        <f>COUNTA(F47:F53)-0.5*COUNTIF(F47:F53,"Sq*")-COUNTIF(F47:F53,"TBA")</f>
        <v>3.5</v>
      </c>
      <c r="G54" s="84" t="str">
        <f>"TOTAL MATCHES WON BY : "&amp;H43</f>
        <v>TOTAL MATCHES WON BY : The Vines</v>
      </c>
      <c r="H54" s="58"/>
      <c r="I54" s="58"/>
      <c r="J54" s="56"/>
      <c r="K54" s="21">
        <f>COUNTA(K47:K53)-0.5*COUNTIF(K47:K53,"Sq*")-COUNTIF(K47:K53,"TBA")</f>
        <v>3.5</v>
      </c>
      <c r="L54" s="22"/>
      <c r="M54" s="22"/>
      <c r="N54" s="22" t="str">
        <f>IF(F54+K54=0,"",C43)</f>
        <v>WAGC</v>
      </c>
      <c r="O54" s="22">
        <f>F54</f>
        <v>3.5</v>
      </c>
      <c r="P54" s="22" t="str">
        <f>IF(F54+K54=0,"",H43)</f>
        <v>The Vines</v>
      </c>
      <c r="Q54" s="22">
        <f>K54</f>
        <v>3.5</v>
      </c>
      <c r="R54" s="22" t="str">
        <f>G55</f>
        <v>HALVED</v>
      </c>
      <c r="S54" s="22" t="str">
        <f>IF(R54="HALVED",C43,"")</f>
        <v>WAGC</v>
      </c>
      <c r="T54" s="22" t="str">
        <f>IF(R54="HALVED",H43,"")</f>
        <v>The Vines</v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HALVED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14"/>
      <c r="B57" s="15" t="s">
        <v>18</v>
      </c>
      <c r="C57" s="64" t="str">
        <f>[7]Sheet1!C47</f>
        <v>Sun City</v>
      </c>
      <c r="D57" s="58"/>
      <c r="E57" s="58"/>
      <c r="F57" s="56"/>
      <c r="G57" s="16" t="s">
        <v>18</v>
      </c>
      <c r="H57" s="65" t="str">
        <f>[7]Sheet1!E47</f>
        <v>Lakelands</v>
      </c>
      <c r="I57" s="58"/>
      <c r="J57" s="58"/>
      <c r="K57" s="5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</row>
    <row r="58" spans="1:25" ht="15">
      <c r="A58" s="14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</row>
    <row r="59" spans="1:25" ht="15">
      <c r="A59" s="14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</row>
    <row r="60" spans="1:25" ht="15">
      <c r="A60" s="14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</row>
    <row r="61" spans="1:25" ht="15">
      <c r="A61" s="14"/>
      <c r="B61" s="15">
        <v>1</v>
      </c>
      <c r="C61" s="75" t="s">
        <v>1264</v>
      </c>
      <c r="D61" s="56"/>
      <c r="E61" s="21">
        <v>9</v>
      </c>
      <c r="F61" s="19"/>
      <c r="G61" s="98">
        <v>1</v>
      </c>
      <c r="H61" s="75" t="s">
        <v>1207</v>
      </c>
      <c r="I61" s="56"/>
      <c r="J61" s="21">
        <v>9</v>
      </c>
      <c r="K61" s="19" t="s">
        <v>190</v>
      </c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 ht="15">
      <c r="A62" s="14"/>
      <c r="B62" s="15">
        <v>2</v>
      </c>
      <c r="C62" s="75" t="s">
        <v>1224</v>
      </c>
      <c r="D62" s="56"/>
      <c r="E62" s="21">
        <v>9</v>
      </c>
      <c r="F62" s="19"/>
      <c r="G62" s="97">
        <v>2</v>
      </c>
      <c r="H62" s="75" t="s">
        <v>1257</v>
      </c>
      <c r="I62" s="56"/>
      <c r="J62" s="21">
        <v>9</v>
      </c>
      <c r="K62" s="19" t="s">
        <v>190</v>
      </c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 ht="15">
      <c r="A63" s="14"/>
      <c r="B63" s="15">
        <v>3</v>
      </c>
      <c r="C63" s="75" t="s">
        <v>1371</v>
      </c>
      <c r="D63" s="56"/>
      <c r="E63" s="21">
        <v>10</v>
      </c>
      <c r="F63" s="19"/>
      <c r="G63" s="97">
        <v>3</v>
      </c>
      <c r="H63" s="75" t="s">
        <v>1367</v>
      </c>
      <c r="I63" s="56"/>
      <c r="J63" s="21">
        <v>10</v>
      </c>
      <c r="K63" s="19" t="s">
        <v>190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 ht="15">
      <c r="A64" s="14"/>
      <c r="B64" s="15">
        <v>4</v>
      </c>
      <c r="C64" s="75" t="s">
        <v>1370</v>
      </c>
      <c r="D64" s="56"/>
      <c r="E64" s="21">
        <v>12</v>
      </c>
      <c r="F64" s="19"/>
      <c r="G64" s="97">
        <v>4</v>
      </c>
      <c r="H64" s="75" t="s">
        <v>1249</v>
      </c>
      <c r="I64" s="56"/>
      <c r="J64" s="21">
        <v>10</v>
      </c>
      <c r="K64" s="19" t="s">
        <v>190</v>
      </c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 ht="15">
      <c r="A65" s="14"/>
      <c r="B65" s="15">
        <v>5</v>
      </c>
      <c r="C65" s="75" t="s">
        <v>1216</v>
      </c>
      <c r="D65" s="56"/>
      <c r="E65" s="21">
        <v>13</v>
      </c>
      <c r="F65" s="19"/>
      <c r="G65" s="97">
        <v>5</v>
      </c>
      <c r="H65" s="75" t="s">
        <v>1201</v>
      </c>
      <c r="I65" s="56"/>
      <c r="J65" s="21">
        <v>11</v>
      </c>
      <c r="K65" s="19" t="s">
        <v>190</v>
      </c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 ht="15">
      <c r="A66" s="14"/>
      <c r="B66" s="15">
        <v>6</v>
      </c>
      <c r="C66" s="75" t="s">
        <v>1214</v>
      </c>
      <c r="D66" s="56"/>
      <c r="E66" s="21">
        <v>14</v>
      </c>
      <c r="F66" s="19"/>
      <c r="G66" s="97">
        <v>6</v>
      </c>
      <c r="H66" s="75" t="s">
        <v>1277</v>
      </c>
      <c r="I66" s="56"/>
      <c r="J66" s="21">
        <v>12</v>
      </c>
      <c r="K66" s="19" t="s">
        <v>190</v>
      </c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 ht="15">
      <c r="A67" s="14"/>
      <c r="B67" s="15">
        <v>7</v>
      </c>
      <c r="C67" s="75" t="s">
        <v>1260</v>
      </c>
      <c r="D67" s="56"/>
      <c r="E67" s="21">
        <v>15</v>
      </c>
      <c r="F67" s="19"/>
      <c r="G67" s="97">
        <v>7</v>
      </c>
      <c r="H67" s="75" t="s">
        <v>1366</v>
      </c>
      <c r="I67" s="56"/>
      <c r="J67" s="21">
        <v>12</v>
      </c>
      <c r="K67" s="19" t="s">
        <v>190</v>
      </c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 ht="15">
      <c r="A68" s="14"/>
      <c r="B68" s="64" t="str">
        <f>"TOTAL MATCHES WON BY : "&amp;C57</f>
        <v>TOTAL MATCHES WON BY : Sun City</v>
      </c>
      <c r="C68" s="58"/>
      <c r="D68" s="58"/>
      <c r="E68" s="56"/>
      <c r="F68" s="21">
        <f>COUNTA(F61:F67)-0.5*COUNTIF(F61:F67,"Sq*")-COUNTIF(F61:F67,"TBA")</f>
        <v>0</v>
      </c>
      <c r="G68" s="84" t="str">
        <f>"TOTAL MATCHES WON BY : "&amp;H57</f>
        <v>TOTAL MATCHES WON BY : Lakelands</v>
      </c>
      <c r="H68" s="58"/>
      <c r="I68" s="58"/>
      <c r="J68" s="56"/>
      <c r="K68" s="21">
        <f>COUNTA(K61:K67)-0.5*COUNTIF(K61:K67,"Sq*")-COUNTIF(K61:K67,"TBA")</f>
        <v>7</v>
      </c>
      <c r="L68" s="22"/>
      <c r="M68" s="22"/>
      <c r="N68" s="22" t="str">
        <f>IF(F68+K68=0,"",C57)</f>
        <v>Sun City</v>
      </c>
      <c r="O68" s="22">
        <f>F68</f>
        <v>0</v>
      </c>
      <c r="P68" s="22" t="str">
        <f>IF(F68+K68=0,"",H57)</f>
        <v>Lakelands</v>
      </c>
      <c r="Q68" s="22">
        <f>K68</f>
        <v>7</v>
      </c>
      <c r="R68" s="22" t="str">
        <f>G69</f>
        <v>Lakelands</v>
      </c>
      <c r="S68" s="22" t="str">
        <f>IF(R68="HALVED",C57,"")</f>
        <v/>
      </c>
      <c r="T68" s="22" t="str">
        <f>IF(R68="HALVED",H57,"")</f>
        <v/>
      </c>
      <c r="U68" s="22"/>
      <c r="V68" s="22"/>
      <c r="W68" s="22"/>
      <c r="X68" s="22"/>
      <c r="Y68" s="22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Lakelands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7"/>
      <c r="C70" s="27"/>
      <c r="D70" s="27"/>
      <c r="E70" s="27"/>
      <c r="F70" s="27"/>
      <c r="G70" s="28"/>
      <c r="H70" s="28"/>
      <c r="I70" s="28"/>
      <c r="J70" s="28"/>
      <c r="K70" s="28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[7]Sheet1!A37</f>
        <v>ROUND SIX</v>
      </c>
      <c r="C71" s="56"/>
      <c r="D71" s="62" t="str">
        <f>[7]Sheet1!B37</f>
        <v>SUNDAY 13 JULY</v>
      </c>
      <c r="E71" s="58"/>
      <c r="F71" s="56"/>
      <c r="G71" s="99" t="str">
        <f>[7]Sheet1!C37</f>
        <v>Mount Lawley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[7]Sheet1!C38</f>
        <v>Royal Perth</v>
      </c>
      <c r="D72" s="58"/>
      <c r="E72" s="58"/>
      <c r="F72" s="56"/>
      <c r="G72" s="16" t="s">
        <v>18</v>
      </c>
      <c r="H72" s="65" t="s">
        <v>1372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661</v>
      </c>
      <c r="D76" s="56"/>
      <c r="E76" s="21">
        <v>7</v>
      </c>
      <c r="F76" s="19"/>
      <c r="G76" s="98">
        <v>1</v>
      </c>
      <c r="H76" s="75" t="s">
        <v>1264</v>
      </c>
      <c r="I76" s="56"/>
      <c r="J76" s="21">
        <v>9</v>
      </c>
      <c r="K76" s="19" t="s">
        <v>92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1272</v>
      </c>
      <c r="D77" s="56"/>
      <c r="E77" s="21">
        <v>7</v>
      </c>
      <c r="F77" s="19" t="s">
        <v>84</v>
      </c>
      <c r="G77" s="97">
        <v>2</v>
      </c>
      <c r="H77" s="75" t="s">
        <v>1224</v>
      </c>
      <c r="I77" s="56"/>
      <c r="J77" s="21">
        <v>9</v>
      </c>
      <c r="K77" s="19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1276</v>
      </c>
      <c r="D78" s="56"/>
      <c r="E78" s="21">
        <v>7</v>
      </c>
      <c r="F78" s="19"/>
      <c r="G78" s="97">
        <v>3</v>
      </c>
      <c r="H78" s="75" t="s">
        <v>1371</v>
      </c>
      <c r="I78" s="56"/>
      <c r="J78" s="21">
        <v>10</v>
      </c>
      <c r="K78" s="19" t="s">
        <v>92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1269</v>
      </c>
      <c r="D79" s="56"/>
      <c r="E79" s="21">
        <v>8</v>
      </c>
      <c r="F79" s="19" t="s">
        <v>23</v>
      </c>
      <c r="G79" s="97">
        <v>4</v>
      </c>
      <c r="H79" s="75" t="s">
        <v>1370</v>
      </c>
      <c r="I79" s="56"/>
      <c r="J79" s="21">
        <v>12</v>
      </c>
      <c r="K79" s="19" t="s">
        <v>23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1274</v>
      </c>
      <c r="D80" s="56"/>
      <c r="E80" s="21">
        <v>8</v>
      </c>
      <c r="F80" s="19"/>
      <c r="G80" s="97">
        <v>5</v>
      </c>
      <c r="H80" s="75" t="s">
        <v>1216</v>
      </c>
      <c r="I80" s="56"/>
      <c r="J80" s="21">
        <v>13</v>
      </c>
      <c r="K80" s="19" t="s">
        <v>92</v>
      </c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1291</v>
      </c>
      <c r="D81" s="56"/>
      <c r="E81" s="21">
        <v>9</v>
      </c>
      <c r="F81" s="19"/>
      <c r="G81" s="97">
        <v>6</v>
      </c>
      <c r="H81" s="75" t="s">
        <v>1214</v>
      </c>
      <c r="I81" s="56"/>
      <c r="J81" s="21">
        <v>14</v>
      </c>
      <c r="K81" s="19" t="s">
        <v>34</v>
      </c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1226</v>
      </c>
      <c r="D82" s="56"/>
      <c r="E82" s="21">
        <v>10</v>
      </c>
      <c r="F82" s="19" t="s">
        <v>111</v>
      </c>
      <c r="G82" s="97">
        <v>7</v>
      </c>
      <c r="H82" s="75" t="s">
        <v>1260</v>
      </c>
      <c r="I82" s="56"/>
      <c r="J82" s="21">
        <v>15</v>
      </c>
      <c r="K82" s="19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Royal Perth</v>
      </c>
      <c r="C83" s="58"/>
      <c r="D83" s="58"/>
      <c r="E83" s="56"/>
      <c r="F83" s="21">
        <f>COUNTA(F76:F82)-0.5*COUNTIF(F76:F82,"Sq*")-COUNTIF(F76:F82,"TBA")</f>
        <v>2.5</v>
      </c>
      <c r="G83" s="84" t="str">
        <f>"TOTAL MATCHES WON BY : "&amp;H72</f>
        <v>TOTAL MATCHES WON BY : Sun City</v>
      </c>
      <c r="H83" s="58"/>
      <c r="I83" s="58"/>
      <c r="J83" s="56"/>
      <c r="K83" s="21">
        <f>COUNTA(K76:K82)-0.5*COUNTIF(K76:K82,"Sq*")-COUNTIF(K76:K82,"TBA")</f>
        <v>4.5</v>
      </c>
      <c r="L83" s="22"/>
      <c r="M83" s="22"/>
      <c r="N83" s="22" t="str">
        <f>IF(F83+K83=0,"",C72)</f>
        <v>Royal Perth</v>
      </c>
      <c r="O83" s="22">
        <f>F83</f>
        <v>2.5</v>
      </c>
      <c r="P83" s="22" t="str">
        <f>IF(F83+K83=0,"",H72)</f>
        <v>Sun City</v>
      </c>
      <c r="Q83" s="22">
        <f>K83</f>
        <v>4.5</v>
      </c>
      <c r="R83" s="22" t="str">
        <f>G84</f>
        <v>Sun City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Sun City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[7]Sheet1!C33</f>
        <v>Lakelands</v>
      </c>
      <c r="D86" s="58"/>
      <c r="E86" s="58"/>
      <c r="F86" s="56"/>
      <c r="G86" s="16" t="s">
        <v>18</v>
      </c>
      <c r="H86" s="65" t="s">
        <v>202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1207</v>
      </c>
      <c r="D90" s="56"/>
      <c r="E90" s="21">
        <v>10</v>
      </c>
      <c r="F90" s="19" t="s">
        <v>23</v>
      </c>
      <c r="G90" s="98">
        <v>1</v>
      </c>
      <c r="H90" s="75" t="s">
        <v>1369</v>
      </c>
      <c r="I90" s="56"/>
      <c r="J90" s="21">
        <v>9</v>
      </c>
      <c r="K90" s="19" t="s">
        <v>23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1257</v>
      </c>
      <c r="D91" s="56"/>
      <c r="E91" s="21">
        <v>10</v>
      </c>
      <c r="F91" s="19" t="s">
        <v>96</v>
      </c>
      <c r="G91" s="97">
        <v>2</v>
      </c>
      <c r="H91" s="75" t="s">
        <v>1368</v>
      </c>
      <c r="I91" s="56"/>
      <c r="J91" s="21">
        <v>9</v>
      </c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1367</v>
      </c>
      <c r="D92" s="56"/>
      <c r="E92" s="21">
        <v>11</v>
      </c>
      <c r="F92" s="19"/>
      <c r="G92" s="97">
        <v>3</v>
      </c>
      <c r="H92" s="75" t="s">
        <v>1190</v>
      </c>
      <c r="I92" s="56"/>
      <c r="J92" s="21">
        <v>10</v>
      </c>
      <c r="K92" s="19" t="s">
        <v>26</v>
      </c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1249</v>
      </c>
      <c r="D93" s="56"/>
      <c r="E93" s="21">
        <v>12</v>
      </c>
      <c r="F93" s="19"/>
      <c r="G93" s="97">
        <v>4</v>
      </c>
      <c r="H93" s="75" t="s">
        <v>1245</v>
      </c>
      <c r="I93" s="56"/>
      <c r="J93" s="21">
        <v>11</v>
      </c>
      <c r="K93" s="19" t="s">
        <v>175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1201</v>
      </c>
      <c r="D94" s="56"/>
      <c r="E94" s="21">
        <v>12</v>
      </c>
      <c r="F94" s="19"/>
      <c r="G94" s="97">
        <v>5</v>
      </c>
      <c r="H94" s="75" t="s">
        <v>1242</v>
      </c>
      <c r="I94" s="56"/>
      <c r="J94" s="21">
        <v>15</v>
      </c>
      <c r="K94" s="19" t="s">
        <v>29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1277</v>
      </c>
      <c r="D95" s="56"/>
      <c r="E95" s="21">
        <v>13</v>
      </c>
      <c r="F95" s="19"/>
      <c r="G95" s="97">
        <v>6</v>
      </c>
      <c r="H95" s="75" t="s">
        <v>1184</v>
      </c>
      <c r="I95" s="56"/>
      <c r="J95" s="21">
        <v>15</v>
      </c>
      <c r="K95" s="19" t="s">
        <v>26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1366</v>
      </c>
      <c r="D96" s="56"/>
      <c r="E96" s="21">
        <v>13</v>
      </c>
      <c r="F96" s="19" t="s">
        <v>96</v>
      </c>
      <c r="G96" s="97">
        <v>7</v>
      </c>
      <c r="H96" s="75" t="s">
        <v>1240</v>
      </c>
      <c r="I96" s="56"/>
      <c r="J96" s="21">
        <v>15</v>
      </c>
      <c r="K96" s="19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Lakelands</v>
      </c>
      <c r="C97" s="58"/>
      <c r="D97" s="58"/>
      <c r="E97" s="56"/>
      <c r="F97" s="21">
        <f>COUNTA(F90:F96)-0.5*COUNTIF(F90:F96,"Sq*")-COUNTIF(F90:F96,"TBA")</f>
        <v>2.5</v>
      </c>
      <c r="G97" s="84" t="str">
        <f>"TOTAL MATCHES WON BY : "&amp;H86</f>
        <v>TOTAL MATCHES WON BY : Lake Karrinyup</v>
      </c>
      <c r="H97" s="58"/>
      <c r="I97" s="58"/>
      <c r="J97" s="56"/>
      <c r="K97" s="21">
        <f>COUNTA(K90:K96)-0.5*COUNTIF(K90:K96,"Sq*")-COUNTIF(K90:K96,"TBA")</f>
        <v>4.5</v>
      </c>
      <c r="L97" s="22"/>
      <c r="M97" s="22"/>
      <c r="N97" s="22" t="str">
        <f>IF(F97+K97=0,"",C86)</f>
        <v>Lakelands</v>
      </c>
      <c r="O97" s="22">
        <f>F97</f>
        <v>2.5</v>
      </c>
      <c r="P97" s="22" t="str">
        <f>IF(F97+K97=0,"",H86)</f>
        <v>Lake Karrinyup</v>
      </c>
      <c r="Q97" s="22">
        <f>K97</f>
        <v>4.5</v>
      </c>
      <c r="R97" s="22" t="str">
        <f>G98</f>
        <v>Lake Karrinyup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Lake Karrinyup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">
        <v>208</v>
      </c>
      <c r="D100" s="58"/>
      <c r="E100" s="58"/>
      <c r="F100" s="56"/>
      <c r="G100" s="16" t="s">
        <v>18</v>
      </c>
      <c r="H100" s="65" t="s">
        <v>209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544</v>
      </c>
      <c r="D104" s="56"/>
      <c r="E104" s="21">
        <v>8</v>
      </c>
      <c r="F104" s="19" t="s">
        <v>92</v>
      </c>
      <c r="G104" s="98">
        <v>1</v>
      </c>
      <c r="H104" s="75" t="s">
        <v>1297</v>
      </c>
      <c r="I104" s="56"/>
      <c r="J104" s="21">
        <v>9</v>
      </c>
      <c r="K104" s="19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1223</v>
      </c>
      <c r="D105" s="56"/>
      <c r="E105" s="21">
        <v>8</v>
      </c>
      <c r="F105" s="19" t="s">
        <v>92</v>
      </c>
      <c r="G105" s="97">
        <v>2</v>
      </c>
      <c r="H105" s="75" t="s">
        <v>1289</v>
      </c>
      <c r="I105" s="56"/>
      <c r="J105" s="21">
        <v>9</v>
      </c>
      <c r="K105" s="19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1365</v>
      </c>
      <c r="D106" s="56"/>
      <c r="E106" s="21">
        <v>9</v>
      </c>
      <c r="F106" s="19" t="s">
        <v>34</v>
      </c>
      <c r="G106" s="97">
        <v>3</v>
      </c>
      <c r="H106" s="75" t="s">
        <v>1247</v>
      </c>
      <c r="I106" s="56"/>
      <c r="J106" s="21">
        <v>10</v>
      </c>
      <c r="K106" s="19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1219</v>
      </c>
      <c r="D107" s="56"/>
      <c r="E107" s="21">
        <v>9</v>
      </c>
      <c r="F107" s="19" t="s">
        <v>29</v>
      </c>
      <c r="G107" s="97">
        <v>4</v>
      </c>
      <c r="H107" s="75" t="s">
        <v>1227</v>
      </c>
      <c r="I107" s="56"/>
      <c r="J107" s="21">
        <v>13</v>
      </c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1217</v>
      </c>
      <c r="D108" s="56"/>
      <c r="E108" s="21">
        <v>11</v>
      </c>
      <c r="F108" s="19" t="s">
        <v>26</v>
      </c>
      <c r="G108" s="97">
        <v>5</v>
      </c>
      <c r="H108" s="75" t="s">
        <v>1364</v>
      </c>
      <c r="I108" s="56"/>
      <c r="J108" s="21">
        <v>13</v>
      </c>
      <c r="K108" s="19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1363</v>
      </c>
      <c r="D109" s="56"/>
      <c r="E109" s="21">
        <v>12</v>
      </c>
      <c r="F109" s="19"/>
      <c r="G109" s="97">
        <v>6</v>
      </c>
      <c r="H109" s="75" t="s">
        <v>1362</v>
      </c>
      <c r="I109" s="56"/>
      <c r="J109" s="21">
        <v>13</v>
      </c>
      <c r="K109" s="19" t="s">
        <v>92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1252</v>
      </c>
      <c r="D110" s="56"/>
      <c r="E110" s="21">
        <v>12</v>
      </c>
      <c r="F110" s="19"/>
      <c r="G110" s="97">
        <v>7</v>
      </c>
      <c r="H110" s="75" t="s">
        <v>1361</v>
      </c>
      <c r="I110" s="56"/>
      <c r="J110" s="21">
        <v>14</v>
      </c>
      <c r="K110" s="19" t="s">
        <v>37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The Vines</v>
      </c>
      <c r="C111" s="58"/>
      <c r="D111" s="58"/>
      <c r="E111" s="56"/>
      <c r="F111" s="21">
        <f>COUNTA(F104:F110)-0.5*COUNTIF(F104:F110,"Sq*")-COUNTIF(F104:F110,"TBA")</f>
        <v>5</v>
      </c>
      <c r="G111" s="84" t="str">
        <f>"TOTAL MATCHES WON BY : "&amp;H100</f>
        <v>TOTAL MATCHES WON BY : Mount Lawley</v>
      </c>
      <c r="H111" s="58"/>
      <c r="I111" s="58"/>
      <c r="J111" s="56"/>
      <c r="K111" s="21">
        <f>COUNTA(K104:K110)-0.5*COUNTIF(K104:K110,"Sq*")-COUNTIF(K104:K110,"TBA")</f>
        <v>2</v>
      </c>
      <c r="L111" s="22"/>
      <c r="M111" s="22"/>
      <c r="N111" s="22" t="str">
        <f>IF(F111+K111=0,"",C100)</f>
        <v>The Vines</v>
      </c>
      <c r="O111" s="22">
        <f>F111</f>
        <v>5</v>
      </c>
      <c r="P111" s="22" t="str">
        <f>IF(F111+K111=0,"",H100)</f>
        <v>Mount Lawley</v>
      </c>
      <c r="Q111" s="22">
        <f>K111</f>
        <v>2</v>
      </c>
      <c r="R111" s="22" t="str">
        <f>G112</f>
        <v>The Vines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The Vines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">
        <v>595</v>
      </c>
      <c r="D114" s="58"/>
      <c r="E114" s="58"/>
      <c r="F114" s="56"/>
      <c r="G114" s="16" t="s">
        <v>18</v>
      </c>
      <c r="H114" s="65" t="str">
        <f>[7]Sheet1!E35</f>
        <v>Wanneroo</v>
      </c>
      <c r="I114" s="58"/>
      <c r="J114" s="58"/>
      <c r="K114" s="56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ht="15">
      <c r="A115" s="23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ht="15">
      <c r="A116" s="23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ht="15">
      <c r="A118" s="14"/>
      <c r="B118" s="15">
        <v>1</v>
      </c>
      <c r="C118" s="75" t="s">
        <v>1262</v>
      </c>
      <c r="D118" s="56"/>
      <c r="E118" s="21">
        <v>7</v>
      </c>
      <c r="F118" s="19"/>
      <c r="G118" s="98">
        <v>1</v>
      </c>
      <c r="H118" s="75" t="s">
        <v>1273</v>
      </c>
      <c r="I118" s="56"/>
      <c r="J118" s="21">
        <v>8</v>
      </c>
      <c r="K118" s="19" t="s">
        <v>107</v>
      </c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ht="15">
      <c r="A119" s="14"/>
      <c r="B119" s="15">
        <v>2</v>
      </c>
      <c r="C119" s="75" t="s">
        <v>981</v>
      </c>
      <c r="D119" s="56"/>
      <c r="E119" s="21">
        <v>8</v>
      </c>
      <c r="F119" s="19" t="s">
        <v>170</v>
      </c>
      <c r="G119" s="97">
        <v>2</v>
      </c>
      <c r="H119" s="75" t="s">
        <v>1193</v>
      </c>
      <c r="I119" s="56"/>
      <c r="J119" s="21">
        <v>10</v>
      </c>
      <c r="K119" s="19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ht="15">
      <c r="A120" s="14"/>
      <c r="B120" s="15">
        <v>3</v>
      </c>
      <c r="C120" s="75" t="s">
        <v>1296</v>
      </c>
      <c r="D120" s="56"/>
      <c r="E120" s="21">
        <v>10</v>
      </c>
      <c r="F120" s="19" t="s">
        <v>23</v>
      </c>
      <c r="G120" s="97">
        <v>3</v>
      </c>
      <c r="H120" s="75" t="s">
        <v>1279</v>
      </c>
      <c r="I120" s="56"/>
      <c r="J120" s="21">
        <v>10</v>
      </c>
      <c r="K120" s="19" t="s">
        <v>23</v>
      </c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 ht="15">
      <c r="A121" s="14"/>
      <c r="B121" s="15">
        <v>4</v>
      </c>
      <c r="C121" s="75" t="s">
        <v>1295</v>
      </c>
      <c r="D121" s="56"/>
      <c r="E121" s="21">
        <v>10</v>
      </c>
      <c r="F121" s="19"/>
      <c r="G121" s="97">
        <v>4</v>
      </c>
      <c r="H121" s="75" t="s">
        <v>1278</v>
      </c>
      <c r="I121" s="56"/>
      <c r="J121" s="21">
        <v>11</v>
      </c>
      <c r="K121" s="19" t="s">
        <v>92</v>
      </c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 ht="15">
      <c r="A122" s="14"/>
      <c r="B122" s="15">
        <v>5</v>
      </c>
      <c r="C122" s="75" t="s">
        <v>1259</v>
      </c>
      <c r="D122" s="56"/>
      <c r="E122" s="21">
        <v>11</v>
      </c>
      <c r="F122" s="19"/>
      <c r="G122" s="97">
        <v>5</v>
      </c>
      <c r="H122" s="75" t="s">
        <v>1300</v>
      </c>
      <c r="I122" s="56"/>
      <c r="J122" s="21">
        <v>12</v>
      </c>
      <c r="K122" s="19" t="s">
        <v>34</v>
      </c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 ht="15">
      <c r="A123" s="14"/>
      <c r="B123" s="15">
        <v>6</v>
      </c>
      <c r="C123" s="75" t="s">
        <v>1204</v>
      </c>
      <c r="D123" s="56"/>
      <c r="E123" s="21">
        <v>11</v>
      </c>
      <c r="F123" s="19" t="s">
        <v>34</v>
      </c>
      <c r="G123" s="97">
        <v>6</v>
      </c>
      <c r="H123" s="75" t="s">
        <v>1266</v>
      </c>
      <c r="I123" s="56"/>
      <c r="J123" s="21">
        <v>12</v>
      </c>
      <c r="K123" s="19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 ht="15">
      <c r="A124" s="14"/>
      <c r="B124" s="15">
        <v>7</v>
      </c>
      <c r="C124" s="75" t="s">
        <v>1202</v>
      </c>
      <c r="D124" s="56"/>
      <c r="E124" s="21">
        <v>11</v>
      </c>
      <c r="F124" s="19" t="s">
        <v>26</v>
      </c>
      <c r="G124" s="97">
        <v>7</v>
      </c>
      <c r="H124" s="75" t="s">
        <v>1265</v>
      </c>
      <c r="I124" s="56"/>
      <c r="J124" s="21">
        <v>13</v>
      </c>
      <c r="K124" s="19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 ht="15">
      <c r="A125" s="14"/>
      <c r="B125" s="64" t="str">
        <f>"TOTAL MATCHES WON BY : "&amp;C114</f>
        <v>TOTAL MATCHES WON BY : WAGC</v>
      </c>
      <c r="C125" s="58"/>
      <c r="D125" s="58"/>
      <c r="E125" s="56"/>
      <c r="F125" s="21">
        <f>COUNTA(F118:F124)-0.5*COUNTIF(F118:F124,"Sq*")-COUNTIF(F118:F124,"TBA")</f>
        <v>3.5</v>
      </c>
      <c r="G125" s="84" t="str">
        <f>"TOTAL MATCHES WON BY : "&amp;H114</f>
        <v>TOTAL MATCHES WON BY : Wanneroo</v>
      </c>
      <c r="H125" s="58"/>
      <c r="I125" s="58"/>
      <c r="J125" s="56"/>
      <c r="K125" s="21">
        <f>COUNTA(K118:K124)-0.5*COUNTIF(K118:K124,"Sq*")-COUNTIF(K118:K124,"TBA")</f>
        <v>3.5</v>
      </c>
      <c r="L125" s="22"/>
      <c r="M125" s="22"/>
      <c r="N125" s="22" t="str">
        <f>IF(F125+K125=0,"",C114)</f>
        <v>WAGC</v>
      </c>
      <c r="O125" s="22">
        <f>F125</f>
        <v>3.5</v>
      </c>
      <c r="P125" s="22" t="str">
        <f>IF(F125+K125=0,"",H114)</f>
        <v>Wanneroo</v>
      </c>
      <c r="Q125" s="22">
        <f>K125</f>
        <v>3.5</v>
      </c>
      <c r="R125" s="22" t="str">
        <f>G126</f>
        <v>HALVED</v>
      </c>
      <c r="S125" s="22" t="str">
        <f>IF(R125="HALVED",C114,"")</f>
        <v>WAGC</v>
      </c>
      <c r="T125" s="22" t="str">
        <f>IF(R125="HALVED",H114,"")</f>
        <v>Wanneroo</v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HALVED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3"/>
      <c r="C127" s="23"/>
      <c r="D127" s="23"/>
      <c r="E127" s="23"/>
      <c r="F127" s="23"/>
      <c r="G127" s="24"/>
      <c r="H127" s="24"/>
      <c r="I127" s="24"/>
      <c r="J127" s="24"/>
      <c r="K127" s="24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 ht="30" customHeight="1">
      <c r="A128" s="13"/>
      <c r="B128" s="76" t="str">
        <f>[7]Sheet1!A31</f>
        <v>ROUND FIVE</v>
      </c>
      <c r="C128" s="56"/>
      <c r="D128" s="62" t="str">
        <f>[7]Sheet1!B31</f>
        <v>SUNDAY 6 JULY</v>
      </c>
      <c r="E128" s="58"/>
      <c r="F128" s="56"/>
      <c r="G128" s="99" t="str">
        <f>[7]Sheet1!C31</f>
        <v>Sun City CC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[7]Sheet1!C32</f>
        <v>Royal Perth</v>
      </c>
      <c r="D129" s="58"/>
      <c r="E129" s="58"/>
      <c r="F129" s="56"/>
      <c r="G129" s="16" t="s">
        <v>18</v>
      </c>
      <c r="H129" s="65" t="str">
        <f>[7]Sheet1!E32</f>
        <v>WAGC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">
      <c r="A133" s="14"/>
      <c r="B133" s="15">
        <v>1</v>
      </c>
      <c r="C133" s="75" t="s">
        <v>1360</v>
      </c>
      <c r="D133" s="56"/>
      <c r="E133" s="21">
        <v>5</v>
      </c>
      <c r="F133" s="19" t="s">
        <v>37</v>
      </c>
      <c r="G133" s="98">
        <v>1</v>
      </c>
      <c r="H133" s="75" t="s">
        <v>1359</v>
      </c>
      <c r="I133" s="56"/>
      <c r="J133" s="21">
        <v>5</v>
      </c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">
      <c r="A134" s="14"/>
      <c r="B134" s="15">
        <v>2</v>
      </c>
      <c r="C134" s="75" t="s">
        <v>1358</v>
      </c>
      <c r="D134" s="56"/>
      <c r="E134" s="21">
        <v>5</v>
      </c>
      <c r="F134" s="19"/>
      <c r="G134" s="97">
        <v>2</v>
      </c>
      <c r="H134" s="75" t="s">
        <v>1357</v>
      </c>
      <c r="I134" s="56"/>
      <c r="J134" s="21">
        <v>7</v>
      </c>
      <c r="K134" s="19" t="s">
        <v>34</v>
      </c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">
      <c r="A135" s="14"/>
      <c r="B135" s="15">
        <v>3</v>
      </c>
      <c r="C135" s="75" t="s">
        <v>1356</v>
      </c>
      <c r="D135" s="56"/>
      <c r="E135" s="21">
        <v>5</v>
      </c>
      <c r="F135" s="19"/>
      <c r="G135" s="97">
        <v>3</v>
      </c>
      <c r="H135" s="75" t="s">
        <v>1355</v>
      </c>
      <c r="I135" s="56"/>
      <c r="J135" s="21">
        <v>8</v>
      </c>
      <c r="K135" s="19" t="s">
        <v>99</v>
      </c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">
      <c r="A136" s="14"/>
      <c r="B136" s="15">
        <v>4</v>
      </c>
      <c r="C136" s="75" t="s">
        <v>1354</v>
      </c>
      <c r="D136" s="56"/>
      <c r="E136" s="21">
        <v>6</v>
      </c>
      <c r="F136" s="19" t="s">
        <v>23</v>
      </c>
      <c r="G136" s="97">
        <v>4</v>
      </c>
      <c r="H136" s="75" t="s">
        <v>1353</v>
      </c>
      <c r="I136" s="56"/>
      <c r="J136" s="21">
        <v>8</v>
      </c>
      <c r="K136" s="19" t="s">
        <v>23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">
      <c r="A137" s="14"/>
      <c r="B137" s="15">
        <v>5</v>
      </c>
      <c r="C137" s="75" t="s">
        <v>1352</v>
      </c>
      <c r="D137" s="56"/>
      <c r="E137" s="21">
        <v>7</v>
      </c>
      <c r="F137" s="19"/>
      <c r="G137" s="97">
        <v>5</v>
      </c>
      <c r="H137" s="75" t="s">
        <v>1351</v>
      </c>
      <c r="I137" s="56"/>
      <c r="J137" s="21">
        <v>9</v>
      </c>
      <c r="K137" s="19" t="s">
        <v>92</v>
      </c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">
      <c r="A138" s="14"/>
      <c r="B138" s="15">
        <v>6</v>
      </c>
      <c r="C138" s="75" t="s">
        <v>1350</v>
      </c>
      <c r="D138" s="56"/>
      <c r="E138" s="21">
        <v>7</v>
      </c>
      <c r="F138" s="19"/>
      <c r="G138" s="97">
        <v>6</v>
      </c>
      <c r="H138" s="75" t="s">
        <v>1349</v>
      </c>
      <c r="I138" s="56"/>
      <c r="J138" s="21">
        <v>9</v>
      </c>
      <c r="K138" s="19" t="s">
        <v>92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">
      <c r="A139" s="14"/>
      <c r="B139" s="15">
        <v>7</v>
      </c>
      <c r="C139" s="75" t="s">
        <v>1348</v>
      </c>
      <c r="D139" s="56"/>
      <c r="E139" s="21">
        <v>9</v>
      </c>
      <c r="F139" s="19" t="s">
        <v>111</v>
      </c>
      <c r="G139" s="97">
        <v>7</v>
      </c>
      <c r="H139" s="75" t="s">
        <v>1347</v>
      </c>
      <c r="I139" s="56"/>
      <c r="J139" s="21">
        <v>9</v>
      </c>
      <c r="K139" s="19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Royal Perth</v>
      </c>
      <c r="C140" s="58"/>
      <c r="D140" s="58"/>
      <c r="E140" s="56"/>
      <c r="F140" s="21">
        <f>COUNTA(F133:F139)-0.5*COUNTIF(F133:F139,"Sq*")-COUNTIF(F133:F139,"TBA")</f>
        <v>2.5</v>
      </c>
      <c r="G140" s="84" t="str">
        <f>"TOTAL MATCHES WON BY : "&amp;H129</f>
        <v>TOTAL MATCHES WON BY : WAGC</v>
      </c>
      <c r="H140" s="58"/>
      <c r="I140" s="58"/>
      <c r="J140" s="56"/>
      <c r="K140" s="21">
        <f>COUNTA(K133:K139)-0.5*COUNTIF(K133:K139,"Sq*")-COUNTIF(K133:K139,"TBA")</f>
        <v>4.5</v>
      </c>
      <c r="L140" s="22"/>
      <c r="M140" s="22"/>
      <c r="N140" s="22" t="str">
        <f>IF(F140+K140=0,"",C129)</f>
        <v>Royal Perth</v>
      </c>
      <c r="O140" s="22">
        <f>F140</f>
        <v>2.5</v>
      </c>
      <c r="P140" s="22" t="str">
        <f>IF(F140+K140=0,"",H129)</f>
        <v>WAGC</v>
      </c>
      <c r="Q140" s="22">
        <f>K140</f>
        <v>4.5</v>
      </c>
      <c r="R140" s="22" t="str">
        <f>G141</f>
        <v>WAGC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WAGC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[7]Sheet1!C33</f>
        <v>Lakelands</v>
      </c>
      <c r="D143" s="58"/>
      <c r="E143" s="58"/>
      <c r="F143" s="56"/>
      <c r="G143" s="16" t="s">
        <v>18</v>
      </c>
      <c r="H143" s="65" t="str">
        <f>[7]Sheet1!E33</f>
        <v>Mount Lawley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75" t="s">
        <v>1346</v>
      </c>
      <c r="D147" s="56"/>
      <c r="E147" s="21">
        <v>8</v>
      </c>
      <c r="F147" s="19" t="s">
        <v>29</v>
      </c>
      <c r="G147" s="98">
        <v>1</v>
      </c>
      <c r="H147" s="75" t="s">
        <v>1345</v>
      </c>
      <c r="I147" s="56"/>
      <c r="J147" s="21">
        <v>8</v>
      </c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75" t="s">
        <v>1344</v>
      </c>
      <c r="D148" s="56"/>
      <c r="E148" s="21">
        <v>8</v>
      </c>
      <c r="F148" s="19" t="s">
        <v>84</v>
      </c>
      <c r="G148" s="97">
        <v>2</v>
      </c>
      <c r="H148" s="75" t="s">
        <v>1343</v>
      </c>
      <c r="I148" s="56"/>
      <c r="J148" s="21">
        <v>10</v>
      </c>
      <c r="K148" s="19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75" t="s">
        <v>1342</v>
      </c>
      <c r="D149" s="56"/>
      <c r="E149" s="21">
        <v>9</v>
      </c>
      <c r="F149" s="19"/>
      <c r="G149" s="97">
        <v>3</v>
      </c>
      <c r="H149" s="75" t="s">
        <v>1341</v>
      </c>
      <c r="I149" s="56"/>
      <c r="J149" s="21">
        <v>10</v>
      </c>
      <c r="K149" s="19" t="s">
        <v>26</v>
      </c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75" t="s">
        <v>1340</v>
      </c>
      <c r="D150" s="56"/>
      <c r="E150" s="21">
        <v>9</v>
      </c>
      <c r="F150" s="19"/>
      <c r="G150" s="97">
        <v>4</v>
      </c>
      <c r="H150" s="75" t="s">
        <v>1339</v>
      </c>
      <c r="I150" s="56"/>
      <c r="J150" s="21">
        <v>10</v>
      </c>
      <c r="K150" s="19" t="s">
        <v>29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75" t="s">
        <v>1338</v>
      </c>
      <c r="D151" s="56"/>
      <c r="E151" s="21">
        <v>10</v>
      </c>
      <c r="F151" s="19"/>
      <c r="G151" s="97">
        <v>5</v>
      </c>
      <c r="H151" s="75" t="s">
        <v>1337</v>
      </c>
      <c r="I151" s="56"/>
      <c r="J151" s="21">
        <v>10</v>
      </c>
      <c r="K151" s="19" t="s">
        <v>34</v>
      </c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75" t="s">
        <v>1336</v>
      </c>
      <c r="D152" s="56"/>
      <c r="E152" s="21">
        <v>11</v>
      </c>
      <c r="F152" s="19" t="s">
        <v>34</v>
      </c>
      <c r="G152" s="97">
        <v>6</v>
      </c>
      <c r="H152" s="75" t="s">
        <v>1335</v>
      </c>
      <c r="I152" s="56"/>
      <c r="J152" s="21">
        <v>11</v>
      </c>
      <c r="K152" s="19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75" t="s">
        <v>1334</v>
      </c>
      <c r="D153" s="56"/>
      <c r="E153" s="21">
        <v>11</v>
      </c>
      <c r="F153" s="19" t="s">
        <v>23</v>
      </c>
      <c r="G153" s="97">
        <v>7</v>
      </c>
      <c r="H153" s="75" t="s">
        <v>1333</v>
      </c>
      <c r="I153" s="56"/>
      <c r="J153" s="21">
        <v>11</v>
      </c>
      <c r="K153" s="19" t="s">
        <v>23</v>
      </c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Lakelands</v>
      </c>
      <c r="C154" s="58"/>
      <c r="D154" s="58"/>
      <c r="E154" s="56"/>
      <c r="F154" s="21">
        <f>COUNTA(F147:F153)-0.5*COUNTIF(F147:F153,"Sq*")-COUNTIF(F147:F153,"TBA")</f>
        <v>3.5</v>
      </c>
      <c r="G154" s="84" t="str">
        <f>"TOTAL MATCHES WON BY : "&amp;H143</f>
        <v>TOTAL MATCHES WON BY : Mount Lawley</v>
      </c>
      <c r="H154" s="58"/>
      <c r="I154" s="58"/>
      <c r="J154" s="56"/>
      <c r="K154" s="21">
        <f>COUNTA(K147:K153)-0.5*COUNTIF(K147:K153,"Sq*")-COUNTIF(K147:K153,"TBA")</f>
        <v>3.5</v>
      </c>
      <c r="L154" s="22"/>
      <c r="M154" s="22"/>
      <c r="N154" s="22" t="str">
        <f>IF(F154+K154=0,"",C143)</f>
        <v>Lakelands</v>
      </c>
      <c r="O154" s="22">
        <f>F154</f>
        <v>3.5</v>
      </c>
      <c r="P154" s="22" t="str">
        <f>IF(F154+K154=0,"",H143)</f>
        <v>Mount Lawley</v>
      </c>
      <c r="Q154" s="22">
        <f>K154</f>
        <v>3.5</v>
      </c>
      <c r="R154" s="22" t="str">
        <f>G155</f>
        <v>HALVED</v>
      </c>
      <c r="S154" s="22" t="str">
        <f>IF(R154="HALVED",C143,"")</f>
        <v>Lakelands</v>
      </c>
      <c r="T154" s="22" t="str">
        <f>IF(R154="HALVED",H143,"")</f>
        <v>Mount Lawley</v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HALVED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[7]Sheet1!C34</f>
        <v>Lake Karrinyup</v>
      </c>
      <c r="D157" s="58"/>
      <c r="E157" s="58"/>
      <c r="F157" s="56"/>
      <c r="G157" s="16" t="s">
        <v>18</v>
      </c>
      <c r="H157" s="65" t="str">
        <f>[7]Sheet1!E34</f>
        <v>The Vines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2" customHeight="1">
      <c r="A161" s="14"/>
      <c r="B161" s="15">
        <v>1</v>
      </c>
      <c r="C161" s="75" t="s">
        <v>1332</v>
      </c>
      <c r="D161" s="56"/>
      <c r="E161" s="21">
        <v>7</v>
      </c>
      <c r="F161" s="19" t="s">
        <v>23</v>
      </c>
      <c r="G161" s="98">
        <v>1</v>
      </c>
      <c r="H161" s="75" t="s">
        <v>1331</v>
      </c>
      <c r="I161" s="56"/>
      <c r="J161" s="21">
        <v>6</v>
      </c>
      <c r="K161" s="19" t="s">
        <v>23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75" t="s">
        <v>1330</v>
      </c>
      <c r="D162" s="56"/>
      <c r="E162" s="21">
        <v>7</v>
      </c>
      <c r="F162" s="19" t="s">
        <v>23</v>
      </c>
      <c r="G162" s="97">
        <v>2</v>
      </c>
      <c r="H162" s="75" t="s">
        <v>1329</v>
      </c>
      <c r="I162" s="56"/>
      <c r="J162" s="21">
        <v>7</v>
      </c>
      <c r="K162" s="19" t="s">
        <v>23</v>
      </c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75" t="s">
        <v>1328</v>
      </c>
      <c r="D163" s="56"/>
      <c r="E163" s="21">
        <v>7</v>
      </c>
      <c r="F163" s="19" t="s">
        <v>23</v>
      </c>
      <c r="G163" s="97">
        <v>3</v>
      </c>
      <c r="H163" s="75" t="s">
        <v>1327</v>
      </c>
      <c r="I163" s="56"/>
      <c r="J163" s="21">
        <v>7</v>
      </c>
      <c r="K163" s="19" t="s">
        <v>23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75" t="s">
        <v>1326</v>
      </c>
      <c r="D164" s="56"/>
      <c r="E164" s="21">
        <v>8</v>
      </c>
      <c r="F164" s="19" t="s">
        <v>23</v>
      </c>
      <c r="G164" s="97">
        <v>4</v>
      </c>
      <c r="H164" s="75" t="s">
        <v>1325</v>
      </c>
      <c r="I164" s="56"/>
      <c r="J164" s="21">
        <v>9</v>
      </c>
      <c r="K164" s="19" t="s">
        <v>23</v>
      </c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75" t="s">
        <v>1324</v>
      </c>
      <c r="D165" s="56"/>
      <c r="E165" s="21">
        <v>8</v>
      </c>
      <c r="F165" s="19" t="s">
        <v>23</v>
      </c>
      <c r="G165" s="97">
        <v>5</v>
      </c>
      <c r="H165" s="75" t="s">
        <v>1323</v>
      </c>
      <c r="I165" s="56"/>
      <c r="J165" s="21">
        <v>10</v>
      </c>
      <c r="K165" s="19" t="s">
        <v>23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75" t="s">
        <v>1322</v>
      </c>
      <c r="D166" s="56"/>
      <c r="E166" s="21">
        <v>10</v>
      </c>
      <c r="F166" s="19" t="s">
        <v>23</v>
      </c>
      <c r="G166" s="97">
        <v>6</v>
      </c>
      <c r="H166" s="75" t="s">
        <v>1321</v>
      </c>
      <c r="I166" s="56"/>
      <c r="J166" s="21">
        <v>11</v>
      </c>
      <c r="K166" s="19" t="s">
        <v>23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75" t="s">
        <v>1320</v>
      </c>
      <c r="D167" s="56"/>
      <c r="E167" s="21">
        <v>14</v>
      </c>
      <c r="F167" s="19" t="s">
        <v>23</v>
      </c>
      <c r="G167" s="97">
        <v>7</v>
      </c>
      <c r="H167" s="75" t="s">
        <v>1319</v>
      </c>
      <c r="I167" s="56"/>
      <c r="J167" s="21">
        <v>14</v>
      </c>
      <c r="K167" s="19" t="s">
        <v>23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Lake Karrinyup</v>
      </c>
      <c r="C168" s="58"/>
      <c r="D168" s="58"/>
      <c r="E168" s="56"/>
      <c r="F168" s="21">
        <f>COUNTA(F161:F167)-0.5*COUNTIF(F161:F167,"Sq*")-COUNTIF(F161:F167,"TBA")</f>
        <v>3.5</v>
      </c>
      <c r="G168" s="84" t="str">
        <f>"TOTAL MATCHES WON BY : "&amp;H157</f>
        <v>TOTAL MATCHES WON BY : The Vines</v>
      </c>
      <c r="H168" s="58"/>
      <c r="I168" s="58"/>
      <c r="J168" s="56"/>
      <c r="K168" s="21">
        <f>COUNTA(K161:K167)-0.5*COUNTIF(K161:K167,"Sq*")-COUNTIF(K161:K167,"TBA")</f>
        <v>3.5</v>
      </c>
      <c r="L168" s="22"/>
      <c r="M168" s="22"/>
      <c r="N168" s="22" t="str">
        <f>IF(F168+K168=0,"",C157)</f>
        <v>Lake Karrinyup</v>
      </c>
      <c r="O168" s="22">
        <f>F168</f>
        <v>3.5</v>
      </c>
      <c r="P168" s="22" t="str">
        <f>IF(F168+K168=0,"",H157)</f>
        <v>The Vines</v>
      </c>
      <c r="Q168" s="22">
        <f>K168</f>
        <v>3.5</v>
      </c>
      <c r="R168" s="22" t="str">
        <f>G169</f>
        <v>HALVED</v>
      </c>
      <c r="S168" s="22" t="str">
        <f>IF(R168="HALVED",C157,"")</f>
        <v>Lake Karrinyup</v>
      </c>
      <c r="T168" s="22" t="str">
        <f>IF(R168="HALVED",H157,"")</f>
        <v>The Vines</v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HALVED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23"/>
      <c r="B171" s="15" t="s">
        <v>18</v>
      </c>
      <c r="C171" s="64" t="str">
        <f>[7]Sheet1!C35</f>
        <v>Sun City</v>
      </c>
      <c r="D171" s="58"/>
      <c r="E171" s="58"/>
      <c r="F171" s="56"/>
      <c r="G171" s="16" t="s">
        <v>18</v>
      </c>
      <c r="H171" s="65" t="str">
        <f>[7]Sheet1!E35</f>
        <v>Wanneroo</v>
      </c>
      <c r="I171" s="58"/>
      <c r="J171" s="58"/>
      <c r="K171" s="56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ht="15">
      <c r="A172" s="23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ht="15">
      <c r="A175" s="14"/>
      <c r="B175" s="15">
        <v>1</v>
      </c>
      <c r="C175" s="75" t="s">
        <v>1318</v>
      </c>
      <c r="D175" s="56"/>
      <c r="E175" s="21">
        <v>7</v>
      </c>
      <c r="F175" s="19"/>
      <c r="G175" s="98">
        <v>1</v>
      </c>
      <c r="H175" s="75" t="s">
        <v>1317</v>
      </c>
      <c r="I175" s="56"/>
      <c r="J175" s="21">
        <v>6</v>
      </c>
      <c r="K175" s="19" t="s">
        <v>92</v>
      </c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 ht="15">
      <c r="A176" s="14"/>
      <c r="B176" s="15">
        <v>2</v>
      </c>
      <c r="C176" s="75" t="s">
        <v>1316</v>
      </c>
      <c r="D176" s="56"/>
      <c r="E176" s="21">
        <v>8</v>
      </c>
      <c r="F176" s="19" t="s">
        <v>34</v>
      </c>
      <c r="G176" s="97">
        <v>2</v>
      </c>
      <c r="H176" s="75" t="s">
        <v>1315</v>
      </c>
      <c r="I176" s="56"/>
      <c r="J176" s="21">
        <v>6</v>
      </c>
      <c r="K176" s="19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 ht="15">
      <c r="A177" s="14"/>
      <c r="B177" s="15">
        <v>3</v>
      </c>
      <c r="C177" s="75" t="s">
        <v>1314</v>
      </c>
      <c r="D177" s="56"/>
      <c r="E177" s="21">
        <v>9</v>
      </c>
      <c r="F177" s="19" t="s">
        <v>29</v>
      </c>
      <c r="G177" s="97">
        <v>3</v>
      </c>
      <c r="H177" s="75" t="s">
        <v>1313</v>
      </c>
      <c r="I177" s="56"/>
      <c r="J177" s="21">
        <v>7</v>
      </c>
      <c r="K177" s="19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 ht="15">
      <c r="A178" s="14"/>
      <c r="B178" s="15">
        <v>4</v>
      </c>
      <c r="C178" s="75" t="s">
        <v>1312</v>
      </c>
      <c r="D178" s="56"/>
      <c r="E178" s="21">
        <v>9</v>
      </c>
      <c r="F178" s="19" t="s">
        <v>96</v>
      </c>
      <c r="G178" s="97">
        <v>4</v>
      </c>
      <c r="H178" s="75" t="s">
        <v>1311</v>
      </c>
      <c r="I178" s="56"/>
      <c r="J178" s="21">
        <v>8</v>
      </c>
      <c r="K178" s="19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 ht="15">
      <c r="A179" s="14"/>
      <c r="B179" s="15">
        <v>5</v>
      </c>
      <c r="C179" s="75" t="s">
        <v>1310</v>
      </c>
      <c r="D179" s="56"/>
      <c r="E179" s="21">
        <v>11</v>
      </c>
      <c r="F179" s="19" t="s">
        <v>34</v>
      </c>
      <c r="G179" s="97">
        <v>5</v>
      </c>
      <c r="H179" s="75" t="s">
        <v>1309</v>
      </c>
      <c r="I179" s="56"/>
      <c r="J179" s="21">
        <v>8</v>
      </c>
      <c r="K179" s="19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 ht="15">
      <c r="A180" s="14"/>
      <c r="B180" s="15">
        <v>6</v>
      </c>
      <c r="C180" s="75" t="s">
        <v>1308</v>
      </c>
      <c r="D180" s="56"/>
      <c r="E180" s="21">
        <v>12</v>
      </c>
      <c r="F180" s="19"/>
      <c r="G180" s="97">
        <v>6</v>
      </c>
      <c r="H180" s="75" t="s">
        <v>1307</v>
      </c>
      <c r="I180" s="56"/>
      <c r="J180" s="21">
        <v>9</v>
      </c>
      <c r="K180" s="19" t="s">
        <v>92</v>
      </c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 ht="15">
      <c r="A181" s="14"/>
      <c r="B181" s="15">
        <v>7</v>
      </c>
      <c r="C181" s="75" t="s">
        <v>1306</v>
      </c>
      <c r="D181" s="56"/>
      <c r="E181" s="21">
        <v>12</v>
      </c>
      <c r="F181" s="19"/>
      <c r="G181" s="97">
        <v>7</v>
      </c>
      <c r="H181" s="75" t="s">
        <v>1305</v>
      </c>
      <c r="I181" s="56"/>
      <c r="J181" s="21">
        <v>10</v>
      </c>
      <c r="K181" s="19" t="s">
        <v>175</v>
      </c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 ht="15">
      <c r="A182" s="14"/>
      <c r="B182" s="64" t="str">
        <f>"TOTAL MATCHES WON BY : "&amp;C171</f>
        <v>TOTAL MATCHES WON BY : Sun City</v>
      </c>
      <c r="C182" s="58"/>
      <c r="D182" s="58"/>
      <c r="E182" s="56"/>
      <c r="F182" s="21">
        <f>COUNTA(F175:F181)-0.5*COUNTIF(F175:F181,"Sq*")-COUNTIF(F175:F181,"TBA")</f>
        <v>4</v>
      </c>
      <c r="G182" s="84" t="str">
        <f>"TOTAL MATCHES WON BY : "&amp;H171</f>
        <v>TOTAL MATCHES WON BY : Wanneroo</v>
      </c>
      <c r="H182" s="58"/>
      <c r="I182" s="58"/>
      <c r="J182" s="56"/>
      <c r="K182" s="21">
        <f>COUNTA(K175:K181)-0.5*COUNTIF(K175:K181,"Sq*")-COUNTIF(K175:K181,"TBA")</f>
        <v>3</v>
      </c>
      <c r="L182" s="22"/>
      <c r="M182" s="22"/>
      <c r="N182" s="22" t="str">
        <f>IF(F182+K182=0,"",C171)</f>
        <v>Sun City</v>
      </c>
      <c r="O182" s="22">
        <f>F182</f>
        <v>4</v>
      </c>
      <c r="P182" s="22" t="str">
        <f>IF(F182+K182=0,"",H171)</f>
        <v>Wanneroo</v>
      </c>
      <c r="Q182" s="22">
        <f>K182</f>
        <v>3</v>
      </c>
      <c r="R182" s="22" t="str">
        <f>G183</f>
        <v>Sun City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Sun City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96"/>
      <c r="C184" s="96"/>
      <c r="D184" s="96"/>
      <c r="E184" s="96"/>
      <c r="F184" s="95"/>
      <c r="G184" s="96"/>
      <c r="H184" s="96"/>
      <c r="I184" s="96"/>
      <c r="J184" s="96"/>
      <c r="K184" s="95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</row>
    <row r="185" spans="1:25" ht="30" customHeight="1">
      <c r="A185" s="13"/>
      <c r="B185" s="76" t="str">
        <f>[7]Sheet1!A25</f>
        <v>ROUND FOUR</v>
      </c>
      <c r="C185" s="56"/>
      <c r="D185" s="62" t="str">
        <f>[7]Sheet1!B25</f>
        <v>SUNDAY 29 JUNE</v>
      </c>
      <c r="E185" s="58"/>
      <c r="F185" s="56"/>
      <c r="G185" s="99" t="str">
        <f>[7]Sheet1!C25</f>
        <v>Lake Karrinyup CC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[7]Sheet1!C26</f>
        <v>Royal Perth</v>
      </c>
      <c r="D186" s="58"/>
      <c r="E186" s="58"/>
      <c r="F186" s="56"/>
      <c r="G186" s="16" t="s">
        <v>18</v>
      </c>
      <c r="H186" s="65" t="str">
        <f>[7]Sheet1!E26</f>
        <v>Lakelands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1274</v>
      </c>
      <c r="D190" s="56"/>
      <c r="E190" s="21">
        <v>7</v>
      </c>
      <c r="F190" s="19"/>
      <c r="G190" s="98">
        <v>1</v>
      </c>
      <c r="H190" s="75" t="s">
        <v>1257</v>
      </c>
      <c r="I190" s="56"/>
      <c r="J190" s="21">
        <v>9</v>
      </c>
      <c r="K190" s="19" t="s">
        <v>92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1272</v>
      </c>
      <c r="D191" s="56"/>
      <c r="E191" s="21">
        <v>6</v>
      </c>
      <c r="F191" s="19"/>
      <c r="G191" s="97">
        <v>2</v>
      </c>
      <c r="H191" s="75" t="s">
        <v>1207</v>
      </c>
      <c r="I191" s="56"/>
      <c r="J191" s="21">
        <v>9</v>
      </c>
      <c r="K191" s="19" t="s">
        <v>175</v>
      </c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1304</v>
      </c>
      <c r="D192" s="56"/>
      <c r="E192" s="21">
        <v>7</v>
      </c>
      <c r="F192" s="19" t="s">
        <v>111</v>
      </c>
      <c r="G192" s="97">
        <v>3</v>
      </c>
      <c r="H192" s="75" t="s">
        <v>1280</v>
      </c>
      <c r="I192" s="56"/>
      <c r="J192" s="21">
        <v>10</v>
      </c>
      <c r="K192" s="19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1303</v>
      </c>
      <c r="D193" s="56"/>
      <c r="E193" s="21">
        <v>7</v>
      </c>
      <c r="F193" s="19" t="s">
        <v>104</v>
      </c>
      <c r="G193" s="97">
        <v>4</v>
      </c>
      <c r="H193" s="75" t="s">
        <v>1249</v>
      </c>
      <c r="I193" s="56"/>
      <c r="J193" s="21">
        <v>11</v>
      </c>
      <c r="K193" s="19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1302</v>
      </c>
      <c r="D194" s="56"/>
      <c r="E194" s="21">
        <v>8</v>
      </c>
      <c r="F194" s="19"/>
      <c r="G194" s="97">
        <v>5</v>
      </c>
      <c r="H194" s="75" t="s">
        <v>1201</v>
      </c>
      <c r="I194" s="56"/>
      <c r="J194" s="21">
        <v>11</v>
      </c>
      <c r="K194" s="19" t="s">
        <v>104</v>
      </c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1226</v>
      </c>
      <c r="D195" s="56"/>
      <c r="E195" s="21">
        <v>9</v>
      </c>
      <c r="F195" s="19"/>
      <c r="G195" s="97">
        <v>6</v>
      </c>
      <c r="H195" s="75" t="s">
        <v>1277</v>
      </c>
      <c r="I195" s="56"/>
      <c r="J195" s="21">
        <v>12</v>
      </c>
      <c r="K195" s="19" t="s">
        <v>104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1301</v>
      </c>
      <c r="D196" s="56"/>
      <c r="E196" s="21">
        <v>9</v>
      </c>
      <c r="F196" s="19" t="s">
        <v>23</v>
      </c>
      <c r="G196" s="97">
        <v>7</v>
      </c>
      <c r="H196" s="75" t="s">
        <v>1251</v>
      </c>
      <c r="I196" s="56"/>
      <c r="J196" s="21">
        <v>12</v>
      </c>
      <c r="K196" s="19" t="s">
        <v>23</v>
      </c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Royal Perth</v>
      </c>
      <c r="C197" s="58"/>
      <c r="D197" s="58"/>
      <c r="E197" s="56"/>
      <c r="F197" s="21">
        <f>COUNTA(F190:F196)-0.5*COUNTIF(F190:F196,"Sq*")-COUNTIF(F190:F196,"TBA")</f>
        <v>2.5</v>
      </c>
      <c r="G197" s="84" t="str">
        <f>"TOTAL MATCHES WON BY : "&amp;H186</f>
        <v>TOTAL MATCHES WON BY : Lakelands</v>
      </c>
      <c r="H197" s="58"/>
      <c r="I197" s="58"/>
      <c r="J197" s="56"/>
      <c r="K197" s="21">
        <f>COUNTA(K190:K196)-0.5*COUNTIF(K190:K196,"Sq*")-COUNTIF(K190:K196,"TBA")</f>
        <v>4.5</v>
      </c>
      <c r="L197" s="22"/>
      <c r="M197" s="22"/>
      <c r="N197" s="22" t="str">
        <f>IF(F197+K197=0,"",C186)</f>
        <v>Royal Perth</v>
      </c>
      <c r="O197" s="22">
        <f>F197</f>
        <v>2.5</v>
      </c>
      <c r="P197" s="22" t="str">
        <f>IF(F197+K197=0,"",H186)</f>
        <v>Lakelands</v>
      </c>
      <c r="Q197" s="22">
        <f>K197</f>
        <v>4.5</v>
      </c>
      <c r="R197" s="22" t="str">
        <f>G198</f>
        <v>Lakelands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Lakelands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[7]Sheet1!C27</f>
        <v>Wanneroo</v>
      </c>
      <c r="D200" s="58"/>
      <c r="E200" s="58"/>
      <c r="F200" s="56"/>
      <c r="G200" s="16" t="s">
        <v>18</v>
      </c>
      <c r="H200" s="65" t="str">
        <f>[7]Sheet1!E27</f>
        <v>The Vines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1275</v>
      </c>
      <c r="D204" s="56"/>
      <c r="E204" s="21">
        <v>7</v>
      </c>
      <c r="F204" s="19"/>
      <c r="G204" s="98">
        <v>1</v>
      </c>
      <c r="H204" s="75" t="s">
        <v>1294</v>
      </c>
      <c r="I204" s="56"/>
      <c r="J204" s="21">
        <v>7</v>
      </c>
      <c r="K204" s="19" t="s">
        <v>37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1273</v>
      </c>
      <c r="D205" s="56"/>
      <c r="E205" s="21">
        <v>8</v>
      </c>
      <c r="F205" s="19" t="s">
        <v>37</v>
      </c>
      <c r="G205" s="97">
        <v>2</v>
      </c>
      <c r="H205" s="75" t="s">
        <v>1256</v>
      </c>
      <c r="I205" s="56"/>
      <c r="J205" s="21">
        <v>8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1193</v>
      </c>
      <c r="D206" s="56"/>
      <c r="E206" s="21">
        <v>8</v>
      </c>
      <c r="F206" s="19"/>
      <c r="G206" s="97">
        <v>3</v>
      </c>
      <c r="H206" s="75" t="s">
        <v>1217</v>
      </c>
      <c r="I206" s="56"/>
      <c r="J206" s="21">
        <v>10</v>
      </c>
      <c r="K206" s="19" t="s">
        <v>99</v>
      </c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1279</v>
      </c>
      <c r="D207" s="56"/>
      <c r="E207" s="21">
        <v>9</v>
      </c>
      <c r="F207" s="19" t="s">
        <v>84</v>
      </c>
      <c r="G207" s="97">
        <v>4</v>
      </c>
      <c r="H207" s="75" t="s">
        <v>1252</v>
      </c>
      <c r="I207" s="56"/>
      <c r="J207" s="21">
        <v>10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1300</v>
      </c>
      <c r="D208" s="56"/>
      <c r="E208" s="21">
        <v>10</v>
      </c>
      <c r="F208" s="19" t="s">
        <v>23</v>
      </c>
      <c r="G208" s="97">
        <v>5</v>
      </c>
      <c r="H208" s="75" t="s">
        <v>1290</v>
      </c>
      <c r="I208" s="56"/>
      <c r="J208" s="21">
        <v>11</v>
      </c>
      <c r="K208" s="19" t="s">
        <v>23</v>
      </c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1278</v>
      </c>
      <c r="D209" s="56"/>
      <c r="E209" s="21">
        <v>10</v>
      </c>
      <c r="F209" s="19" t="s">
        <v>99</v>
      </c>
      <c r="G209" s="97">
        <v>6</v>
      </c>
      <c r="H209" s="75" t="s">
        <v>1254</v>
      </c>
      <c r="I209" s="56"/>
      <c r="J209" s="21">
        <v>11</v>
      </c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1265</v>
      </c>
      <c r="D210" s="56"/>
      <c r="E210" s="21">
        <v>12</v>
      </c>
      <c r="F210" s="19" t="s">
        <v>29</v>
      </c>
      <c r="G210" s="97">
        <v>7</v>
      </c>
      <c r="H210" s="75" t="s">
        <v>1299</v>
      </c>
      <c r="I210" s="56"/>
      <c r="J210" s="21">
        <v>13</v>
      </c>
      <c r="K210" s="19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Wanneroo</v>
      </c>
      <c r="C211" s="58"/>
      <c r="D211" s="58"/>
      <c r="E211" s="56"/>
      <c r="F211" s="21">
        <f>COUNTA(F204:F210)-0.5*COUNTIF(F204:F210,"Sq*")-COUNTIF(F204:F210,"TBA")</f>
        <v>4.5</v>
      </c>
      <c r="G211" s="84" t="str">
        <f>"TOTAL MATCHES WON BY : "&amp;H200</f>
        <v>TOTAL MATCHES WON BY : The Vines</v>
      </c>
      <c r="H211" s="58"/>
      <c r="I211" s="58"/>
      <c r="J211" s="56"/>
      <c r="K211" s="21">
        <f>COUNTA(K204:K210)-0.5*COUNTIF(K204:K210,"Sq*")-COUNTIF(K204:K210,"TBA")</f>
        <v>2.5</v>
      </c>
      <c r="L211" s="22"/>
      <c r="M211" s="22"/>
      <c r="N211" s="22" t="str">
        <f>IF(F211+K211=0,"",C200)</f>
        <v>Wanneroo</v>
      </c>
      <c r="O211" s="22">
        <f>F211</f>
        <v>4.5</v>
      </c>
      <c r="P211" s="22" t="str">
        <f>IF(F211+K211=0,"",H200)</f>
        <v>The Vines</v>
      </c>
      <c r="Q211" s="22">
        <f>K211</f>
        <v>2.5</v>
      </c>
      <c r="R211" s="22" t="str">
        <f>G212</f>
        <v>Wanneroo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Wanneroo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[7]Sheet1!C28</f>
        <v>Sun City</v>
      </c>
      <c r="D214" s="58"/>
      <c r="E214" s="58"/>
      <c r="F214" s="56"/>
      <c r="G214" s="16" t="s">
        <v>18</v>
      </c>
      <c r="H214" s="65" t="str">
        <f>[7]Sheet1!E28</f>
        <v>Lake Karrinyup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1264</v>
      </c>
      <c r="D218" s="56"/>
      <c r="E218" s="21">
        <v>8</v>
      </c>
      <c r="F218" s="19"/>
      <c r="G218" s="98">
        <v>1</v>
      </c>
      <c r="H218" s="75" t="s">
        <v>1285</v>
      </c>
      <c r="I218" s="56"/>
      <c r="J218" s="21">
        <v>6</v>
      </c>
      <c r="K218" s="19" t="s">
        <v>111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1298</v>
      </c>
      <c r="D219" s="56"/>
      <c r="E219" s="21">
        <v>8</v>
      </c>
      <c r="F219" s="19" t="s">
        <v>29</v>
      </c>
      <c r="G219" s="97">
        <v>2</v>
      </c>
      <c r="H219" s="75" t="s">
        <v>1190</v>
      </c>
      <c r="I219" s="56"/>
      <c r="J219" s="21">
        <v>8</v>
      </c>
      <c r="K219" s="19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1222</v>
      </c>
      <c r="D220" s="56"/>
      <c r="E220" s="21">
        <v>9</v>
      </c>
      <c r="F220" s="19" t="s">
        <v>37</v>
      </c>
      <c r="G220" s="97">
        <v>3</v>
      </c>
      <c r="H220" s="75" t="s">
        <v>1194</v>
      </c>
      <c r="I220" s="56"/>
      <c r="J220" s="21">
        <v>9</v>
      </c>
      <c r="K220" s="19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1220</v>
      </c>
      <c r="D221" s="56"/>
      <c r="E221" s="21">
        <v>9</v>
      </c>
      <c r="F221" s="19"/>
      <c r="G221" s="97">
        <v>4</v>
      </c>
      <c r="H221" s="75" t="s">
        <v>1188</v>
      </c>
      <c r="I221" s="56"/>
      <c r="J221" s="21">
        <v>10</v>
      </c>
      <c r="K221" s="19" t="s">
        <v>170</v>
      </c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1216</v>
      </c>
      <c r="D222" s="56"/>
      <c r="E222" s="21">
        <v>12</v>
      </c>
      <c r="F222" s="19"/>
      <c r="G222" s="97">
        <v>5</v>
      </c>
      <c r="H222" s="75" t="s">
        <v>1282</v>
      </c>
      <c r="I222" s="56"/>
      <c r="J222" s="21">
        <v>12</v>
      </c>
      <c r="K222" s="19" t="s">
        <v>92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1214</v>
      </c>
      <c r="D223" s="56"/>
      <c r="E223" s="21">
        <v>13</v>
      </c>
      <c r="F223" s="19"/>
      <c r="G223" s="97">
        <v>6</v>
      </c>
      <c r="H223" s="75" t="s">
        <v>1242</v>
      </c>
      <c r="I223" s="56"/>
      <c r="J223" s="21">
        <v>14</v>
      </c>
      <c r="K223" s="19" t="s">
        <v>104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1260</v>
      </c>
      <c r="D224" s="56"/>
      <c r="E224" s="21">
        <v>14</v>
      </c>
      <c r="F224" s="19"/>
      <c r="G224" s="97">
        <v>7</v>
      </c>
      <c r="H224" s="75" t="s">
        <v>1184</v>
      </c>
      <c r="I224" s="56"/>
      <c r="J224" s="21">
        <v>16</v>
      </c>
      <c r="K224" s="19" t="s">
        <v>29</v>
      </c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Sun City</v>
      </c>
      <c r="C225" s="58"/>
      <c r="D225" s="58"/>
      <c r="E225" s="56"/>
      <c r="F225" s="21">
        <f>COUNTA(F218:F224)-0.5*COUNTIF(F218:F224,"Sq*")-COUNTIF(F218:F224,"TBA")</f>
        <v>2</v>
      </c>
      <c r="G225" s="84" t="str">
        <f>"TOTAL MATCHES WON BY : "&amp;H214</f>
        <v>TOTAL MATCHES WON BY : Lake Karrinyup</v>
      </c>
      <c r="H225" s="58"/>
      <c r="I225" s="58"/>
      <c r="J225" s="56"/>
      <c r="K225" s="21">
        <f>COUNTA(K218:K224)-0.5*COUNTIF(K218:K224,"Sq*")-COUNTIF(K218:K224,"TBA")</f>
        <v>5</v>
      </c>
      <c r="L225" s="22"/>
      <c r="M225" s="22"/>
      <c r="N225" s="22" t="str">
        <f>IF(F225+K225=0,"",C214)</f>
        <v>Sun City</v>
      </c>
      <c r="O225" s="22">
        <f>F225</f>
        <v>2</v>
      </c>
      <c r="P225" s="22" t="str">
        <f>IF(F225+K225=0,"",H214)</f>
        <v>Lake Karrinyup</v>
      </c>
      <c r="Q225" s="22">
        <f>K225</f>
        <v>5</v>
      </c>
      <c r="R225" s="22" t="str">
        <f>G226</f>
        <v>Lake Karrinyup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Lake Karrinyup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[7]Sheet1!C29</f>
        <v>Mount Lawley</v>
      </c>
      <c r="D228" s="58"/>
      <c r="E228" s="58"/>
      <c r="F228" s="56"/>
      <c r="G228" s="16" t="s">
        <v>18</v>
      </c>
      <c r="H228" s="65" t="str">
        <f>[7]Sheet1!E29</f>
        <v>WAGC</v>
      </c>
      <c r="I228" s="58"/>
      <c r="J228" s="58"/>
      <c r="K228" s="56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</row>
    <row r="229" spans="1:25" ht="18">
      <c r="A229" s="1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</row>
    <row r="230" spans="1:25" ht="15">
      <c r="A230" s="14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</row>
    <row r="231" spans="1:25" ht="15">
      <c r="A231" s="14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</row>
    <row r="232" spans="1:25" ht="15">
      <c r="A232" s="14"/>
      <c r="B232" s="15">
        <v>1</v>
      </c>
      <c r="C232" s="75" t="s">
        <v>1289</v>
      </c>
      <c r="D232" s="56"/>
      <c r="E232" s="21">
        <v>8</v>
      </c>
      <c r="F232" s="19"/>
      <c r="G232" s="98">
        <v>1</v>
      </c>
      <c r="H232" s="75" t="s">
        <v>1262</v>
      </c>
      <c r="I232" s="56"/>
      <c r="J232" s="21">
        <v>7</v>
      </c>
      <c r="K232" s="19" t="s">
        <v>29</v>
      </c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</row>
    <row r="233" spans="1:25" ht="15">
      <c r="A233" s="14"/>
      <c r="B233" s="15">
        <v>2</v>
      </c>
      <c r="C233" s="75" t="s">
        <v>1297</v>
      </c>
      <c r="D233" s="56"/>
      <c r="E233" s="21">
        <v>8</v>
      </c>
      <c r="F233" s="19"/>
      <c r="G233" s="97">
        <v>2</v>
      </c>
      <c r="H233" s="75" t="s">
        <v>981</v>
      </c>
      <c r="I233" s="56"/>
      <c r="J233" s="21">
        <v>7</v>
      </c>
      <c r="K233" s="19" t="s">
        <v>92</v>
      </c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</row>
    <row r="234" spans="1:25" ht="15">
      <c r="A234" s="14"/>
      <c r="B234" s="15">
        <v>3</v>
      </c>
      <c r="C234" s="75" t="s">
        <v>1247</v>
      </c>
      <c r="D234" s="56"/>
      <c r="E234" s="21">
        <v>9</v>
      </c>
      <c r="F234" s="19" t="s">
        <v>104</v>
      </c>
      <c r="G234" s="97">
        <v>3</v>
      </c>
      <c r="H234" s="75" t="s">
        <v>1296</v>
      </c>
      <c r="I234" s="56"/>
      <c r="J234" s="21">
        <v>8</v>
      </c>
      <c r="K234" s="19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</row>
    <row r="235" spans="1:25" ht="15">
      <c r="A235" s="14"/>
      <c r="B235" s="15">
        <v>4</v>
      </c>
      <c r="C235" s="75" t="s">
        <v>1288</v>
      </c>
      <c r="D235" s="56"/>
      <c r="E235" s="21">
        <v>10</v>
      </c>
      <c r="F235" s="19" t="s">
        <v>84</v>
      </c>
      <c r="G235" s="97">
        <v>4</v>
      </c>
      <c r="H235" s="75" t="s">
        <v>1206</v>
      </c>
      <c r="I235" s="56"/>
      <c r="J235" s="21">
        <v>9</v>
      </c>
      <c r="K235" s="19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</row>
    <row r="236" spans="1:25" ht="15">
      <c r="A236" s="14"/>
      <c r="B236" s="15">
        <v>5</v>
      </c>
      <c r="C236" s="75" t="s">
        <v>1241</v>
      </c>
      <c r="D236" s="56"/>
      <c r="E236" s="21">
        <v>11</v>
      </c>
      <c r="F236" s="19"/>
      <c r="G236" s="97">
        <v>5</v>
      </c>
      <c r="H236" s="75" t="s">
        <v>1295</v>
      </c>
      <c r="I236" s="56"/>
      <c r="J236" s="21">
        <v>10</v>
      </c>
      <c r="K236" s="19" t="s">
        <v>26</v>
      </c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</row>
    <row r="237" spans="1:25" ht="15">
      <c r="A237" s="14"/>
      <c r="B237" s="15">
        <v>6</v>
      </c>
      <c r="C237" s="75" t="s">
        <v>1225</v>
      </c>
      <c r="D237" s="56"/>
      <c r="E237" s="21">
        <v>13</v>
      </c>
      <c r="F237" s="19" t="s">
        <v>92</v>
      </c>
      <c r="G237" s="97">
        <v>6</v>
      </c>
      <c r="H237" s="75" t="s">
        <v>1202</v>
      </c>
      <c r="I237" s="56"/>
      <c r="J237" s="21">
        <v>10</v>
      </c>
      <c r="K237" s="19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</row>
    <row r="238" spans="1:25" ht="15">
      <c r="A238" s="14"/>
      <c r="B238" s="15">
        <v>7</v>
      </c>
      <c r="C238" s="75" t="s">
        <v>1239</v>
      </c>
      <c r="D238" s="56"/>
      <c r="E238" s="21">
        <v>13</v>
      </c>
      <c r="F238" s="19" t="s">
        <v>34</v>
      </c>
      <c r="G238" s="97">
        <v>7</v>
      </c>
      <c r="H238" s="75" t="s">
        <v>1204</v>
      </c>
      <c r="I238" s="56"/>
      <c r="J238" s="21">
        <v>10</v>
      </c>
      <c r="K238" s="19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</row>
    <row r="239" spans="1:25" ht="15">
      <c r="A239" s="14"/>
      <c r="B239" s="64" t="str">
        <f>"TOTAL MATCHES WON BY : "&amp;C228</f>
        <v>TOTAL MATCHES WON BY : Mount Lawley</v>
      </c>
      <c r="C239" s="58"/>
      <c r="D239" s="58"/>
      <c r="E239" s="56"/>
      <c r="F239" s="21">
        <f>COUNTA(F232:F238)-0.5*COUNTIF(F232:F238,"Sq*")-COUNTIF(F232:F238,"TBA")</f>
        <v>4</v>
      </c>
      <c r="G239" s="84" t="str">
        <f>"TOTAL MATCHES WON BY : "&amp;H228</f>
        <v>TOTAL MATCHES WON BY : WAGC</v>
      </c>
      <c r="H239" s="58"/>
      <c r="I239" s="58"/>
      <c r="J239" s="56"/>
      <c r="K239" s="21">
        <f>COUNTA(K232:K238)-0.5*COUNTIF(K232:K238,"Sq*")-COUNTIF(K232:K238,"TBA")</f>
        <v>3</v>
      </c>
      <c r="L239" s="22"/>
      <c r="M239" s="22"/>
      <c r="N239" s="22" t="str">
        <f>IF(F239+K239=0,"",C228)</f>
        <v>Mount Lawley</v>
      </c>
      <c r="O239" s="22">
        <f>F239</f>
        <v>4</v>
      </c>
      <c r="P239" s="22" t="str">
        <f>IF(F239+K239=0,"",H228)</f>
        <v>WAGC</v>
      </c>
      <c r="Q239" s="22">
        <f>K239</f>
        <v>3</v>
      </c>
      <c r="R239" s="22" t="str">
        <f>G240</f>
        <v>Mount Lawley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14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Mount Lawley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14"/>
      <c r="B241" s="96"/>
      <c r="C241" s="96"/>
      <c r="D241" s="96"/>
      <c r="E241" s="96"/>
      <c r="F241" s="95"/>
      <c r="G241" s="96"/>
      <c r="H241" s="96"/>
      <c r="I241" s="96"/>
      <c r="J241" s="96"/>
      <c r="K241" s="95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</row>
    <row r="242" spans="1:25" ht="30" customHeight="1">
      <c r="A242" s="13"/>
      <c r="B242" s="76" t="str">
        <f>[7]Sheet1!A19</f>
        <v>ROUND THREE</v>
      </c>
      <c r="C242" s="56"/>
      <c r="D242" s="62" t="str">
        <f>[7]Sheet1!B19</f>
        <v>SUNDAY 22 JUNE</v>
      </c>
      <c r="E242" s="58"/>
      <c r="F242" s="56"/>
      <c r="G242" s="99" t="str">
        <f>[7]Sheet1!C19</f>
        <v>Western Australian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[7]Sheet1!C20</f>
        <v>Royal Perth</v>
      </c>
      <c r="D243" s="58"/>
      <c r="E243" s="58"/>
      <c r="F243" s="56"/>
      <c r="G243" s="16" t="s">
        <v>18</v>
      </c>
      <c r="H243" s="65" t="str">
        <f>[7]Sheet1!E20</f>
        <v>The Vines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1276</v>
      </c>
      <c r="D247" s="56"/>
      <c r="E247" s="21">
        <v>7</v>
      </c>
      <c r="F247" s="19"/>
      <c r="G247" s="98">
        <v>1</v>
      </c>
      <c r="H247" s="75" t="s">
        <v>1294</v>
      </c>
      <c r="I247" s="56"/>
      <c r="J247" s="21">
        <v>8</v>
      </c>
      <c r="K247" s="19" t="s">
        <v>96</v>
      </c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1274</v>
      </c>
      <c r="D248" s="56"/>
      <c r="E248" s="21">
        <v>7</v>
      </c>
      <c r="F248" s="19" t="s">
        <v>26</v>
      </c>
      <c r="G248" s="97">
        <v>2</v>
      </c>
      <c r="H248" s="75" t="s">
        <v>1293</v>
      </c>
      <c r="I248" s="56"/>
      <c r="J248" s="21">
        <v>8</v>
      </c>
      <c r="K248" s="19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1272</v>
      </c>
      <c r="D249" s="56"/>
      <c r="E249" s="21">
        <v>7</v>
      </c>
      <c r="F249" s="19"/>
      <c r="G249" s="97">
        <v>3</v>
      </c>
      <c r="H249" s="75" t="s">
        <v>1256</v>
      </c>
      <c r="I249" s="56"/>
      <c r="J249" s="21">
        <v>9</v>
      </c>
      <c r="K249" s="19" t="s">
        <v>29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1292</v>
      </c>
      <c r="D250" s="56"/>
      <c r="E250" s="21">
        <v>8</v>
      </c>
      <c r="F250" s="19" t="s">
        <v>34</v>
      </c>
      <c r="G250" s="97">
        <v>4</v>
      </c>
      <c r="H250" s="75" t="s">
        <v>1258</v>
      </c>
      <c r="I250" s="56"/>
      <c r="J250" s="21">
        <v>9</v>
      </c>
      <c r="K250" s="19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1269</v>
      </c>
      <c r="D251" s="56"/>
      <c r="E251" s="21">
        <v>8</v>
      </c>
      <c r="F251" s="19" t="s">
        <v>34</v>
      </c>
      <c r="G251" s="97">
        <v>5</v>
      </c>
      <c r="H251" s="75" t="s">
        <v>1217</v>
      </c>
      <c r="I251" s="56"/>
      <c r="J251" s="21">
        <v>11</v>
      </c>
      <c r="K251" s="19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1291</v>
      </c>
      <c r="D252" s="56"/>
      <c r="E252" s="21">
        <v>9</v>
      </c>
      <c r="F252" s="19" t="s">
        <v>104</v>
      </c>
      <c r="G252" s="97">
        <v>6</v>
      </c>
      <c r="H252" s="75" t="s">
        <v>1290</v>
      </c>
      <c r="I252" s="56"/>
      <c r="J252" s="21">
        <v>12</v>
      </c>
      <c r="K252" s="19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75" t="s">
        <v>1226</v>
      </c>
      <c r="D253" s="56"/>
      <c r="E253" s="21">
        <v>10</v>
      </c>
      <c r="F253" s="19" t="s">
        <v>34</v>
      </c>
      <c r="G253" s="97">
        <v>7</v>
      </c>
      <c r="H253" s="75" t="s">
        <v>1254</v>
      </c>
      <c r="I253" s="56"/>
      <c r="J253" s="21">
        <v>12</v>
      </c>
      <c r="K253" s="19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Royal Perth</v>
      </c>
      <c r="C254" s="58"/>
      <c r="D254" s="58"/>
      <c r="E254" s="56"/>
      <c r="F254" s="21">
        <f>COUNTA(F247:F253)-0.5*COUNTIF(F247:F253,"Sq*")-COUNTIF(F247:F253,"TBA")</f>
        <v>5</v>
      </c>
      <c r="G254" s="84" t="str">
        <f>"TOTAL MATCHES WON BY : "&amp;H243</f>
        <v>TOTAL MATCHES WON BY : The Vines</v>
      </c>
      <c r="H254" s="58"/>
      <c r="I254" s="58"/>
      <c r="J254" s="56"/>
      <c r="K254" s="21">
        <f>COUNTA(K247:K253)-0.5*COUNTIF(K247:K253,"Sq*")-COUNTIF(K247:K253,"TBA")</f>
        <v>2</v>
      </c>
      <c r="L254" s="22"/>
      <c r="M254" s="22"/>
      <c r="N254" s="22" t="str">
        <f>IF(F254+K254=0,"",C243)</f>
        <v>Royal Perth</v>
      </c>
      <c r="O254" s="22">
        <f>F254</f>
        <v>5</v>
      </c>
      <c r="P254" s="22" t="str">
        <f>IF(F254+K254=0,"",H243)</f>
        <v>The Vines</v>
      </c>
      <c r="Q254" s="22">
        <f>K254</f>
        <v>2</v>
      </c>
      <c r="R254" s="22" t="str">
        <f>G255</f>
        <v>Royal Perth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Royal Perth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[7]Sheet1!C21</f>
        <v>Sun City</v>
      </c>
      <c r="D257" s="58"/>
      <c r="E257" s="58"/>
      <c r="F257" s="56"/>
      <c r="G257" s="16" t="s">
        <v>18</v>
      </c>
      <c r="H257" s="65" t="str">
        <f>[7]Sheet1!E21</f>
        <v>Mount Lawley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1222</v>
      </c>
      <c r="D261" s="56"/>
      <c r="E261" s="21">
        <v>10</v>
      </c>
      <c r="F261" s="19" t="s">
        <v>170</v>
      </c>
      <c r="G261" s="98">
        <v>1</v>
      </c>
      <c r="H261" s="75" t="s">
        <v>1247</v>
      </c>
      <c r="I261" s="56"/>
      <c r="J261" s="21">
        <v>9</v>
      </c>
      <c r="K261" s="19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1220</v>
      </c>
      <c r="D262" s="56"/>
      <c r="E262" s="21">
        <v>10</v>
      </c>
      <c r="F262" s="19"/>
      <c r="G262" s="97">
        <v>2</v>
      </c>
      <c r="H262" s="75" t="s">
        <v>1289</v>
      </c>
      <c r="I262" s="56"/>
      <c r="J262" s="21">
        <v>9</v>
      </c>
      <c r="K262" s="19" t="s">
        <v>29</v>
      </c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1261</v>
      </c>
      <c r="D263" s="56"/>
      <c r="E263" s="21">
        <v>11</v>
      </c>
      <c r="F263" s="19" t="s">
        <v>23</v>
      </c>
      <c r="G263" s="97">
        <v>3</v>
      </c>
      <c r="H263" s="75" t="s">
        <v>1288</v>
      </c>
      <c r="I263" s="56"/>
      <c r="J263" s="21">
        <v>10</v>
      </c>
      <c r="K263" s="19" t="s">
        <v>23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1218</v>
      </c>
      <c r="D264" s="56"/>
      <c r="E264" s="21">
        <v>11</v>
      </c>
      <c r="F264" s="19"/>
      <c r="G264" s="97">
        <v>4</v>
      </c>
      <c r="H264" s="75" t="s">
        <v>1243</v>
      </c>
      <c r="I264" s="56"/>
      <c r="J264" s="21">
        <v>12</v>
      </c>
      <c r="K264" s="19" t="s">
        <v>111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1216</v>
      </c>
      <c r="D265" s="56"/>
      <c r="E265" s="21">
        <v>13</v>
      </c>
      <c r="F265" s="19" t="s">
        <v>92</v>
      </c>
      <c r="G265" s="97">
        <v>5</v>
      </c>
      <c r="H265" s="75" t="s">
        <v>1287</v>
      </c>
      <c r="I265" s="56"/>
      <c r="J265" s="21">
        <v>13</v>
      </c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1214</v>
      </c>
      <c r="D266" s="56"/>
      <c r="E266" s="21">
        <v>15</v>
      </c>
      <c r="F266" s="19"/>
      <c r="G266" s="97">
        <v>6</v>
      </c>
      <c r="H266" s="75" t="s">
        <v>1227</v>
      </c>
      <c r="I266" s="56"/>
      <c r="J266" s="21">
        <v>13</v>
      </c>
      <c r="K266" s="19" t="s">
        <v>99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1260</v>
      </c>
      <c r="D267" s="56"/>
      <c r="E267" s="21">
        <v>15</v>
      </c>
      <c r="F267" s="19"/>
      <c r="G267" s="97">
        <v>7</v>
      </c>
      <c r="H267" s="75" t="s">
        <v>1286</v>
      </c>
      <c r="I267" s="56"/>
      <c r="J267" s="21">
        <v>13</v>
      </c>
      <c r="K267" s="19" t="s">
        <v>92</v>
      </c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Sun City</v>
      </c>
      <c r="C268" s="58"/>
      <c r="D268" s="58"/>
      <c r="E268" s="56"/>
      <c r="F268" s="21">
        <f>COUNTA(F261:F267)-0.5*COUNTIF(F261:F267,"Sq*")-COUNTIF(F261:F267,"TBA")</f>
        <v>2.5</v>
      </c>
      <c r="G268" s="84" t="str">
        <f>"TOTAL MATCHES WON BY : "&amp;H257</f>
        <v>TOTAL MATCHES WON BY : Mount Lawley</v>
      </c>
      <c r="H268" s="58"/>
      <c r="I268" s="58"/>
      <c r="J268" s="56"/>
      <c r="K268" s="21">
        <f>COUNTA(K261:K267)-0.5*COUNTIF(K261:K267,"Sq*")-COUNTIF(K261:K267,"TBA")</f>
        <v>4.5</v>
      </c>
      <c r="L268" s="22"/>
      <c r="M268" s="22"/>
      <c r="N268" s="22" t="str">
        <f>IF(F268+K268=0,"",C257)</f>
        <v>Sun City</v>
      </c>
      <c r="O268" s="22">
        <f>F268</f>
        <v>2.5</v>
      </c>
      <c r="P268" s="22" t="str">
        <f>IF(F268+K268=0,"",H257)</f>
        <v>Mount Lawley</v>
      </c>
      <c r="Q268" s="22">
        <f>K268</f>
        <v>4.5</v>
      </c>
      <c r="R268" s="22" t="str">
        <f>G269</f>
        <v>Mount Lawley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Mount Lawley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[7]Sheet1!C22</f>
        <v>WAGC</v>
      </c>
      <c r="D271" s="58"/>
      <c r="E271" s="58"/>
      <c r="F271" s="56"/>
      <c r="G271" s="16" t="s">
        <v>18</v>
      </c>
      <c r="H271" s="65" t="str">
        <f>[7]Sheet1!E22</f>
        <v>Lake Karrinyup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981</v>
      </c>
      <c r="D275" s="56"/>
      <c r="E275" s="21">
        <v>8</v>
      </c>
      <c r="F275" s="19" t="s">
        <v>111</v>
      </c>
      <c r="G275" s="98">
        <v>1</v>
      </c>
      <c r="H275" s="75" t="s">
        <v>1285</v>
      </c>
      <c r="I275" s="56"/>
      <c r="J275" s="21">
        <v>7</v>
      </c>
      <c r="K275" s="19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1263</v>
      </c>
      <c r="D276" s="56"/>
      <c r="E276" s="21">
        <v>9</v>
      </c>
      <c r="F276" s="19" t="s">
        <v>26</v>
      </c>
      <c r="G276" s="97">
        <v>2</v>
      </c>
      <c r="H276" s="75" t="s">
        <v>1284</v>
      </c>
      <c r="I276" s="56"/>
      <c r="J276" s="21">
        <v>9</v>
      </c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1262</v>
      </c>
      <c r="D277" s="56"/>
      <c r="E277" s="21">
        <v>10</v>
      </c>
      <c r="F277" s="19" t="s">
        <v>111</v>
      </c>
      <c r="G277" s="97">
        <v>3</v>
      </c>
      <c r="H277" s="75" t="s">
        <v>1190</v>
      </c>
      <c r="I277" s="56"/>
      <c r="J277" s="21">
        <v>9</v>
      </c>
      <c r="K277" s="19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1202</v>
      </c>
      <c r="D278" s="56"/>
      <c r="E278" s="21">
        <v>11</v>
      </c>
      <c r="F278" s="19" t="s">
        <v>170</v>
      </c>
      <c r="G278" s="97">
        <v>4</v>
      </c>
      <c r="H278" s="75" t="s">
        <v>1283</v>
      </c>
      <c r="I278" s="56"/>
      <c r="J278" s="21">
        <v>11</v>
      </c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1204</v>
      </c>
      <c r="D279" s="56"/>
      <c r="E279" s="21">
        <v>11</v>
      </c>
      <c r="F279" s="19" t="s">
        <v>26</v>
      </c>
      <c r="G279" s="97">
        <v>5</v>
      </c>
      <c r="H279" s="75" t="s">
        <v>1282</v>
      </c>
      <c r="I279" s="56"/>
      <c r="J279" s="21">
        <v>13</v>
      </c>
      <c r="K279" s="19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1281</v>
      </c>
      <c r="D280" s="56"/>
      <c r="E280" s="21">
        <v>11</v>
      </c>
      <c r="F280" s="19" t="s">
        <v>104</v>
      </c>
      <c r="G280" s="97">
        <v>6</v>
      </c>
      <c r="H280" s="75" t="s">
        <v>1242</v>
      </c>
      <c r="I280" s="56"/>
      <c r="J280" s="21">
        <v>15</v>
      </c>
      <c r="K280" s="19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1259</v>
      </c>
      <c r="D281" s="56"/>
      <c r="E281" s="21">
        <v>11</v>
      </c>
      <c r="F281" s="19" t="s">
        <v>92</v>
      </c>
      <c r="G281" s="97">
        <v>7</v>
      </c>
      <c r="H281" s="75" t="s">
        <v>1240</v>
      </c>
      <c r="I281" s="56"/>
      <c r="J281" s="21">
        <v>17</v>
      </c>
      <c r="K281" s="19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WAGC</v>
      </c>
      <c r="C282" s="58"/>
      <c r="D282" s="58"/>
      <c r="E282" s="56"/>
      <c r="F282" s="21">
        <f>COUNTA(F275:F281)-0.5*COUNTIF(F275:F281,"Sq*")-COUNTIF(F275:F281,"TBA")</f>
        <v>7</v>
      </c>
      <c r="G282" s="84" t="str">
        <f>"TOTAL MATCHES WON BY : "&amp;H271</f>
        <v>TOTAL MATCHES WON BY : Lake Karrinyup</v>
      </c>
      <c r="H282" s="58"/>
      <c r="I282" s="58"/>
      <c r="J282" s="56"/>
      <c r="K282" s="21">
        <f>COUNTA(K275:K281)-0.5*COUNTIF(K275:K281,"Sq*")-COUNTIF(K275:K281,"TBA")</f>
        <v>0</v>
      </c>
      <c r="L282" s="22"/>
      <c r="M282" s="22"/>
      <c r="N282" s="22" t="str">
        <f>IF(F282+K282=0,"",C271)</f>
        <v>WAGC</v>
      </c>
      <c r="O282" s="22">
        <f>F282</f>
        <v>7</v>
      </c>
      <c r="P282" s="22" t="str">
        <f>IF(F282+K282=0,"",H271)</f>
        <v>Lake Karrinyup</v>
      </c>
      <c r="Q282" s="22">
        <f>K282</f>
        <v>0</v>
      </c>
      <c r="R282" s="22" t="str">
        <f>G283</f>
        <v>WAGC</v>
      </c>
      <c r="S282" s="22" t="str">
        <f>IF(R282="HALVED",C271,"")</f>
        <v/>
      </c>
      <c r="T282" s="22" t="str">
        <f>IF(R282="HALVED",H271,"")</f>
        <v/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WAGC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[7]Sheet1!C23</f>
        <v>Lakelands</v>
      </c>
      <c r="D285" s="58"/>
      <c r="E285" s="58"/>
      <c r="F285" s="56"/>
      <c r="G285" s="16" t="s">
        <v>18</v>
      </c>
      <c r="H285" s="65" t="str">
        <f>[7]Sheet1!E23</f>
        <v>Wanneroo</v>
      </c>
      <c r="I285" s="58"/>
      <c r="J285" s="58"/>
      <c r="K285" s="56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</row>
    <row r="286" spans="1:25" ht="15">
      <c r="A286" s="14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</row>
    <row r="287" spans="1:25" ht="15">
      <c r="A287" s="14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</row>
    <row r="288" spans="1:25" ht="15">
      <c r="A288" s="14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</row>
    <row r="289" spans="1:25" ht="15">
      <c r="A289" s="14"/>
      <c r="B289" s="15">
        <v>1</v>
      </c>
      <c r="C289" s="75" t="s">
        <v>1207</v>
      </c>
      <c r="D289" s="56"/>
      <c r="E289" s="21">
        <v>10</v>
      </c>
      <c r="F289" s="19" t="s">
        <v>37</v>
      </c>
      <c r="G289" s="98">
        <v>1</v>
      </c>
      <c r="H289" s="75" t="s">
        <v>1273</v>
      </c>
      <c r="I289" s="56"/>
      <c r="J289" s="21">
        <v>9</v>
      </c>
      <c r="K289" s="19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</row>
    <row r="290" spans="1:25" ht="15">
      <c r="A290" s="14"/>
      <c r="B290" s="15">
        <v>2</v>
      </c>
      <c r="C290" s="75" t="s">
        <v>1257</v>
      </c>
      <c r="D290" s="56"/>
      <c r="E290" s="21">
        <v>10</v>
      </c>
      <c r="F290" s="19" t="s">
        <v>23</v>
      </c>
      <c r="G290" s="97">
        <v>2</v>
      </c>
      <c r="H290" s="75" t="s">
        <v>1193</v>
      </c>
      <c r="I290" s="56"/>
      <c r="J290" s="21">
        <v>9</v>
      </c>
      <c r="K290" s="19" t="s">
        <v>23</v>
      </c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</row>
    <row r="291" spans="1:25" ht="15">
      <c r="A291" s="14"/>
      <c r="B291" s="15">
        <v>3</v>
      </c>
      <c r="C291" s="75" t="s">
        <v>1280</v>
      </c>
      <c r="D291" s="56"/>
      <c r="E291" s="21">
        <v>11</v>
      </c>
      <c r="F291" s="19" t="s">
        <v>135</v>
      </c>
      <c r="G291" s="97">
        <v>3</v>
      </c>
      <c r="H291" s="75" t="s">
        <v>1279</v>
      </c>
      <c r="I291" s="56"/>
      <c r="J291" s="21">
        <v>10</v>
      </c>
      <c r="K291" s="19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</row>
    <row r="292" spans="1:25" ht="15">
      <c r="A292" s="14"/>
      <c r="B292" s="15">
        <v>4</v>
      </c>
      <c r="C292" s="75" t="s">
        <v>1253</v>
      </c>
      <c r="D292" s="56"/>
      <c r="E292" s="21">
        <v>12</v>
      </c>
      <c r="F292" s="19"/>
      <c r="G292" s="97">
        <v>4</v>
      </c>
      <c r="H292" s="75" t="s">
        <v>1270</v>
      </c>
      <c r="I292" s="56"/>
      <c r="J292" s="21">
        <v>11</v>
      </c>
      <c r="K292" s="19" t="s">
        <v>186</v>
      </c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</row>
    <row r="293" spans="1:25" ht="15">
      <c r="A293" s="14"/>
      <c r="B293" s="15">
        <v>5</v>
      </c>
      <c r="C293" s="75" t="s">
        <v>1249</v>
      </c>
      <c r="D293" s="56"/>
      <c r="E293" s="21">
        <v>12</v>
      </c>
      <c r="F293" s="19" t="s">
        <v>23</v>
      </c>
      <c r="G293" s="97">
        <v>5</v>
      </c>
      <c r="H293" s="75" t="s">
        <v>1278</v>
      </c>
      <c r="I293" s="56"/>
      <c r="J293" s="21">
        <v>11</v>
      </c>
      <c r="K293" s="19" t="s">
        <v>23</v>
      </c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</row>
    <row r="294" spans="1:25" ht="15">
      <c r="A294" s="14"/>
      <c r="B294" s="15">
        <v>6</v>
      </c>
      <c r="C294" s="75" t="s">
        <v>1251</v>
      </c>
      <c r="D294" s="56"/>
      <c r="E294" s="21">
        <v>13</v>
      </c>
      <c r="F294" s="19" t="s">
        <v>26</v>
      </c>
      <c r="G294" s="97">
        <v>6</v>
      </c>
      <c r="H294" s="75" t="s">
        <v>1265</v>
      </c>
      <c r="I294" s="56"/>
      <c r="J294" s="21">
        <v>11</v>
      </c>
      <c r="K294" s="19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</row>
    <row r="295" spans="1:25" ht="15">
      <c r="A295" s="14"/>
      <c r="B295" s="15">
        <v>7</v>
      </c>
      <c r="C295" s="75" t="s">
        <v>1277</v>
      </c>
      <c r="D295" s="56"/>
      <c r="E295" s="21">
        <v>13</v>
      </c>
      <c r="F295" s="19" t="s">
        <v>107</v>
      </c>
      <c r="G295" s="97">
        <v>7</v>
      </c>
      <c r="H295" s="75" t="s">
        <v>1266</v>
      </c>
      <c r="I295" s="56"/>
      <c r="J295" s="21">
        <v>12</v>
      </c>
      <c r="K295" s="19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</row>
    <row r="296" spans="1:25" ht="15">
      <c r="A296" s="14"/>
      <c r="B296" s="64" t="str">
        <f>"TOTAL MATCHES WON BY : "&amp;C285</f>
        <v>TOTAL MATCHES WON BY : Lakelands</v>
      </c>
      <c r="C296" s="58"/>
      <c r="D296" s="58"/>
      <c r="E296" s="56"/>
      <c r="F296" s="21">
        <f>COUNTA(F289:F295)-0.5*COUNTIF(F289:F295,"Sq*")-COUNTIF(F289:F295,"TBA")</f>
        <v>5</v>
      </c>
      <c r="G296" s="84" t="str">
        <f>"TOTAL MATCHES WON BY : "&amp;H285</f>
        <v>TOTAL MATCHES WON BY : Wanneroo</v>
      </c>
      <c r="H296" s="58"/>
      <c r="I296" s="58"/>
      <c r="J296" s="56"/>
      <c r="K296" s="21">
        <f>COUNTA(K289:K295)-0.5*COUNTIF(K289:K295,"Sq*")-COUNTIF(K289:K295,"TBA")</f>
        <v>2</v>
      </c>
      <c r="L296" s="22"/>
      <c r="M296" s="22"/>
      <c r="N296" s="22" t="str">
        <f>IF(F296+K296=0,"",C285)</f>
        <v>Lakelands</v>
      </c>
      <c r="O296" s="22">
        <f>F296</f>
        <v>5</v>
      </c>
      <c r="P296" s="22" t="str">
        <f>IF(F296+K296=0,"",H285)</f>
        <v>Wanneroo</v>
      </c>
      <c r="Q296" s="22">
        <f>K296</f>
        <v>2</v>
      </c>
      <c r="R296" s="22" t="str">
        <f>G297</f>
        <v>Lakelands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14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Lakelands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3"/>
      <c r="C298" s="23"/>
      <c r="D298" s="23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[7]Sheet1!A13</f>
        <v>ROUND TWO</v>
      </c>
      <c r="C299" s="56"/>
      <c r="D299" s="62" t="str">
        <f>[7]Sheet1!B13</f>
        <v>SUNDAY 15 JUNE</v>
      </c>
      <c r="E299" s="58"/>
      <c r="F299" s="56"/>
      <c r="G299" s="99" t="str">
        <f>[7]Sheet1!C13</f>
        <v>The Vines G &amp;CC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[7]Sheet1!C14</f>
        <v>Royal Perth</v>
      </c>
      <c r="D300" s="58"/>
      <c r="E300" s="58"/>
      <c r="F300" s="56"/>
      <c r="G300" s="16" t="s">
        <v>18</v>
      </c>
      <c r="H300" s="65" t="str">
        <f>[7]Sheet1!E14</f>
        <v>Wanneroo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1276</v>
      </c>
      <c r="D304" s="56"/>
      <c r="E304" s="21">
        <v>6</v>
      </c>
      <c r="F304" s="19" t="s">
        <v>26</v>
      </c>
      <c r="G304" s="98">
        <v>1</v>
      </c>
      <c r="H304" s="75" t="s">
        <v>1275</v>
      </c>
      <c r="I304" s="56"/>
      <c r="J304" s="21">
        <v>8</v>
      </c>
      <c r="K304" s="19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1274</v>
      </c>
      <c r="D305" s="56"/>
      <c r="E305" s="21">
        <v>7</v>
      </c>
      <c r="F305" s="19"/>
      <c r="G305" s="97">
        <v>2</v>
      </c>
      <c r="H305" s="75" t="s">
        <v>1273</v>
      </c>
      <c r="I305" s="56"/>
      <c r="J305" s="21">
        <v>9</v>
      </c>
      <c r="K305" s="19" t="s">
        <v>37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1272</v>
      </c>
      <c r="D306" s="56"/>
      <c r="E306" s="21">
        <v>7</v>
      </c>
      <c r="F306" s="19" t="s">
        <v>34</v>
      </c>
      <c r="G306" s="97">
        <v>3</v>
      </c>
      <c r="H306" s="75" t="s">
        <v>1193</v>
      </c>
      <c r="I306" s="56"/>
      <c r="J306" s="21">
        <v>9</v>
      </c>
      <c r="K306" s="19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1271</v>
      </c>
      <c r="D307" s="56"/>
      <c r="E307" s="21">
        <v>8</v>
      </c>
      <c r="F307" s="19" t="s">
        <v>37</v>
      </c>
      <c r="G307" s="97">
        <v>4</v>
      </c>
      <c r="H307" s="75" t="s">
        <v>1270</v>
      </c>
      <c r="I307" s="56"/>
      <c r="J307" s="21">
        <v>10</v>
      </c>
      <c r="K307" s="19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1269</v>
      </c>
      <c r="D308" s="56"/>
      <c r="E308" s="21">
        <v>8</v>
      </c>
      <c r="F308" s="19" t="s">
        <v>34</v>
      </c>
      <c r="G308" s="97">
        <v>5</v>
      </c>
      <c r="H308" s="75" t="s">
        <v>1268</v>
      </c>
      <c r="I308" s="56"/>
      <c r="J308" s="21">
        <v>10</v>
      </c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1267</v>
      </c>
      <c r="D309" s="56"/>
      <c r="E309" s="21">
        <v>8</v>
      </c>
      <c r="F309" s="19" t="s">
        <v>34</v>
      </c>
      <c r="G309" s="97">
        <v>6</v>
      </c>
      <c r="H309" s="75" t="s">
        <v>1266</v>
      </c>
      <c r="I309" s="56"/>
      <c r="J309" s="21">
        <v>11</v>
      </c>
      <c r="K309" s="19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1226</v>
      </c>
      <c r="D310" s="56"/>
      <c r="E310" s="21">
        <v>9</v>
      </c>
      <c r="F310" s="19"/>
      <c r="G310" s="97">
        <v>7</v>
      </c>
      <c r="H310" s="75" t="s">
        <v>1265</v>
      </c>
      <c r="I310" s="56"/>
      <c r="J310" s="21">
        <v>12</v>
      </c>
      <c r="K310" s="19" t="s">
        <v>26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15">
      <c r="A311" s="23"/>
      <c r="B311" s="64" t="str">
        <f>"TOTAL MATCHES WON BY : "&amp;C300</f>
        <v>TOTAL MATCHES WON BY : Royal Perth</v>
      </c>
      <c r="C311" s="58"/>
      <c r="D311" s="58"/>
      <c r="E311" s="56"/>
      <c r="F311" s="21">
        <f>COUNTA(F304:F310)-0.5*COUNTIF(F304:F310,"Sq*")-COUNTIF(F304:F310,"TBA")</f>
        <v>5</v>
      </c>
      <c r="G311" s="84" t="str">
        <f>"TOTAL MATCHES WON BY : "&amp;H300</f>
        <v>TOTAL MATCHES WON BY : Wanneroo</v>
      </c>
      <c r="H311" s="58"/>
      <c r="I311" s="58"/>
      <c r="J311" s="56"/>
      <c r="K311" s="21">
        <f>COUNTA(K304:K310)-0.5*COUNTIF(K304:K310,"Sq*")-COUNTIF(K304:K310,"TBA")</f>
        <v>2</v>
      </c>
      <c r="L311" s="22"/>
      <c r="M311" s="22"/>
      <c r="N311" s="22" t="str">
        <f>IF(F311+K311=0,"",C300)</f>
        <v>Royal Perth</v>
      </c>
      <c r="O311" s="22">
        <f>F311</f>
        <v>5</v>
      </c>
      <c r="P311" s="22" t="str">
        <f>IF(F311+K311=0,"",H300)</f>
        <v>Wanneroo</v>
      </c>
      <c r="Q311" s="22">
        <f>K311</f>
        <v>2</v>
      </c>
      <c r="R311" s="22" t="str">
        <f>G312</f>
        <v>Royal Perth</v>
      </c>
      <c r="S311" s="22" t="str">
        <f>IF(R311="HALVED",C300,"")</f>
        <v/>
      </c>
      <c r="T311" s="22" t="str">
        <f>IF(R311="HALVED",H300,"")</f>
        <v/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Royal Perth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[7]Sheet1!C15</f>
        <v>Sun City</v>
      </c>
      <c r="D314" s="58"/>
      <c r="E314" s="58"/>
      <c r="F314" s="56"/>
      <c r="G314" s="16" t="s">
        <v>18</v>
      </c>
      <c r="H314" s="65" t="str">
        <f>[7]Sheet1!E15</f>
        <v>WAGC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1224</v>
      </c>
      <c r="D318" s="56"/>
      <c r="E318" s="21">
        <v>9</v>
      </c>
      <c r="F318" s="19"/>
      <c r="G318" s="98">
        <v>1</v>
      </c>
      <c r="H318" s="75" t="s">
        <v>981</v>
      </c>
      <c r="I318" s="56"/>
      <c r="J318" s="21">
        <v>8</v>
      </c>
      <c r="K318" s="19" t="s">
        <v>34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1264</v>
      </c>
      <c r="D319" s="56"/>
      <c r="E319" s="21">
        <v>9</v>
      </c>
      <c r="F319" s="19"/>
      <c r="G319" s="97">
        <v>2</v>
      </c>
      <c r="H319" s="75" t="s">
        <v>1263</v>
      </c>
      <c r="I319" s="56"/>
      <c r="J319" s="21">
        <v>9</v>
      </c>
      <c r="K319" s="19" t="s">
        <v>92</v>
      </c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1222</v>
      </c>
      <c r="D320" s="56"/>
      <c r="E320" s="21">
        <v>10</v>
      </c>
      <c r="F320" s="19" t="s">
        <v>29</v>
      </c>
      <c r="G320" s="97">
        <v>3</v>
      </c>
      <c r="H320" s="75" t="s">
        <v>1262</v>
      </c>
      <c r="I320" s="56"/>
      <c r="J320" s="21">
        <v>10</v>
      </c>
      <c r="K320" s="19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1261</v>
      </c>
      <c r="D321" s="56"/>
      <c r="E321" s="21">
        <v>10</v>
      </c>
      <c r="F321" s="19"/>
      <c r="G321" s="97">
        <v>4</v>
      </c>
      <c r="H321" s="75" t="s">
        <v>1206</v>
      </c>
      <c r="I321" s="56"/>
      <c r="J321" s="21">
        <v>10</v>
      </c>
      <c r="K321" s="19" t="s">
        <v>84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1216</v>
      </c>
      <c r="D322" s="56"/>
      <c r="E322" s="21">
        <v>13</v>
      </c>
      <c r="F322" s="19"/>
      <c r="G322" s="97">
        <v>5</v>
      </c>
      <c r="H322" s="75" t="s">
        <v>1202</v>
      </c>
      <c r="I322" s="56"/>
      <c r="J322" s="21">
        <v>11</v>
      </c>
      <c r="K322" s="19" t="s">
        <v>96</v>
      </c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1214</v>
      </c>
      <c r="D323" s="56"/>
      <c r="E323" s="21">
        <v>14</v>
      </c>
      <c r="F323" s="19" t="s">
        <v>175</v>
      </c>
      <c r="G323" s="97">
        <v>6</v>
      </c>
      <c r="H323" s="75" t="s">
        <v>1204</v>
      </c>
      <c r="I323" s="56"/>
      <c r="J323" s="21">
        <v>11</v>
      </c>
      <c r="K323" s="19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1260</v>
      </c>
      <c r="D324" s="56"/>
      <c r="E324" s="21">
        <v>15</v>
      </c>
      <c r="F324" s="19"/>
      <c r="G324" s="97">
        <v>7</v>
      </c>
      <c r="H324" s="75" t="s">
        <v>1259</v>
      </c>
      <c r="I324" s="56"/>
      <c r="J324" s="21">
        <v>11</v>
      </c>
      <c r="K324" s="19" t="s">
        <v>107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Sun City</v>
      </c>
      <c r="C325" s="58"/>
      <c r="D325" s="58"/>
      <c r="E325" s="56"/>
      <c r="F325" s="21">
        <f>COUNTA(F318:F324)-0.5*COUNTIF(F318:F324,"Sq*")-COUNTIF(F318:F324,"TBA")</f>
        <v>2</v>
      </c>
      <c r="G325" s="84" t="str">
        <f>"TOTAL MATCHES WON BY : "&amp;H314</f>
        <v>TOTAL MATCHES WON BY : WAGC</v>
      </c>
      <c r="H325" s="58"/>
      <c r="I325" s="58"/>
      <c r="J325" s="56"/>
      <c r="K325" s="21">
        <f>COUNTA(K318:K324)-0.5*COUNTIF(K318:K324,"Sq*")-COUNTIF(K318:K324,"TBA")</f>
        <v>5</v>
      </c>
      <c r="L325" s="22"/>
      <c r="M325" s="22"/>
      <c r="N325" s="22" t="str">
        <f>IF(F325+K325=0,"",C314)</f>
        <v>Sun City</v>
      </c>
      <c r="O325" s="22">
        <f>F325</f>
        <v>2</v>
      </c>
      <c r="P325" s="22" t="str">
        <f>IF(F325+K325=0,"",H314)</f>
        <v>WAGC</v>
      </c>
      <c r="Q325" s="22">
        <f>K325</f>
        <v>5</v>
      </c>
      <c r="R325" s="22" t="str">
        <f>G326</f>
        <v>WAGC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WAGC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[7]Sheet1!C16</f>
        <v>The Vines</v>
      </c>
      <c r="D328" s="58"/>
      <c r="E328" s="58"/>
      <c r="F328" s="56"/>
      <c r="G328" s="16" t="s">
        <v>18</v>
      </c>
      <c r="H328" s="65" t="str">
        <f>[7]Sheet1!E16</f>
        <v>Lakelands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544</v>
      </c>
      <c r="D332" s="56"/>
      <c r="E332" s="21">
        <v>8</v>
      </c>
      <c r="F332" s="19" t="s">
        <v>34</v>
      </c>
      <c r="G332" s="98">
        <v>1</v>
      </c>
      <c r="H332" s="75" t="s">
        <v>1207</v>
      </c>
      <c r="I332" s="56"/>
      <c r="J332" s="21">
        <v>10</v>
      </c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1258</v>
      </c>
      <c r="D333" s="56"/>
      <c r="E333" s="21">
        <v>8</v>
      </c>
      <c r="F333" s="19"/>
      <c r="G333" s="97">
        <v>2</v>
      </c>
      <c r="H333" s="75" t="s">
        <v>1257</v>
      </c>
      <c r="I333" s="56"/>
      <c r="J333" s="21">
        <v>10</v>
      </c>
      <c r="K333" s="19" t="s">
        <v>92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1256</v>
      </c>
      <c r="D334" s="56"/>
      <c r="E334" s="21">
        <v>9</v>
      </c>
      <c r="F334" s="19" t="s">
        <v>37</v>
      </c>
      <c r="G334" s="97">
        <v>3</v>
      </c>
      <c r="H334" s="75" t="s">
        <v>1255</v>
      </c>
      <c r="I334" s="56"/>
      <c r="J334" s="21">
        <v>12</v>
      </c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1254</v>
      </c>
      <c r="D335" s="56"/>
      <c r="E335" s="21">
        <v>11</v>
      </c>
      <c r="F335" s="19"/>
      <c r="G335" s="97">
        <v>4</v>
      </c>
      <c r="H335" s="75" t="s">
        <v>1253</v>
      </c>
      <c r="I335" s="56"/>
      <c r="J335" s="21">
        <v>12</v>
      </c>
      <c r="K335" s="19" t="s">
        <v>92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1217</v>
      </c>
      <c r="D336" s="56"/>
      <c r="E336" s="21">
        <v>11</v>
      </c>
      <c r="F336" s="19" t="s">
        <v>84</v>
      </c>
      <c r="G336" s="97">
        <v>5</v>
      </c>
      <c r="H336" s="75" t="s">
        <v>1201</v>
      </c>
      <c r="I336" s="56"/>
      <c r="J336" s="21">
        <v>12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1252</v>
      </c>
      <c r="D337" s="56"/>
      <c r="E337" s="21">
        <v>11</v>
      </c>
      <c r="F337" s="19"/>
      <c r="G337" s="97">
        <v>6</v>
      </c>
      <c r="H337" s="75" t="s">
        <v>1251</v>
      </c>
      <c r="I337" s="56"/>
      <c r="J337" s="21">
        <v>12</v>
      </c>
      <c r="K337" s="19" t="s">
        <v>34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1250</v>
      </c>
      <c r="D338" s="56"/>
      <c r="E338" s="21">
        <v>13</v>
      </c>
      <c r="F338" s="19"/>
      <c r="G338" s="97">
        <v>7</v>
      </c>
      <c r="H338" s="75" t="s">
        <v>1249</v>
      </c>
      <c r="I338" s="56"/>
      <c r="J338" s="21"/>
      <c r="K338" s="19" t="s">
        <v>26</v>
      </c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The Vines</v>
      </c>
      <c r="C339" s="58"/>
      <c r="D339" s="58"/>
      <c r="E339" s="56"/>
      <c r="F339" s="21">
        <f>COUNTA(F332:F338)-0.5*COUNTIF(F332:F338,"Sq*")-COUNTIF(F332:F338,"TBA")</f>
        <v>3</v>
      </c>
      <c r="G339" s="84" t="str">
        <f>"TOTAL MATCHES WON BY : "&amp;H328</f>
        <v>TOTAL MATCHES WON BY : Lakelands</v>
      </c>
      <c r="H339" s="58"/>
      <c r="I339" s="58"/>
      <c r="J339" s="56"/>
      <c r="K339" s="21">
        <f>COUNTA(K332:K338)-0.5*COUNTIF(K332:K338,"Sq*")-COUNTIF(K332:K338,"TBA")</f>
        <v>4</v>
      </c>
      <c r="L339" s="22"/>
      <c r="M339" s="22"/>
      <c r="N339" s="22" t="str">
        <f>IF(F339+K339=0,"",C328)</f>
        <v>The Vines</v>
      </c>
      <c r="O339" s="22">
        <f>F339</f>
        <v>3</v>
      </c>
      <c r="P339" s="22" t="str">
        <f>IF(F339+K339=0,"",H328)</f>
        <v>Lakelands</v>
      </c>
      <c r="Q339" s="22">
        <f>K339</f>
        <v>4</v>
      </c>
      <c r="R339" s="22" t="str">
        <f>G340</f>
        <v>Lakelands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Lakelands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[7]Sheet1!C17</f>
        <v>Lake Karrinyup</v>
      </c>
      <c r="D342" s="58"/>
      <c r="E342" s="58"/>
      <c r="F342" s="56"/>
      <c r="G342" s="16" t="s">
        <v>18</v>
      </c>
      <c r="H342" s="65" t="str">
        <f>[7]Sheet1!E17</f>
        <v>Mount Lawley</v>
      </c>
      <c r="I342" s="58"/>
      <c r="J342" s="58"/>
      <c r="K342" s="56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</row>
    <row r="346" spans="1:25" ht="15">
      <c r="A346" s="23"/>
      <c r="B346" s="15">
        <v>1</v>
      </c>
      <c r="C346" s="75" t="s">
        <v>1248</v>
      </c>
      <c r="D346" s="56"/>
      <c r="E346" s="21">
        <v>7</v>
      </c>
      <c r="F346" s="19" t="s">
        <v>23</v>
      </c>
      <c r="G346" s="98">
        <v>1</v>
      </c>
      <c r="H346" s="75" t="s">
        <v>1247</v>
      </c>
      <c r="I346" s="56"/>
      <c r="J346" s="21">
        <v>9</v>
      </c>
      <c r="K346" s="19" t="s">
        <v>23</v>
      </c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</row>
    <row r="347" spans="1:25" ht="15">
      <c r="A347" s="23"/>
      <c r="B347" s="15">
        <v>2</v>
      </c>
      <c r="C347" s="75" t="s">
        <v>1190</v>
      </c>
      <c r="D347" s="56"/>
      <c r="E347" s="21">
        <v>10</v>
      </c>
      <c r="F347" s="19" t="s">
        <v>34</v>
      </c>
      <c r="G347" s="97">
        <v>2</v>
      </c>
      <c r="H347" s="75" t="s">
        <v>1246</v>
      </c>
      <c r="I347" s="56"/>
      <c r="J347" s="21">
        <v>10</v>
      </c>
      <c r="K347" s="19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</row>
    <row r="348" spans="1:25" ht="15">
      <c r="A348" s="23"/>
      <c r="B348" s="15">
        <v>3</v>
      </c>
      <c r="C348" s="75" t="s">
        <v>1245</v>
      </c>
      <c r="D348" s="56"/>
      <c r="E348" s="21">
        <v>10</v>
      </c>
      <c r="F348" s="19"/>
      <c r="G348" s="97">
        <v>3</v>
      </c>
      <c r="H348" s="75" t="s">
        <v>1244</v>
      </c>
      <c r="I348" s="56"/>
      <c r="J348" s="21">
        <v>12</v>
      </c>
      <c r="K348" s="19" t="s">
        <v>92</v>
      </c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</row>
    <row r="349" spans="1:25" ht="15">
      <c r="A349" s="23"/>
      <c r="B349" s="15">
        <v>4</v>
      </c>
      <c r="C349" s="75" t="s">
        <v>1194</v>
      </c>
      <c r="D349" s="56"/>
      <c r="E349" s="21">
        <v>11</v>
      </c>
      <c r="F349" s="19"/>
      <c r="G349" s="97">
        <v>4</v>
      </c>
      <c r="H349" s="75" t="s">
        <v>1243</v>
      </c>
      <c r="I349" s="56"/>
      <c r="J349" s="21">
        <v>12</v>
      </c>
      <c r="K349" s="19" t="s">
        <v>29</v>
      </c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</row>
    <row r="350" spans="1:25" ht="15">
      <c r="A350" s="23"/>
      <c r="B350" s="15">
        <v>5</v>
      </c>
      <c r="C350" s="75" t="s">
        <v>1242</v>
      </c>
      <c r="D350" s="56"/>
      <c r="E350" s="21">
        <v>15</v>
      </c>
      <c r="F350" s="19" t="s">
        <v>29</v>
      </c>
      <c r="G350" s="97">
        <v>5</v>
      </c>
      <c r="H350" s="75" t="s">
        <v>1229</v>
      </c>
      <c r="I350" s="56"/>
      <c r="J350" s="21">
        <v>12</v>
      </c>
      <c r="K350" s="19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</row>
    <row r="351" spans="1:25" ht="15">
      <c r="A351" s="23"/>
      <c r="B351" s="15">
        <v>6</v>
      </c>
      <c r="C351" s="75" t="s">
        <v>1184</v>
      </c>
      <c r="D351" s="56"/>
      <c r="E351" s="21">
        <v>17</v>
      </c>
      <c r="F351" s="19"/>
      <c r="G351" s="97">
        <v>6</v>
      </c>
      <c r="H351" s="75" t="s">
        <v>1241</v>
      </c>
      <c r="I351" s="56"/>
      <c r="J351" s="21">
        <v>12</v>
      </c>
      <c r="K351" s="19" t="s">
        <v>135</v>
      </c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</row>
    <row r="352" spans="1:25" ht="15">
      <c r="A352" s="23"/>
      <c r="B352" s="15">
        <v>7</v>
      </c>
      <c r="C352" s="75" t="s">
        <v>1240</v>
      </c>
      <c r="D352" s="56"/>
      <c r="E352" s="21">
        <v>17</v>
      </c>
      <c r="F352" s="19" t="s">
        <v>29</v>
      </c>
      <c r="G352" s="97">
        <v>7</v>
      </c>
      <c r="H352" s="75" t="s">
        <v>1239</v>
      </c>
      <c r="I352" s="56"/>
      <c r="J352" s="21">
        <v>14</v>
      </c>
      <c r="K352" s="19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</row>
    <row r="353" spans="1:25" ht="15">
      <c r="A353" s="23"/>
      <c r="B353" s="64" t="str">
        <f>"TOTAL MATCHES WON BY : "&amp;C342</f>
        <v>TOTAL MATCHES WON BY : Lake Karrinyup</v>
      </c>
      <c r="C353" s="58"/>
      <c r="D353" s="58"/>
      <c r="E353" s="56"/>
      <c r="F353" s="21">
        <f>COUNTA(F346:F352)-0.5*COUNTIF(F346:F352,"Sq*")-COUNTIF(F346:F352,"TBA")</f>
        <v>3.5</v>
      </c>
      <c r="G353" s="84" t="str">
        <f>"TOTAL MATCHES WON BY : "&amp;H342</f>
        <v>TOTAL MATCHES WON BY : Mount Lawley</v>
      </c>
      <c r="H353" s="58"/>
      <c r="I353" s="58"/>
      <c r="J353" s="56"/>
      <c r="K353" s="21">
        <f>COUNTA(K346:K352)-0.5*COUNTIF(K346:K352,"Sq*")-COUNTIF(K346:K352,"TBA")</f>
        <v>3.5</v>
      </c>
      <c r="L353" s="22"/>
      <c r="M353" s="22"/>
      <c r="N353" s="22" t="str">
        <f>IF(F353+K353=0,"",C342)</f>
        <v>Lake Karrinyup</v>
      </c>
      <c r="O353" s="22">
        <f>F353</f>
        <v>3.5</v>
      </c>
      <c r="P353" s="22" t="str">
        <f>IF(F353+K353=0,"",H342)</f>
        <v>Mount Lawley</v>
      </c>
      <c r="Q353" s="22">
        <f>K353</f>
        <v>3.5</v>
      </c>
      <c r="R353" s="22" t="str">
        <f>G354</f>
        <v>HALVED</v>
      </c>
      <c r="S353" s="22" t="str">
        <f>IF(R353="HALVED",C342,"")</f>
        <v>Lake Karrinyup</v>
      </c>
      <c r="T353" s="22" t="str">
        <f>IF(R353="HALVED",H342,"")</f>
        <v>Mount Lawley</v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HALVED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30" customHeight="1">
      <c r="A356" s="13"/>
      <c r="B356" s="76" t="str">
        <f>[7]Sheet1!A7</f>
        <v>ROUND ONE</v>
      </c>
      <c r="C356" s="56"/>
      <c r="D356" s="62" t="str">
        <f>[7]Sheet1!B7</f>
        <v>SUNDAY 8 JUNE</v>
      </c>
      <c r="E356" s="58"/>
      <c r="F356" s="56"/>
      <c r="G356" s="99" t="str">
        <f>[7]Sheet1!C7</f>
        <v>Lakelands CC</v>
      </c>
      <c r="H356" s="58"/>
      <c r="I356" s="58"/>
      <c r="J356" s="58"/>
      <c r="K356" s="56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ht="15">
      <c r="A357" s="23"/>
      <c r="B357" s="15" t="s">
        <v>18</v>
      </c>
      <c r="C357" s="64" t="str">
        <f>[7]Sheet1!C8</f>
        <v>Royal Perth</v>
      </c>
      <c r="D357" s="58"/>
      <c r="E357" s="58"/>
      <c r="F357" s="56"/>
      <c r="G357" s="16" t="s">
        <v>18</v>
      </c>
      <c r="H357" s="65" t="str">
        <f>[7]Sheet1!E8</f>
        <v>Mount Lawley</v>
      </c>
      <c r="I357" s="58"/>
      <c r="J357" s="58"/>
      <c r="K357" s="56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</row>
    <row r="358" spans="1:25" ht="15">
      <c r="A358" s="23"/>
      <c r="B358" s="77" t="s">
        <v>19</v>
      </c>
      <c r="C358" s="80" t="s">
        <v>20</v>
      </c>
      <c r="D358" s="68"/>
      <c r="E358" s="77" t="s">
        <v>469</v>
      </c>
      <c r="F358" s="77" t="s">
        <v>21</v>
      </c>
      <c r="G358" s="81" t="s">
        <v>19</v>
      </c>
      <c r="H358" s="66" t="s">
        <v>20</v>
      </c>
      <c r="I358" s="68"/>
      <c r="J358" s="81" t="s">
        <v>469</v>
      </c>
      <c r="K358" s="81" t="s">
        <v>21</v>
      </c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</row>
    <row r="359" spans="1:25" ht="15">
      <c r="A359" s="23"/>
      <c r="B359" s="78"/>
      <c r="C359" s="69"/>
      <c r="D359" s="71"/>
      <c r="E359" s="78"/>
      <c r="F359" s="78"/>
      <c r="G359" s="78"/>
      <c r="H359" s="69"/>
      <c r="I359" s="71"/>
      <c r="J359" s="78"/>
      <c r="K359" s="78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9"/>
      <c r="C360" s="72"/>
      <c r="D360" s="74"/>
      <c r="E360" s="79"/>
      <c r="F360" s="79"/>
      <c r="G360" s="79"/>
      <c r="H360" s="72"/>
      <c r="I360" s="74"/>
      <c r="J360" s="79"/>
      <c r="K360" s="79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15">
        <v>1</v>
      </c>
      <c r="C361" s="75" t="s">
        <v>1238</v>
      </c>
      <c r="D361" s="56"/>
      <c r="E361" s="21">
        <v>4</v>
      </c>
      <c r="F361" s="19" t="s">
        <v>96</v>
      </c>
      <c r="G361" s="98">
        <v>1</v>
      </c>
      <c r="H361" s="75" t="s">
        <v>1237</v>
      </c>
      <c r="I361" s="56"/>
      <c r="J361" s="21">
        <v>7</v>
      </c>
      <c r="K361" s="19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</row>
    <row r="362" spans="1:25" ht="15">
      <c r="A362" s="23"/>
      <c r="B362" s="15">
        <v>2</v>
      </c>
      <c r="C362" s="75" t="s">
        <v>1236</v>
      </c>
      <c r="D362" s="56"/>
      <c r="E362" s="21">
        <v>5</v>
      </c>
      <c r="F362" s="19" t="s">
        <v>107</v>
      </c>
      <c r="G362" s="97">
        <v>2</v>
      </c>
      <c r="H362" s="75" t="s">
        <v>1235</v>
      </c>
      <c r="I362" s="56"/>
      <c r="J362" s="21">
        <v>7</v>
      </c>
      <c r="K362" s="19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</row>
    <row r="363" spans="1:25" ht="15">
      <c r="A363" s="23"/>
      <c r="B363" s="15">
        <v>3</v>
      </c>
      <c r="C363" s="75" t="s">
        <v>1234</v>
      </c>
      <c r="D363" s="56"/>
      <c r="E363" s="21">
        <v>5</v>
      </c>
      <c r="F363" s="19" t="s">
        <v>96</v>
      </c>
      <c r="G363" s="97">
        <v>3</v>
      </c>
      <c r="H363" s="75" t="s">
        <v>1233</v>
      </c>
      <c r="I363" s="56"/>
      <c r="J363" s="21">
        <v>9</v>
      </c>
      <c r="K363" s="19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4</v>
      </c>
      <c r="C364" s="75" t="s">
        <v>1232</v>
      </c>
      <c r="D364" s="56"/>
      <c r="E364" s="21">
        <v>5</v>
      </c>
      <c r="F364" s="19" t="s">
        <v>23</v>
      </c>
      <c r="G364" s="97">
        <v>4</v>
      </c>
      <c r="H364" s="75" t="s">
        <v>1231</v>
      </c>
      <c r="I364" s="56"/>
      <c r="J364" s="21">
        <v>9</v>
      </c>
      <c r="K364" s="19" t="s">
        <v>23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5</v>
      </c>
      <c r="C365" s="75" t="s">
        <v>1230</v>
      </c>
      <c r="D365" s="56"/>
      <c r="E365" s="21">
        <v>5</v>
      </c>
      <c r="F365" s="19" t="s">
        <v>23</v>
      </c>
      <c r="G365" s="97">
        <v>5</v>
      </c>
      <c r="H365" s="75" t="s">
        <v>1229</v>
      </c>
      <c r="I365" s="56"/>
      <c r="J365" s="21">
        <v>10</v>
      </c>
      <c r="K365" s="19" t="s">
        <v>23</v>
      </c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6</v>
      </c>
      <c r="C366" s="75" t="s">
        <v>1228</v>
      </c>
      <c r="D366" s="56"/>
      <c r="E366" s="21">
        <v>6</v>
      </c>
      <c r="F366" s="19"/>
      <c r="G366" s="97">
        <v>6</v>
      </c>
      <c r="H366" s="75" t="s">
        <v>1227</v>
      </c>
      <c r="I366" s="56"/>
      <c r="J366" s="21">
        <v>10</v>
      </c>
      <c r="K366" s="19" t="s">
        <v>104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7</v>
      </c>
      <c r="C367" s="75" t="s">
        <v>1226</v>
      </c>
      <c r="D367" s="56"/>
      <c r="E367" s="21">
        <v>7</v>
      </c>
      <c r="F367" s="19" t="s">
        <v>92</v>
      </c>
      <c r="G367" s="97">
        <v>7</v>
      </c>
      <c r="H367" s="75" t="s">
        <v>1225</v>
      </c>
      <c r="I367" s="56"/>
      <c r="J367" s="21">
        <v>11</v>
      </c>
      <c r="K367" s="19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64" t="str">
        <f>"TOTAL MATCHES WON BY : "&amp;C357</f>
        <v>TOTAL MATCHES WON BY : Royal Perth</v>
      </c>
      <c r="C368" s="58"/>
      <c r="D368" s="58"/>
      <c r="E368" s="56"/>
      <c r="F368" s="21">
        <f>COUNTA(F361:F367)-0.5*COUNTIF(F361:F367,"Sq*")-COUNTIF(F361:F367,"TBA")</f>
        <v>5</v>
      </c>
      <c r="G368" s="84" t="str">
        <f>"TOTAL MATCHES WON BY : "&amp;H357</f>
        <v>TOTAL MATCHES WON BY : Mount Lawley</v>
      </c>
      <c r="H368" s="58"/>
      <c r="I368" s="58"/>
      <c r="J368" s="56"/>
      <c r="K368" s="21">
        <f>COUNTA(K361:K367)-0.5*COUNTIF(K361:K367,"Sq*")-COUNTIF(K361:K367,"TBA")</f>
        <v>2</v>
      </c>
      <c r="L368" s="22"/>
      <c r="M368" s="22"/>
      <c r="N368" s="22" t="str">
        <f>IF(F368+K368=0,"",C357)</f>
        <v>Royal Perth</v>
      </c>
      <c r="O368" s="22">
        <f>F368</f>
        <v>5</v>
      </c>
      <c r="P368" s="22" t="str">
        <f>IF(F368+K368=0,"",H357)</f>
        <v>Mount Lawley</v>
      </c>
      <c r="Q368" s="22">
        <f>K368</f>
        <v>2</v>
      </c>
      <c r="R368" s="22" t="str">
        <f>G369</f>
        <v>Royal Perth</v>
      </c>
      <c r="S368" s="22" t="str">
        <f>IF(R368="HALVED",C357,"")</f>
        <v/>
      </c>
      <c r="T368" s="22" t="str">
        <f>IF(R368="HALVED",H357,"")</f>
        <v/>
      </c>
      <c r="U368" s="22"/>
      <c r="V368" s="22"/>
      <c r="W368" s="22"/>
      <c r="X368" s="22"/>
      <c r="Y368" s="22"/>
    </row>
    <row r="369" spans="1:25" ht="15">
      <c r="A369" s="23"/>
      <c r="B369" s="82" t="s">
        <v>41</v>
      </c>
      <c r="C369" s="58"/>
      <c r="D369" s="58"/>
      <c r="E369" s="58"/>
      <c r="F369" s="56"/>
      <c r="G369" s="83" t="str">
        <f>IF(F368+K368&lt;4,"",IF(F368=K368,"HALVED",IF(F368&gt;K368,C357,H357)))</f>
        <v>Royal Perth</v>
      </c>
      <c r="H369" s="58"/>
      <c r="I369" s="58"/>
      <c r="J369" s="58"/>
      <c r="K369" s="56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spans="1:25" ht="15">
      <c r="A370" s="23"/>
      <c r="B370" s="25"/>
      <c r="C370" s="25"/>
      <c r="D370" s="25"/>
      <c r="E370" s="25"/>
      <c r="F370" s="25"/>
      <c r="G370" s="26"/>
      <c r="H370" s="26"/>
      <c r="I370" s="26"/>
      <c r="J370" s="26"/>
      <c r="K370" s="26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spans="1:25" ht="15">
      <c r="A371" s="23"/>
      <c r="B371" s="15" t="s">
        <v>18</v>
      </c>
      <c r="C371" s="64" t="str">
        <f>[7]Sheet1!C9</f>
        <v>Sun City</v>
      </c>
      <c r="D371" s="58"/>
      <c r="E371" s="58"/>
      <c r="F371" s="56"/>
      <c r="G371" s="16" t="s">
        <v>18</v>
      </c>
      <c r="H371" s="65" t="str">
        <f>[7]Sheet1!E9</f>
        <v>The Vines</v>
      </c>
      <c r="I371" s="58"/>
      <c r="J371" s="58"/>
      <c r="K371" s="56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ht="15">
      <c r="A372" s="23"/>
      <c r="B372" s="77" t="s">
        <v>19</v>
      </c>
      <c r="C372" s="80" t="s">
        <v>20</v>
      </c>
      <c r="D372" s="68"/>
      <c r="E372" s="77" t="s">
        <v>469</v>
      </c>
      <c r="F372" s="77" t="s">
        <v>21</v>
      </c>
      <c r="G372" s="81" t="s">
        <v>19</v>
      </c>
      <c r="H372" s="66" t="s">
        <v>20</v>
      </c>
      <c r="I372" s="68"/>
      <c r="J372" s="81" t="s">
        <v>469</v>
      </c>
      <c r="K372" s="81" t="s">
        <v>21</v>
      </c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</row>
    <row r="373" spans="1:25" ht="15">
      <c r="A373" s="23"/>
      <c r="B373" s="78"/>
      <c r="C373" s="69"/>
      <c r="D373" s="71"/>
      <c r="E373" s="78"/>
      <c r="F373" s="78"/>
      <c r="G373" s="78"/>
      <c r="H373" s="69"/>
      <c r="I373" s="71"/>
      <c r="J373" s="78"/>
      <c r="K373" s="78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9"/>
      <c r="C374" s="72"/>
      <c r="D374" s="74"/>
      <c r="E374" s="79"/>
      <c r="F374" s="79"/>
      <c r="G374" s="79"/>
      <c r="H374" s="72"/>
      <c r="I374" s="74"/>
      <c r="J374" s="79"/>
      <c r="K374" s="79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15">
        <v>1</v>
      </c>
      <c r="C375" s="75" t="s">
        <v>1224</v>
      </c>
      <c r="D375" s="56"/>
      <c r="E375" s="21">
        <v>7</v>
      </c>
      <c r="F375" s="19" t="s">
        <v>34</v>
      </c>
      <c r="G375" s="98">
        <v>1</v>
      </c>
      <c r="H375" s="75" t="s">
        <v>1223</v>
      </c>
      <c r="I375" s="56"/>
      <c r="J375" s="21">
        <v>5</v>
      </c>
      <c r="K375" s="19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</row>
    <row r="376" spans="1:25" ht="15">
      <c r="A376" s="23"/>
      <c r="B376" s="15">
        <v>2</v>
      </c>
      <c r="C376" s="75" t="s">
        <v>1222</v>
      </c>
      <c r="D376" s="56"/>
      <c r="E376" s="21">
        <v>7</v>
      </c>
      <c r="F376" s="19"/>
      <c r="G376" s="97">
        <v>2</v>
      </c>
      <c r="H376" s="75" t="s">
        <v>1221</v>
      </c>
      <c r="I376" s="56"/>
      <c r="J376" s="21">
        <v>6</v>
      </c>
      <c r="K376" s="19" t="s">
        <v>107</v>
      </c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</row>
    <row r="377" spans="1:25" ht="15">
      <c r="A377" s="23"/>
      <c r="B377" s="15">
        <v>3</v>
      </c>
      <c r="C377" s="75" t="s">
        <v>1220</v>
      </c>
      <c r="D377" s="56"/>
      <c r="E377" s="21">
        <v>8</v>
      </c>
      <c r="F377" s="19"/>
      <c r="G377" s="97">
        <v>3</v>
      </c>
      <c r="H377" s="75" t="s">
        <v>1219</v>
      </c>
      <c r="I377" s="56"/>
      <c r="J377" s="21">
        <v>6</v>
      </c>
      <c r="K377" s="19" t="s">
        <v>186</v>
      </c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4</v>
      </c>
      <c r="C378" s="75" t="s">
        <v>1218</v>
      </c>
      <c r="D378" s="56"/>
      <c r="E378" s="21">
        <v>9</v>
      </c>
      <c r="F378" s="19" t="s">
        <v>26</v>
      </c>
      <c r="G378" s="97">
        <v>4</v>
      </c>
      <c r="H378" s="75" t="s">
        <v>1217</v>
      </c>
      <c r="I378" s="56"/>
      <c r="J378" s="21">
        <v>8</v>
      </c>
      <c r="K378" s="19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5</v>
      </c>
      <c r="C379" s="75" t="s">
        <v>1216</v>
      </c>
      <c r="D379" s="56"/>
      <c r="E379" s="21">
        <v>10</v>
      </c>
      <c r="F379" s="19"/>
      <c r="G379" s="97">
        <v>5</v>
      </c>
      <c r="H379" s="75" t="s">
        <v>1215</v>
      </c>
      <c r="I379" s="56"/>
      <c r="J379" s="21">
        <v>9</v>
      </c>
      <c r="K379" s="19" t="s">
        <v>186</v>
      </c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6</v>
      </c>
      <c r="C380" s="75" t="s">
        <v>1214</v>
      </c>
      <c r="D380" s="56"/>
      <c r="E380" s="21">
        <v>11</v>
      </c>
      <c r="F380" s="19" t="s">
        <v>135</v>
      </c>
      <c r="G380" s="97">
        <v>6</v>
      </c>
      <c r="H380" s="75" t="s">
        <v>1213</v>
      </c>
      <c r="I380" s="56"/>
      <c r="J380" s="21">
        <v>9</v>
      </c>
      <c r="K380" s="19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7</v>
      </c>
      <c r="C381" s="75" t="s">
        <v>1212</v>
      </c>
      <c r="D381" s="56"/>
      <c r="E381" s="21">
        <v>12</v>
      </c>
      <c r="F381" s="19"/>
      <c r="G381" s="97">
        <v>7</v>
      </c>
      <c r="H381" s="75" t="s">
        <v>1211</v>
      </c>
      <c r="I381" s="56"/>
      <c r="J381" s="21">
        <v>11</v>
      </c>
      <c r="K381" s="19" t="s">
        <v>104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64" t="str">
        <f>"TOTAL MATCHES WON BY : "&amp;C371</f>
        <v>TOTAL MATCHES WON BY : Sun City</v>
      </c>
      <c r="C382" s="58"/>
      <c r="D382" s="58"/>
      <c r="E382" s="56"/>
      <c r="F382" s="21">
        <f>COUNTA(F375:F381)-0.5*COUNTIF(F375:F381,"Sq*")-COUNTIF(F375:F381,"TBA")</f>
        <v>3</v>
      </c>
      <c r="G382" s="84" t="str">
        <f>"TOTAL MATCHES WON BY : "&amp;H371</f>
        <v>TOTAL MATCHES WON BY : The Vines</v>
      </c>
      <c r="H382" s="58"/>
      <c r="I382" s="58"/>
      <c r="J382" s="56"/>
      <c r="K382" s="21">
        <f>COUNTA(K375:K381)-0.5*COUNTIF(K375:K381,"Sq*")-COUNTIF(K375:K381,"TBA")</f>
        <v>4</v>
      </c>
      <c r="L382" s="22"/>
      <c r="M382" s="22"/>
      <c r="N382" s="22" t="str">
        <f>IF(F382+K382=0,"",C371)</f>
        <v>Sun City</v>
      </c>
      <c r="O382" s="22">
        <f>F382</f>
        <v>3</v>
      </c>
      <c r="P382" s="22" t="str">
        <f>IF(F382+K382=0,"",H371)</f>
        <v>The Vines</v>
      </c>
      <c r="Q382" s="22">
        <f>K382</f>
        <v>4</v>
      </c>
      <c r="R382" s="22" t="str">
        <f>G383</f>
        <v>The Vines</v>
      </c>
      <c r="S382" s="22" t="str">
        <f>IF(R382="HALVED",C371,"")</f>
        <v/>
      </c>
      <c r="T382" s="22" t="str">
        <f>IF(R382="HALVED",H371,"")</f>
        <v/>
      </c>
      <c r="U382" s="22"/>
      <c r="V382" s="22"/>
      <c r="W382" s="22"/>
      <c r="X382" s="22"/>
      <c r="Y382" s="22"/>
    </row>
    <row r="383" spans="1:25" ht="15">
      <c r="A383" s="23"/>
      <c r="B383" s="82" t="s">
        <v>41</v>
      </c>
      <c r="C383" s="58"/>
      <c r="D383" s="58"/>
      <c r="E383" s="58"/>
      <c r="F383" s="56"/>
      <c r="G383" s="83" t="str">
        <f>IF(F382+K382&lt;4,"",IF(F382=K382,"HALVED",IF(F382&gt;K382,C371,H371)))</f>
        <v>The Vines</v>
      </c>
      <c r="H383" s="58"/>
      <c r="I383" s="58"/>
      <c r="J383" s="58"/>
      <c r="K383" s="56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spans="1:25" ht="15">
      <c r="A384" s="23"/>
      <c r="B384" s="25"/>
      <c r="C384" s="25"/>
      <c r="D384" s="25"/>
      <c r="E384" s="25"/>
      <c r="F384" s="25"/>
      <c r="G384" s="26"/>
      <c r="H384" s="26"/>
      <c r="I384" s="26"/>
      <c r="J384" s="26"/>
      <c r="K384" s="26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spans="1:25" ht="15">
      <c r="A385" s="23"/>
      <c r="B385" s="15" t="s">
        <v>18</v>
      </c>
      <c r="C385" s="64" t="str">
        <f>[7]Sheet1!C10</f>
        <v>Lakelands</v>
      </c>
      <c r="D385" s="58"/>
      <c r="E385" s="58"/>
      <c r="F385" s="56"/>
      <c r="G385" s="16" t="s">
        <v>18</v>
      </c>
      <c r="H385" s="65" t="str">
        <f>[7]Sheet1!E10</f>
        <v>WAGC</v>
      </c>
      <c r="I385" s="58"/>
      <c r="J385" s="58"/>
      <c r="K385" s="56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ht="15">
      <c r="A386" s="23"/>
      <c r="B386" s="77" t="s">
        <v>19</v>
      </c>
      <c r="C386" s="80" t="s">
        <v>20</v>
      </c>
      <c r="D386" s="68"/>
      <c r="E386" s="77" t="s">
        <v>469</v>
      </c>
      <c r="F386" s="77" t="s">
        <v>21</v>
      </c>
      <c r="G386" s="81" t="s">
        <v>19</v>
      </c>
      <c r="H386" s="66" t="s">
        <v>20</v>
      </c>
      <c r="I386" s="68"/>
      <c r="J386" s="81" t="s">
        <v>469</v>
      </c>
      <c r="K386" s="81" t="s">
        <v>21</v>
      </c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ht="15">
      <c r="A387" s="23"/>
      <c r="B387" s="78"/>
      <c r="C387" s="69"/>
      <c r="D387" s="71"/>
      <c r="E387" s="78"/>
      <c r="F387" s="78"/>
      <c r="G387" s="78"/>
      <c r="H387" s="69"/>
      <c r="I387" s="71"/>
      <c r="J387" s="78"/>
      <c r="K387" s="7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9"/>
      <c r="C388" s="72"/>
      <c r="D388" s="74"/>
      <c r="E388" s="79"/>
      <c r="F388" s="79"/>
      <c r="G388" s="79"/>
      <c r="H388" s="72"/>
      <c r="I388" s="74"/>
      <c r="J388" s="79"/>
      <c r="K388" s="79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15">
        <v>1</v>
      </c>
      <c r="C389" s="75" t="s">
        <v>534</v>
      </c>
      <c r="D389" s="56"/>
      <c r="E389" s="21">
        <v>3</v>
      </c>
      <c r="F389" s="19" t="s">
        <v>29</v>
      </c>
      <c r="G389" s="98">
        <v>1</v>
      </c>
      <c r="H389" s="75" t="s">
        <v>1210</v>
      </c>
      <c r="I389" s="56"/>
      <c r="J389" s="21">
        <v>6</v>
      </c>
      <c r="K389" s="19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</row>
    <row r="390" spans="1:25" ht="15">
      <c r="A390" s="23"/>
      <c r="B390" s="15">
        <v>2</v>
      </c>
      <c r="C390" s="75" t="s">
        <v>1209</v>
      </c>
      <c r="D390" s="56"/>
      <c r="E390" s="21">
        <v>7</v>
      </c>
      <c r="F390" s="19" t="s">
        <v>34</v>
      </c>
      <c r="G390" s="97">
        <v>2</v>
      </c>
      <c r="H390" s="75" t="s">
        <v>1208</v>
      </c>
      <c r="I390" s="56"/>
      <c r="J390" s="21">
        <v>7</v>
      </c>
      <c r="K390" s="19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</row>
    <row r="391" spans="1:25" ht="15">
      <c r="A391" s="23"/>
      <c r="B391" s="15">
        <v>3</v>
      </c>
      <c r="C391" s="75" t="s">
        <v>1207</v>
      </c>
      <c r="D391" s="56"/>
      <c r="E391" s="21">
        <v>8</v>
      </c>
      <c r="F391" s="19"/>
      <c r="G391" s="97">
        <v>3</v>
      </c>
      <c r="H391" s="75" t="s">
        <v>1206</v>
      </c>
      <c r="I391" s="56"/>
      <c r="J391" s="21">
        <v>8</v>
      </c>
      <c r="K391" s="19" t="s">
        <v>37</v>
      </c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4</v>
      </c>
      <c r="C392" s="75" t="s">
        <v>1205</v>
      </c>
      <c r="D392" s="56"/>
      <c r="E392" s="21">
        <v>9</v>
      </c>
      <c r="F392" s="19" t="s">
        <v>23</v>
      </c>
      <c r="G392" s="97">
        <v>4</v>
      </c>
      <c r="H392" s="75" t="s">
        <v>1204</v>
      </c>
      <c r="I392" s="56"/>
      <c r="J392" s="21">
        <v>9</v>
      </c>
      <c r="K392" s="19" t="s">
        <v>23</v>
      </c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5</v>
      </c>
      <c r="C393" s="75" t="s">
        <v>1203</v>
      </c>
      <c r="D393" s="56"/>
      <c r="E393" s="21">
        <v>9</v>
      </c>
      <c r="F393" s="19"/>
      <c r="G393" s="97">
        <v>5</v>
      </c>
      <c r="H393" s="75" t="s">
        <v>1202</v>
      </c>
      <c r="I393" s="56"/>
      <c r="J393" s="21">
        <v>9</v>
      </c>
      <c r="K393" s="19" t="s">
        <v>92</v>
      </c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6</v>
      </c>
      <c r="C394" s="75" t="s">
        <v>1201</v>
      </c>
      <c r="D394" s="56"/>
      <c r="E394" s="21">
        <v>10</v>
      </c>
      <c r="F394" s="19" t="s">
        <v>26</v>
      </c>
      <c r="G394" s="97">
        <v>6</v>
      </c>
      <c r="H394" s="75" t="s">
        <v>1200</v>
      </c>
      <c r="I394" s="56"/>
      <c r="J394" s="21">
        <v>9</v>
      </c>
      <c r="K394" s="19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7</v>
      </c>
      <c r="C395" s="75" t="s">
        <v>1199</v>
      </c>
      <c r="D395" s="56"/>
      <c r="E395" s="21">
        <v>10</v>
      </c>
      <c r="F395" s="19" t="s">
        <v>26</v>
      </c>
      <c r="G395" s="97">
        <v>7</v>
      </c>
      <c r="H395" s="75" t="s">
        <v>1198</v>
      </c>
      <c r="I395" s="56"/>
      <c r="J395" s="21">
        <v>9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64" t="str">
        <f>"TOTAL MATCHES WON BY : "&amp;C385</f>
        <v>TOTAL MATCHES WON BY : Lakelands</v>
      </c>
      <c r="C396" s="58"/>
      <c r="D396" s="58"/>
      <c r="E396" s="56"/>
      <c r="F396" s="21">
        <f>COUNTA(F389:F395)-0.5*COUNTIF(F389:F395,"Sq*")-COUNTIF(F389:F395,"TBA")</f>
        <v>4.5</v>
      </c>
      <c r="G396" s="84" t="str">
        <f>"TOTAL MATCHES WON BY : "&amp;H385</f>
        <v>TOTAL MATCHES WON BY : WAGC</v>
      </c>
      <c r="H396" s="58"/>
      <c r="I396" s="58"/>
      <c r="J396" s="56"/>
      <c r="K396" s="21">
        <f>COUNTA(K389:K395)-0.5*COUNTIF(K389:K395,"Sq*")-COUNTIF(K389:K395,"TBA")</f>
        <v>2.5</v>
      </c>
      <c r="L396" s="22"/>
      <c r="M396" s="22"/>
      <c r="N396" s="22" t="str">
        <f>IF(F396+K396=0,"",C385)</f>
        <v>Lakelands</v>
      </c>
      <c r="O396" s="22">
        <f>F396</f>
        <v>4.5</v>
      </c>
      <c r="P396" s="22" t="str">
        <f>IF(F396+K396=0,"",H385)</f>
        <v>WAGC</v>
      </c>
      <c r="Q396" s="22">
        <f>K396</f>
        <v>2.5</v>
      </c>
      <c r="R396" s="22" t="str">
        <f>G397</f>
        <v>Lakelands</v>
      </c>
      <c r="S396" s="22" t="str">
        <f>IF(R396="HALVED",C385,"")</f>
        <v/>
      </c>
      <c r="T396" s="22" t="str">
        <f>IF(R396="HALVED",H385,"")</f>
        <v/>
      </c>
      <c r="U396" s="22"/>
      <c r="V396" s="22"/>
      <c r="W396" s="22"/>
      <c r="X396" s="22"/>
      <c r="Y396" s="22"/>
    </row>
    <row r="397" spans="1:25" ht="15">
      <c r="A397" s="23"/>
      <c r="B397" s="82" t="s">
        <v>41</v>
      </c>
      <c r="C397" s="58"/>
      <c r="D397" s="58"/>
      <c r="E397" s="58"/>
      <c r="F397" s="56"/>
      <c r="G397" s="83" t="str">
        <f>IF(F396+K396&lt;4,"",IF(F396=K396,"HALVED",IF(F396&gt;K396,C385,H385)))</f>
        <v>Lakelands</v>
      </c>
      <c r="H397" s="58"/>
      <c r="I397" s="58"/>
      <c r="J397" s="58"/>
      <c r="K397" s="56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spans="1:25" ht="15">
      <c r="A398" s="23"/>
      <c r="B398" s="25"/>
      <c r="C398" s="25"/>
      <c r="D398" s="25"/>
      <c r="E398" s="25"/>
      <c r="F398" s="25"/>
      <c r="G398" s="26"/>
      <c r="H398" s="26"/>
      <c r="I398" s="26"/>
      <c r="J398" s="26"/>
      <c r="K398" s="26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spans="1:25" ht="15">
      <c r="A399" s="23"/>
      <c r="B399" s="15" t="s">
        <v>18</v>
      </c>
      <c r="C399" s="64" t="str">
        <f>[7]Sheet1!C11</f>
        <v>Wanneroo</v>
      </c>
      <c r="D399" s="58"/>
      <c r="E399" s="58"/>
      <c r="F399" s="56"/>
      <c r="G399" s="16" t="s">
        <v>18</v>
      </c>
      <c r="H399" s="65" t="str">
        <f>[7]Sheet1!E11</f>
        <v>Lake Karrinyup</v>
      </c>
      <c r="I399" s="58"/>
      <c r="J399" s="58"/>
      <c r="K399" s="56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</row>
    <row r="400" spans="1:25" ht="15">
      <c r="A400" s="23"/>
      <c r="B400" s="77" t="s">
        <v>19</v>
      </c>
      <c r="C400" s="80" t="s">
        <v>20</v>
      </c>
      <c r="D400" s="68"/>
      <c r="E400" s="77" t="s">
        <v>469</v>
      </c>
      <c r="F400" s="77" t="s">
        <v>21</v>
      </c>
      <c r="G400" s="81" t="s">
        <v>19</v>
      </c>
      <c r="H400" s="66" t="s">
        <v>20</v>
      </c>
      <c r="I400" s="68"/>
      <c r="J400" s="81" t="s">
        <v>469</v>
      </c>
      <c r="K400" s="81" t="s">
        <v>21</v>
      </c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</row>
    <row r="401" spans="1:25" ht="15">
      <c r="A401" s="23"/>
      <c r="B401" s="78"/>
      <c r="C401" s="69"/>
      <c r="D401" s="71"/>
      <c r="E401" s="78"/>
      <c r="F401" s="78"/>
      <c r="G401" s="78"/>
      <c r="H401" s="69"/>
      <c r="I401" s="71"/>
      <c r="J401" s="78"/>
      <c r="K401" s="78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</row>
    <row r="402" spans="1:25" ht="15">
      <c r="A402" s="23"/>
      <c r="B402" s="79"/>
      <c r="C402" s="72"/>
      <c r="D402" s="74"/>
      <c r="E402" s="79"/>
      <c r="F402" s="79"/>
      <c r="G402" s="79"/>
      <c r="H402" s="72"/>
      <c r="I402" s="74"/>
      <c r="J402" s="79"/>
      <c r="K402" s="79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</row>
    <row r="403" spans="1:25" ht="15">
      <c r="A403" s="23"/>
      <c r="B403" s="15">
        <v>1</v>
      </c>
      <c r="C403" s="75" t="s">
        <v>1197</v>
      </c>
      <c r="D403" s="56"/>
      <c r="E403" s="21">
        <v>6</v>
      </c>
      <c r="F403" s="19" t="s">
        <v>92</v>
      </c>
      <c r="G403" s="98">
        <v>1</v>
      </c>
      <c r="H403" s="75" t="s">
        <v>1196</v>
      </c>
      <c r="I403" s="56"/>
      <c r="J403" s="21">
        <v>5</v>
      </c>
      <c r="K403" s="19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</row>
    <row r="404" spans="1:25" ht="15">
      <c r="A404" s="23"/>
      <c r="B404" s="15">
        <v>2</v>
      </c>
      <c r="C404" s="75" t="s">
        <v>1195</v>
      </c>
      <c r="D404" s="56"/>
      <c r="E404" s="21">
        <v>7</v>
      </c>
      <c r="F404" s="19"/>
      <c r="G404" s="97">
        <v>2</v>
      </c>
      <c r="H404" s="75" t="s">
        <v>1194</v>
      </c>
      <c r="I404" s="56"/>
      <c r="J404" s="21">
        <v>7</v>
      </c>
      <c r="K404" s="19" t="s">
        <v>92</v>
      </c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</row>
    <row r="405" spans="1:25" ht="15">
      <c r="A405" s="23"/>
      <c r="B405" s="15">
        <v>3</v>
      </c>
      <c r="C405" s="75" t="s">
        <v>1193</v>
      </c>
      <c r="D405" s="56"/>
      <c r="E405" s="21">
        <v>7</v>
      </c>
      <c r="F405" s="19" t="s">
        <v>92</v>
      </c>
      <c r="G405" s="97">
        <v>3</v>
      </c>
      <c r="H405" s="75" t="s">
        <v>1192</v>
      </c>
      <c r="I405" s="56"/>
      <c r="J405" s="21">
        <v>7</v>
      </c>
      <c r="K405" s="19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</row>
    <row r="406" spans="1:25" ht="15">
      <c r="A406" s="23"/>
      <c r="B406" s="15">
        <v>4</v>
      </c>
      <c r="C406" s="75" t="s">
        <v>1191</v>
      </c>
      <c r="D406" s="56"/>
      <c r="E406" s="21">
        <v>8</v>
      </c>
      <c r="F406" s="19"/>
      <c r="G406" s="97">
        <v>4</v>
      </c>
      <c r="H406" s="75" t="s">
        <v>1190</v>
      </c>
      <c r="I406" s="56"/>
      <c r="J406" s="21">
        <v>7</v>
      </c>
      <c r="K406" s="19" t="s">
        <v>111</v>
      </c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</row>
    <row r="407" spans="1:25" ht="15">
      <c r="A407" s="23"/>
      <c r="B407" s="15">
        <v>5</v>
      </c>
      <c r="C407" s="75" t="s">
        <v>1189</v>
      </c>
      <c r="D407" s="56"/>
      <c r="E407" s="21">
        <v>8</v>
      </c>
      <c r="F407" s="19" t="s">
        <v>23</v>
      </c>
      <c r="G407" s="97">
        <v>5</v>
      </c>
      <c r="H407" s="75" t="s">
        <v>1188</v>
      </c>
      <c r="I407" s="56"/>
      <c r="J407" s="21">
        <v>8</v>
      </c>
      <c r="K407" s="19" t="s">
        <v>23</v>
      </c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</row>
    <row r="408" spans="1:25" ht="15">
      <c r="A408" s="23"/>
      <c r="B408" s="15">
        <v>6</v>
      </c>
      <c r="C408" s="75" t="s">
        <v>1187</v>
      </c>
      <c r="D408" s="56"/>
      <c r="E408" s="21">
        <v>9</v>
      </c>
      <c r="F408" s="19" t="s">
        <v>111</v>
      </c>
      <c r="G408" s="97">
        <v>6</v>
      </c>
      <c r="H408" s="75" t="s">
        <v>1186</v>
      </c>
      <c r="I408" s="56"/>
      <c r="J408" s="21">
        <v>8</v>
      </c>
      <c r="K408" s="19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</row>
    <row r="409" spans="1:25" ht="15">
      <c r="A409" s="23"/>
      <c r="B409" s="15">
        <v>7</v>
      </c>
      <c r="C409" s="75" t="s">
        <v>1185</v>
      </c>
      <c r="D409" s="56"/>
      <c r="E409" s="21">
        <v>9</v>
      </c>
      <c r="F409" s="19" t="s">
        <v>23</v>
      </c>
      <c r="G409" s="97">
        <v>7</v>
      </c>
      <c r="H409" s="75" t="s">
        <v>1184</v>
      </c>
      <c r="I409" s="56"/>
      <c r="J409" s="21">
        <v>14</v>
      </c>
      <c r="K409" s="19" t="s">
        <v>23</v>
      </c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</row>
    <row r="410" spans="1:25" ht="15">
      <c r="A410" s="23"/>
      <c r="B410" s="64" t="str">
        <f>"TOTAL MATCHES WON BY : "&amp;C399</f>
        <v>TOTAL MATCHES WON BY : Wanneroo</v>
      </c>
      <c r="C410" s="58"/>
      <c r="D410" s="58"/>
      <c r="E410" s="56"/>
      <c r="F410" s="21">
        <f>COUNTA(F403:F409)-0.5*COUNTIF(F403:F409,"Sq*")-COUNTIF(F403:F409,"TBA")</f>
        <v>4</v>
      </c>
      <c r="G410" s="84" t="str">
        <f>"TOTAL MATCHES WON BY : "&amp;H399</f>
        <v>TOTAL MATCHES WON BY : Lake Karrinyup</v>
      </c>
      <c r="H410" s="58"/>
      <c r="I410" s="58"/>
      <c r="J410" s="56"/>
      <c r="K410" s="21">
        <f>COUNTA(K403:K409)-0.5*COUNTIF(K403:K409,"Sq*")-COUNTIF(K403:K409,"TBA")</f>
        <v>3</v>
      </c>
      <c r="L410" s="22"/>
      <c r="M410" s="22"/>
      <c r="N410" s="22" t="str">
        <f>IF(F410+K410=0,"",C399)</f>
        <v>Wanneroo</v>
      </c>
      <c r="O410" s="22">
        <f>F410</f>
        <v>4</v>
      </c>
      <c r="P410" s="22" t="str">
        <f>IF(F410+K410=0,"",H399)</f>
        <v>Lake Karrinyup</v>
      </c>
      <c r="Q410" s="22">
        <f>K410</f>
        <v>3</v>
      </c>
      <c r="R410" s="22" t="str">
        <f>G411</f>
        <v>Wanneroo</v>
      </c>
      <c r="S410" s="22" t="str">
        <f>IF(R410="HALVED",C399,"")</f>
        <v/>
      </c>
      <c r="T410" s="22" t="str">
        <f>IF(R410="HALVED",H399,"")</f>
        <v/>
      </c>
      <c r="U410" s="22"/>
      <c r="V410" s="22"/>
      <c r="W410" s="22"/>
      <c r="X410" s="22"/>
      <c r="Y410" s="22"/>
    </row>
    <row r="411" spans="1:25" ht="15">
      <c r="A411" s="23"/>
      <c r="B411" s="82" t="s">
        <v>41</v>
      </c>
      <c r="C411" s="58"/>
      <c r="D411" s="58"/>
      <c r="E411" s="58"/>
      <c r="F411" s="56"/>
      <c r="G411" s="83" t="str">
        <f>IF(F410+K410&lt;4,"",IF(F410=K410,"HALVED",IF(F410&gt;K410,C399,H399)))</f>
        <v>Wanneroo</v>
      </c>
      <c r="H411" s="58"/>
      <c r="I411" s="58"/>
      <c r="J411" s="58"/>
      <c r="K411" s="56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23"/>
      <c r="C412" s="23"/>
      <c r="D412" s="23"/>
      <c r="E412" s="23"/>
      <c r="F412" s="23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spans="1:25" ht="15" hidden="1">
      <c r="A413" s="23"/>
      <c r="B413" s="23"/>
      <c r="C413" s="23"/>
      <c r="D413" s="23"/>
      <c r="E413" s="23"/>
      <c r="F413" s="23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 hidden="1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 hidden="1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 hidden="1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 hidden="1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 hidden="1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 hidden="1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 hidden="1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 hidden="1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 hidden="1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 hidden="1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 hidden="1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 hidden="1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 hidden="1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 hidden="1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 hidden="1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 hidden="1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 hidden="1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 hidden="1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 hidden="1">
      <c r="A432" s="23"/>
      <c r="B432" s="23"/>
      <c r="C432" s="23"/>
      <c r="D432" s="23"/>
      <c r="E432" s="23"/>
      <c r="F432" s="23"/>
      <c r="G432" s="24"/>
      <c r="H432" s="24"/>
      <c r="I432" s="33"/>
      <c r="J432" s="33"/>
      <c r="K432" s="33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 hidden="1">
      <c r="A433" s="23"/>
      <c r="B433" s="23"/>
      <c r="C433" s="34" t="s">
        <v>23</v>
      </c>
      <c r="D433" s="23"/>
      <c r="E433" s="23"/>
      <c r="F433" s="23"/>
      <c r="G433" s="24"/>
      <c r="H433" s="24"/>
      <c r="I433" s="33"/>
      <c r="J433" s="33"/>
      <c r="K433" s="33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 hidden="1">
      <c r="A434" s="23"/>
      <c r="B434" s="23"/>
      <c r="C434" s="34" t="s">
        <v>92</v>
      </c>
      <c r="D434" s="23"/>
      <c r="E434" s="23"/>
      <c r="F434" s="23"/>
      <c r="G434" s="24"/>
      <c r="H434" s="24"/>
      <c r="I434" s="33"/>
      <c r="J434" s="33"/>
      <c r="K434" s="33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 hidden="1">
      <c r="A435" s="23"/>
      <c r="B435" s="23"/>
      <c r="C435" s="34" t="s">
        <v>104</v>
      </c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26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34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90" t="s">
        <v>37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29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99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34" t="s">
        <v>111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96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84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135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107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175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170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186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187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188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189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190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191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192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193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90"/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>
      <c r="A457" s="23"/>
      <c r="B457" s="23"/>
      <c r="C457" s="23"/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23"/>
      <c r="D458" s="23"/>
      <c r="E458" s="23"/>
      <c r="F458" s="34" t="s">
        <v>23</v>
      </c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23"/>
      <c r="D459" s="23"/>
      <c r="E459" s="23"/>
      <c r="F459" s="34" t="s">
        <v>92</v>
      </c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 hidden="1">
      <c r="A460" s="23"/>
      <c r="B460" s="23"/>
      <c r="C460" s="23"/>
      <c r="D460" s="23"/>
      <c r="E460" s="23"/>
      <c r="F460" s="34" t="s">
        <v>104</v>
      </c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 hidden="1">
      <c r="A461" s="23"/>
      <c r="B461" s="23"/>
      <c r="C461" s="23"/>
      <c r="D461" s="23"/>
      <c r="E461" s="23"/>
      <c r="F461" s="34" t="s">
        <v>26</v>
      </c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 hidden="1">
      <c r="A462" s="23"/>
      <c r="B462" s="23"/>
      <c r="C462" s="23"/>
      <c r="D462" s="23"/>
      <c r="E462" s="23"/>
      <c r="F462" s="34" t="s">
        <v>34</v>
      </c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 hidden="1">
      <c r="A463" s="23"/>
      <c r="B463" s="23"/>
      <c r="C463" s="23"/>
      <c r="D463" s="23"/>
      <c r="E463" s="23"/>
      <c r="F463" s="90" t="s">
        <v>37</v>
      </c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 hidden="1">
      <c r="A464" s="23"/>
      <c r="B464" s="23"/>
      <c r="C464" s="23"/>
      <c r="D464" s="23"/>
      <c r="E464" s="23"/>
      <c r="F464" s="34" t="s">
        <v>29</v>
      </c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 hidden="1">
      <c r="A465" s="23"/>
      <c r="B465" s="23"/>
      <c r="C465" s="23"/>
      <c r="D465" s="23"/>
      <c r="E465" s="23"/>
      <c r="F465" s="34" t="s">
        <v>99</v>
      </c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 hidden="1">
      <c r="A466" s="23"/>
      <c r="B466" s="23"/>
      <c r="C466" s="23"/>
      <c r="D466" s="23"/>
      <c r="E466" s="23"/>
      <c r="F466" s="34" t="s">
        <v>111</v>
      </c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 hidden="1">
      <c r="A467" s="23"/>
      <c r="B467" s="23"/>
      <c r="C467" s="23"/>
      <c r="D467" s="23"/>
      <c r="E467" s="23"/>
      <c r="F467" s="34" t="s">
        <v>96</v>
      </c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 hidden="1">
      <c r="A468" s="23"/>
      <c r="B468" s="23"/>
      <c r="C468" s="23"/>
      <c r="D468" s="23"/>
      <c r="E468" s="23"/>
      <c r="F468" s="34" t="s">
        <v>84</v>
      </c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 hidden="1">
      <c r="A469" s="23"/>
      <c r="B469" s="23"/>
      <c r="C469" s="23"/>
      <c r="D469" s="23"/>
      <c r="E469" s="23"/>
      <c r="F469" s="34" t="s">
        <v>135</v>
      </c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 hidden="1">
      <c r="A470" s="23"/>
      <c r="B470" s="23"/>
      <c r="C470" s="23"/>
      <c r="D470" s="23"/>
      <c r="E470" s="23"/>
      <c r="F470" s="34" t="s">
        <v>107</v>
      </c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 hidden="1">
      <c r="A471" s="23"/>
      <c r="B471" s="23"/>
      <c r="C471" s="23"/>
      <c r="D471" s="23"/>
      <c r="E471" s="23"/>
      <c r="F471" s="34" t="s">
        <v>175</v>
      </c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 hidden="1">
      <c r="A472" s="23"/>
      <c r="B472" s="23"/>
      <c r="C472" s="23"/>
      <c r="D472" s="23"/>
      <c r="E472" s="23"/>
      <c r="F472" s="34" t="s">
        <v>170</v>
      </c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 hidden="1">
      <c r="A473" s="23"/>
      <c r="B473" s="23"/>
      <c r="C473" s="23"/>
      <c r="D473" s="23"/>
      <c r="E473" s="23"/>
      <c r="F473" s="34" t="s">
        <v>186</v>
      </c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 hidden="1">
      <c r="A474" s="23"/>
      <c r="B474" s="23"/>
      <c r="C474" s="23"/>
      <c r="D474" s="23"/>
      <c r="E474" s="23"/>
      <c r="F474" s="34" t="s">
        <v>187</v>
      </c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 hidden="1">
      <c r="A475" s="23"/>
      <c r="B475" s="23"/>
      <c r="C475" s="23"/>
      <c r="D475" s="23"/>
      <c r="E475" s="23"/>
      <c r="F475" s="34" t="s">
        <v>188</v>
      </c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 hidden="1">
      <c r="A476" s="23"/>
      <c r="B476" s="23"/>
      <c r="C476" s="23"/>
      <c r="D476" s="23"/>
      <c r="E476" s="23"/>
      <c r="F476" s="34" t="s">
        <v>189</v>
      </c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 hidden="1">
      <c r="A477" s="23"/>
      <c r="B477" s="23"/>
      <c r="C477" s="23"/>
      <c r="D477" s="23"/>
      <c r="E477" s="23"/>
      <c r="F477" s="34" t="s">
        <v>190</v>
      </c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 hidden="1">
      <c r="A478" s="23"/>
      <c r="B478" s="23"/>
      <c r="C478" s="23"/>
      <c r="D478" s="23"/>
      <c r="E478" s="23"/>
      <c r="F478" s="34" t="s">
        <v>191</v>
      </c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 hidden="1">
      <c r="A479" s="23"/>
      <c r="B479" s="23"/>
      <c r="C479" s="23"/>
      <c r="D479" s="23"/>
      <c r="E479" s="23"/>
      <c r="F479" s="34" t="s">
        <v>192</v>
      </c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 hidden="1">
      <c r="A480" s="23"/>
      <c r="B480" s="23"/>
      <c r="C480" s="23"/>
      <c r="D480" s="23"/>
      <c r="E480" s="23"/>
      <c r="F480" s="34" t="s">
        <v>193</v>
      </c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 hidden="1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</sheetData>
  <mergeCells count="826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C118:D118"/>
    <mergeCell ref="C119:D119"/>
    <mergeCell ref="C120:D120"/>
    <mergeCell ref="C121:D121"/>
    <mergeCell ref="C122:D122"/>
    <mergeCell ref="C123:D123"/>
    <mergeCell ref="K144:K146"/>
    <mergeCell ref="C135:D135"/>
    <mergeCell ref="C136:D136"/>
    <mergeCell ref="C137:D137"/>
    <mergeCell ref="C138:D138"/>
    <mergeCell ref="C139:D139"/>
    <mergeCell ref="B140:E140"/>
    <mergeCell ref="G140:J140"/>
    <mergeCell ref="B141:F141"/>
    <mergeCell ref="G141:K141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15:D117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20:I220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C209:D209"/>
    <mergeCell ref="C210:D210"/>
    <mergeCell ref="B211:E211"/>
    <mergeCell ref="B212:F212"/>
    <mergeCell ref="C214:F214"/>
    <mergeCell ref="B215:B217"/>
    <mergeCell ref="C215:D217"/>
    <mergeCell ref="H222:I222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C224:D224"/>
    <mergeCell ref="H221:I221"/>
    <mergeCell ref="C236:D236"/>
    <mergeCell ref="C237:D237"/>
    <mergeCell ref="C238:D238"/>
    <mergeCell ref="K215:K217"/>
    <mergeCell ref="H218:I218"/>
    <mergeCell ref="B225:E225"/>
    <mergeCell ref="B226:F226"/>
    <mergeCell ref="G226:K226"/>
    <mergeCell ref="C228:F228"/>
    <mergeCell ref="H228:K228"/>
    <mergeCell ref="F229:F231"/>
    <mergeCell ref="G229:G231"/>
    <mergeCell ref="H229:I231"/>
    <mergeCell ref="C229:D231"/>
    <mergeCell ref="C232:D232"/>
    <mergeCell ref="C233:D233"/>
    <mergeCell ref="H232:I232"/>
    <mergeCell ref="H233:I233"/>
    <mergeCell ref="H249:I249"/>
    <mergeCell ref="C249:D249"/>
    <mergeCell ref="C250:D250"/>
    <mergeCell ref="C251:D251"/>
    <mergeCell ref="H234:I234"/>
    <mergeCell ref="H235:I235"/>
    <mergeCell ref="H236:I236"/>
    <mergeCell ref="H237:I237"/>
    <mergeCell ref="H238:I238"/>
    <mergeCell ref="C234:D234"/>
    <mergeCell ref="H244:I246"/>
    <mergeCell ref="J244:J246"/>
    <mergeCell ref="C247:D247"/>
    <mergeCell ref="H247:I247"/>
    <mergeCell ref="C248:D248"/>
    <mergeCell ref="H248:I248"/>
    <mergeCell ref="H257:K257"/>
    <mergeCell ref="B258:B260"/>
    <mergeCell ref="K258:K260"/>
    <mergeCell ref="C258:D260"/>
    <mergeCell ref="E258:E260"/>
    <mergeCell ref="H250:I250"/>
    <mergeCell ref="H251:I251"/>
    <mergeCell ref="H252:I252"/>
    <mergeCell ref="C253:D253"/>
    <mergeCell ref="H253:I253"/>
    <mergeCell ref="F258:F260"/>
    <mergeCell ref="G258:G260"/>
    <mergeCell ref="B254:E254"/>
    <mergeCell ref="G254:J254"/>
    <mergeCell ref="B255:F255"/>
    <mergeCell ref="G255:K255"/>
    <mergeCell ref="C257:F257"/>
    <mergeCell ref="C263:D263"/>
    <mergeCell ref="C264:D264"/>
    <mergeCell ref="C265:D265"/>
    <mergeCell ref="H266:I266"/>
    <mergeCell ref="H267:I267"/>
    <mergeCell ref="G268:J268"/>
    <mergeCell ref="C179:D179"/>
    <mergeCell ref="C180:D180"/>
    <mergeCell ref="C181:D181"/>
    <mergeCell ref="B182:E182"/>
    <mergeCell ref="C261:D261"/>
    <mergeCell ref="C262:D262"/>
    <mergeCell ref="C252:D252"/>
    <mergeCell ref="B229:B231"/>
    <mergeCell ref="E229:E231"/>
    <mergeCell ref="C235:D235"/>
    <mergeCell ref="C166:D166"/>
    <mergeCell ref="C172:D174"/>
    <mergeCell ref="C175:D175"/>
    <mergeCell ref="C176:D176"/>
    <mergeCell ref="C177:D177"/>
    <mergeCell ref="C178:D178"/>
    <mergeCell ref="C158:D160"/>
    <mergeCell ref="C161:D161"/>
    <mergeCell ref="C162:D162"/>
    <mergeCell ref="C163:D163"/>
    <mergeCell ref="C164:D164"/>
    <mergeCell ref="C165:D165"/>
    <mergeCell ref="H271:K271"/>
    <mergeCell ref="H258:I260"/>
    <mergeCell ref="J258:J260"/>
    <mergeCell ref="H261:I261"/>
    <mergeCell ref="H262:I262"/>
    <mergeCell ref="H263:I263"/>
    <mergeCell ref="H264:I264"/>
    <mergeCell ref="H265:I265"/>
    <mergeCell ref="G269:K269"/>
    <mergeCell ref="H186:K186"/>
    <mergeCell ref="D185:F185"/>
    <mergeCell ref="C186:F186"/>
    <mergeCell ref="B187:B189"/>
    <mergeCell ref="C187:D189"/>
    <mergeCell ref="E187:E189"/>
    <mergeCell ref="F187:F189"/>
    <mergeCell ref="G187:G189"/>
    <mergeCell ref="K187:K189"/>
    <mergeCell ref="H161:I161"/>
    <mergeCell ref="H162:I162"/>
    <mergeCell ref="H163:I163"/>
    <mergeCell ref="J158:J160"/>
    <mergeCell ref="K158:K160"/>
    <mergeCell ref="G182:J182"/>
    <mergeCell ref="B154:E154"/>
    <mergeCell ref="G154:J154"/>
    <mergeCell ref="B155:F155"/>
    <mergeCell ref="G155:K155"/>
    <mergeCell ref="C157:F157"/>
    <mergeCell ref="H157:K157"/>
    <mergeCell ref="H164:I164"/>
    <mergeCell ref="H165:I165"/>
    <mergeCell ref="H166:I166"/>
    <mergeCell ref="H167:I167"/>
    <mergeCell ref="B158:B160"/>
    <mergeCell ref="E158:E160"/>
    <mergeCell ref="F158:F160"/>
    <mergeCell ref="G158:G160"/>
    <mergeCell ref="H158:I160"/>
    <mergeCell ref="C167:D167"/>
    <mergeCell ref="H171:K171"/>
    <mergeCell ref="H175:I175"/>
    <mergeCell ref="H176:I176"/>
    <mergeCell ref="H177:I177"/>
    <mergeCell ref="J172:J174"/>
    <mergeCell ref="K172:K174"/>
    <mergeCell ref="B172:B174"/>
    <mergeCell ref="E172:E174"/>
    <mergeCell ref="F172:F174"/>
    <mergeCell ref="G172:G174"/>
    <mergeCell ref="H172:I174"/>
    <mergeCell ref="B168:E168"/>
    <mergeCell ref="G168:J168"/>
    <mergeCell ref="B169:F169"/>
    <mergeCell ref="G169:K169"/>
    <mergeCell ref="C171:F171"/>
    <mergeCell ref="C193:D193"/>
    <mergeCell ref="C194:D194"/>
    <mergeCell ref="H178:I178"/>
    <mergeCell ref="H179:I179"/>
    <mergeCell ref="H180:I180"/>
    <mergeCell ref="H181:I181"/>
    <mergeCell ref="B183:F183"/>
    <mergeCell ref="G183:K183"/>
    <mergeCell ref="B185:C185"/>
    <mergeCell ref="G185:K185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C272:D274"/>
    <mergeCell ref="H276:I276"/>
    <mergeCell ref="H277:I277"/>
    <mergeCell ref="K272:K274"/>
    <mergeCell ref="B239:E239"/>
    <mergeCell ref="G239:J239"/>
    <mergeCell ref="B240:F240"/>
    <mergeCell ref="G240:K240"/>
    <mergeCell ref="B242:C242"/>
    <mergeCell ref="G242:K242"/>
    <mergeCell ref="G244:G246"/>
    <mergeCell ref="K244:K246"/>
    <mergeCell ref="C275:D275"/>
    <mergeCell ref="C276:D276"/>
    <mergeCell ref="C277:D277"/>
    <mergeCell ref="C266:D266"/>
    <mergeCell ref="C267:D267"/>
    <mergeCell ref="B268:E268"/>
    <mergeCell ref="B269:F269"/>
    <mergeCell ref="C271:F271"/>
    <mergeCell ref="C290:D290"/>
    <mergeCell ref="C291:D291"/>
    <mergeCell ref="C292:D292"/>
    <mergeCell ref="B283:F283"/>
    <mergeCell ref="B286:B288"/>
    <mergeCell ref="B244:B246"/>
    <mergeCell ref="C244:D246"/>
    <mergeCell ref="E244:E246"/>
    <mergeCell ref="F244:F246"/>
    <mergeCell ref="B272:B274"/>
    <mergeCell ref="H309:I309"/>
    <mergeCell ref="C310:D310"/>
    <mergeCell ref="H310:I310"/>
    <mergeCell ref="F315:F317"/>
    <mergeCell ref="C278:D278"/>
    <mergeCell ref="C279:D279"/>
    <mergeCell ref="C280:D280"/>
    <mergeCell ref="C281:D281"/>
    <mergeCell ref="C286:D288"/>
    <mergeCell ref="C289:D289"/>
    <mergeCell ref="C362:D362"/>
    <mergeCell ref="H362:I362"/>
    <mergeCell ref="H363:I363"/>
    <mergeCell ref="C363:D363"/>
    <mergeCell ref="J301:J303"/>
    <mergeCell ref="C304:D304"/>
    <mergeCell ref="H304:I304"/>
    <mergeCell ref="C305:D305"/>
    <mergeCell ref="H305:I305"/>
    <mergeCell ref="H306:I306"/>
    <mergeCell ref="C293:D293"/>
    <mergeCell ref="C294:D294"/>
    <mergeCell ref="H358:I360"/>
    <mergeCell ref="J358:J360"/>
    <mergeCell ref="C361:D361"/>
    <mergeCell ref="H361:I361"/>
    <mergeCell ref="C306:D306"/>
    <mergeCell ref="C307:D307"/>
    <mergeCell ref="C308:D308"/>
    <mergeCell ref="C309:D309"/>
    <mergeCell ref="B372:B374"/>
    <mergeCell ref="K372:K374"/>
    <mergeCell ref="C372:D374"/>
    <mergeCell ref="E372:E374"/>
    <mergeCell ref="H364:I364"/>
    <mergeCell ref="H365:I365"/>
    <mergeCell ref="B368:E368"/>
    <mergeCell ref="G368:J368"/>
    <mergeCell ref="B369:F369"/>
    <mergeCell ref="G369:K369"/>
    <mergeCell ref="C371:F371"/>
    <mergeCell ref="H371:K371"/>
    <mergeCell ref="G382:J382"/>
    <mergeCell ref="G383:K383"/>
    <mergeCell ref="C364:D364"/>
    <mergeCell ref="C365:D365"/>
    <mergeCell ref="C366:D366"/>
    <mergeCell ref="H366:I366"/>
    <mergeCell ref="C367:D367"/>
    <mergeCell ref="H367:I367"/>
    <mergeCell ref="F372:F374"/>
    <mergeCell ref="G372:G374"/>
    <mergeCell ref="C380:D380"/>
    <mergeCell ref="C381:D381"/>
    <mergeCell ref="B382:E382"/>
    <mergeCell ref="B383:F383"/>
    <mergeCell ref="C385:F385"/>
    <mergeCell ref="C375:D375"/>
    <mergeCell ref="C376:D376"/>
    <mergeCell ref="C377:D377"/>
    <mergeCell ref="C378:D378"/>
    <mergeCell ref="C379:D379"/>
    <mergeCell ref="H385:K385"/>
    <mergeCell ref="H372:I374"/>
    <mergeCell ref="J372:J374"/>
    <mergeCell ref="H375:I375"/>
    <mergeCell ref="H376:I376"/>
    <mergeCell ref="H377:I377"/>
    <mergeCell ref="H378:I378"/>
    <mergeCell ref="H379:I379"/>
    <mergeCell ref="H380:I380"/>
    <mergeCell ref="H381:I381"/>
    <mergeCell ref="H394:I394"/>
    <mergeCell ref="H395:I395"/>
    <mergeCell ref="G396:J396"/>
    <mergeCell ref="E386:E388"/>
    <mergeCell ref="F386:F388"/>
    <mergeCell ref="G386:G388"/>
    <mergeCell ref="H386:I388"/>
    <mergeCell ref="J386:J388"/>
    <mergeCell ref="J400:J402"/>
    <mergeCell ref="K400:K402"/>
    <mergeCell ref="C389:D389"/>
    <mergeCell ref="C390:D390"/>
    <mergeCell ref="C391:D391"/>
    <mergeCell ref="C392:D392"/>
    <mergeCell ref="C393:D393"/>
    <mergeCell ref="C394:D394"/>
    <mergeCell ref="C395:D395"/>
    <mergeCell ref="H390:I390"/>
    <mergeCell ref="K386:K388"/>
    <mergeCell ref="H389:I389"/>
    <mergeCell ref="B396:E396"/>
    <mergeCell ref="B397:F397"/>
    <mergeCell ref="G397:K397"/>
    <mergeCell ref="C399:F399"/>
    <mergeCell ref="H399:K399"/>
    <mergeCell ref="B386:B388"/>
    <mergeCell ref="C386:D388"/>
    <mergeCell ref="H391:I391"/>
    <mergeCell ref="C403:D403"/>
    <mergeCell ref="C404:D404"/>
    <mergeCell ref="C405:D405"/>
    <mergeCell ref="C406:D406"/>
    <mergeCell ref="C407:D407"/>
    <mergeCell ref="C408:D408"/>
    <mergeCell ref="H407:I407"/>
    <mergeCell ref="H408:I408"/>
    <mergeCell ref="H409:I409"/>
    <mergeCell ref="B400:B402"/>
    <mergeCell ref="E400:E402"/>
    <mergeCell ref="F400:F402"/>
    <mergeCell ref="G400:G402"/>
    <mergeCell ref="H400:I402"/>
    <mergeCell ref="C409:D409"/>
    <mergeCell ref="C400:D402"/>
    <mergeCell ref="H295:I295"/>
    <mergeCell ref="H307:I307"/>
    <mergeCell ref="H308:I308"/>
    <mergeCell ref="H301:I303"/>
    <mergeCell ref="H405:I405"/>
    <mergeCell ref="H406:I406"/>
    <mergeCell ref="H403:I403"/>
    <mergeCell ref="H404:I404"/>
    <mergeCell ref="H392:I392"/>
    <mergeCell ref="H393:I393"/>
    <mergeCell ref="B301:B303"/>
    <mergeCell ref="C301:D303"/>
    <mergeCell ref="E301:E303"/>
    <mergeCell ref="F301:F303"/>
    <mergeCell ref="G301:G303"/>
    <mergeCell ref="K301:K303"/>
    <mergeCell ref="G297:K297"/>
    <mergeCell ref="B299:C299"/>
    <mergeCell ref="G299:K299"/>
    <mergeCell ref="H300:K300"/>
    <mergeCell ref="D299:F299"/>
    <mergeCell ref="C300:F300"/>
    <mergeCell ref="H275:I275"/>
    <mergeCell ref="B282:E282"/>
    <mergeCell ref="B410:E410"/>
    <mergeCell ref="G410:J410"/>
    <mergeCell ref="B411:F411"/>
    <mergeCell ref="G411:K411"/>
    <mergeCell ref="C295:D295"/>
    <mergeCell ref="B296:E296"/>
    <mergeCell ref="G296:J296"/>
    <mergeCell ref="B297:F297"/>
    <mergeCell ref="H278:I278"/>
    <mergeCell ref="H279:I279"/>
    <mergeCell ref="H280:I280"/>
    <mergeCell ref="H281:I281"/>
    <mergeCell ref="G282:J282"/>
    <mergeCell ref="E272:E274"/>
    <mergeCell ref="F272:F274"/>
    <mergeCell ref="G272:G274"/>
    <mergeCell ref="H272:I274"/>
    <mergeCell ref="J272:J274"/>
    <mergeCell ref="E286:E288"/>
    <mergeCell ref="F286:F288"/>
    <mergeCell ref="G286:G288"/>
    <mergeCell ref="H286:I288"/>
    <mergeCell ref="J286:J288"/>
    <mergeCell ref="K286:K288"/>
    <mergeCell ref="E315:E317"/>
    <mergeCell ref="G283:K283"/>
    <mergeCell ref="C285:F285"/>
    <mergeCell ref="H285:K285"/>
    <mergeCell ref="H289:I289"/>
    <mergeCell ref="H290:I290"/>
    <mergeCell ref="H291:I291"/>
    <mergeCell ref="H292:I292"/>
    <mergeCell ref="H293:I293"/>
    <mergeCell ref="H294:I294"/>
    <mergeCell ref="G315:G317"/>
    <mergeCell ref="B311:E311"/>
    <mergeCell ref="G311:J311"/>
    <mergeCell ref="B312:F312"/>
    <mergeCell ref="G312:K312"/>
    <mergeCell ref="C314:F314"/>
    <mergeCell ref="H314:K314"/>
    <mergeCell ref="B315:B317"/>
    <mergeCell ref="K315:K317"/>
    <mergeCell ref="C315:D317"/>
    <mergeCell ref="K329:K331"/>
    <mergeCell ref="C318:D318"/>
    <mergeCell ref="C319:D319"/>
    <mergeCell ref="C320:D320"/>
    <mergeCell ref="C321:D321"/>
    <mergeCell ref="C322:D322"/>
    <mergeCell ref="H323:I323"/>
    <mergeCell ref="H324:I324"/>
    <mergeCell ref="G325:J325"/>
    <mergeCell ref="G326:K326"/>
    <mergeCell ref="C323:D323"/>
    <mergeCell ref="C324:D324"/>
    <mergeCell ref="B325:E325"/>
    <mergeCell ref="B326:F326"/>
    <mergeCell ref="C328:F328"/>
    <mergeCell ref="B329:B331"/>
    <mergeCell ref="C329:D331"/>
    <mergeCell ref="H328:K328"/>
    <mergeCell ref="H315:I317"/>
    <mergeCell ref="J315:J317"/>
    <mergeCell ref="H318:I318"/>
    <mergeCell ref="H319:I319"/>
    <mergeCell ref="H320:I320"/>
    <mergeCell ref="H321:I321"/>
    <mergeCell ref="H322:I322"/>
    <mergeCell ref="H352:I352"/>
    <mergeCell ref="C333:D333"/>
    <mergeCell ref="C334:D334"/>
    <mergeCell ref="C335:D335"/>
    <mergeCell ref="C336:D336"/>
    <mergeCell ref="C337:D337"/>
    <mergeCell ref="C338:D338"/>
    <mergeCell ref="C343:D345"/>
    <mergeCell ref="C346:D346"/>
    <mergeCell ref="C347:D347"/>
    <mergeCell ref="K358:K360"/>
    <mergeCell ref="C348:D348"/>
    <mergeCell ref="C349:D349"/>
    <mergeCell ref="C350:D350"/>
    <mergeCell ref="C351:D351"/>
    <mergeCell ref="C352:D352"/>
    <mergeCell ref="B353:E353"/>
    <mergeCell ref="G353:J353"/>
    <mergeCell ref="B354:F354"/>
    <mergeCell ref="G354:K354"/>
    <mergeCell ref="B356:C356"/>
    <mergeCell ref="G356:K356"/>
    <mergeCell ref="H357:K357"/>
    <mergeCell ref="D356:F356"/>
    <mergeCell ref="C357:F357"/>
    <mergeCell ref="B358:B360"/>
    <mergeCell ref="C358:D360"/>
    <mergeCell ref="E358:E360"/>
    <mergeCell ref="F358:F360"/>
    <mergeCell ref="G358:G360"/>
    <mergeCell ref="G339:J339"/>
    <mergeCell ref="E329:E331"/>
    <mergeCell ref="F329:F331"/>
    <mergeCell ref="G329:G331"/>
    <mergeCell ref="H329:I331"/>
    <mergeCell ref="J329:J331"/>
    <mergeCell ref="H332:I332"/>
    <mergeCell ref="B339:E339"/>
    <mergeCell ref="C332:D332"/>
    <mergeCell ref="H333:I333"/>
    <mergeCell ref="H334:I334"/>
    <mergeCell ref="H335:I335"/>
    <mergeCell ref="H336:I336"/>
    <mergeCell ref="H337:I337"/>
    <mergeCell ref="H338:I338"/>
    <mergeCell ref="H349:I349"/>
    <mergeCell ref="H350:I350"/>
    <mergeCell ref="H351:I351"/>
    <mergeCell ref="E343:E345"/>
    <mergeCell ref="F343:F345"/>
    <mergeCell ref="G343:G345"/>
    <mergeCell ref="H343:I345"/>
    <mergeCell ref="G340:K340"/>
    <mergeCell ref="C342:F342"/>
    <mergeCell ref="H342:K342"/>
    <mergeCell ref="H346:I346"/>
    <mergeCell ref="H347:I347"/>
    <mergeCell ref="H348:I348"/>
    <mergeCell ref="J343:J345"/>
    <mergeCell ref="K343:K345"/>
    <mergeCell ref="B340:F340"/>
    <mergeCell ref="B343:B345"/>
  </mergeCells>
  <dataValidations count="2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1:F367 K361:K367 F375:F381 K375:K381 F389:F395 K389:K395 F403:F409 K403:K409" xr:uid="{00000000-0002-0000-0000-000001000000}">
      <formula1>$F$458:$F$480</formula1>
    </dataValidation>
    <dataValidation type="list" allowBlank="1" showErrorMessage="1" sqref="F458" xr:uid="{00000000-0002-0000-0000-000000000000}">
      <formula1>"Option 1,Option 2"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1A8F-A371-4590-A831-DBD1D4AA63B0}">
  <sheetPr>
    <outlinePr summaryBelow="0" summaryRight="0"/>
  </sheetPr>
  <dimension ref="A1:Y533"/>
  <sheetViews>
    <sheetView showGridLines="0" workbookViewId="0"/>
  </sheetViews>
  <sheetFormatPr defaultColWidth="12.5703125" defaultRowHeight="12.75" customHeight="1"/>
  <cols>
    <col min="1" max="1" width="2.42578125" customWidth="1"/>
    <col min="2" max="2" width="7.5703125" customWidth="1"/>
    <col min="3" max="3" width="15.140625" customWidth="1"/>
    <col min="4" max="4" width="11.42578125" customWidth="1"/>
    <col min="5" max="5" width="5.140625" customWidth="1"/>
    <col min="6" max="6" width="8.85546875" customWidth="1"/>
    <col min="7" max="7" width="7.5703125" customWidth="1"/>
    <col min="8" max="8" width="15.140625" customWidth="1"/>
    <col min="9" max="9" width="11.42578125" customWidth="1"/>
    <col min="10" max="10" width="5.140625" customWidth="1"/>
    <col min="11" max="11" width="10.28515625" customWidth="1"/>
    <col min="12" max="12" width="8.42578125" customWidth="1"/>
    <col min="13" max="14" width="18.7109375" hidden="1" customWidth="1"/>
    <col min="15" max="15" width="13.7109375" hidden="1" customWidth="1"/>
    <col min="16" max="16" width="16.5703125" hidden="1" customWidth="1"/>
    <col min="17" max="17" width="10.7109375" hidden="1" customWidth="1"/>
    <col min="18" max="18" width="17.140625" hidden="1" customWidth="1"/>
    <col min="19" max="19" width="19.85546875" hidden="1" customWidth="1"/>
    <col min="20" max="20" width="13.85546875" hidden="1" customWidth="1"/>
    <col min="21" max="21" width="12.5703125" hidden="1" customWidth="1"/>
    <col min="22" max="25" width="8.42578125" hidden="1" customWidth="1"/>
  </cols>
  <sheetData>
    <row r="1" spans="1:25" ht="23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3.25">
      <c r="A2" s="1"/>
      <c r="B2" s="101" t="s">
        <v>1502</v>
      </c>
      <c r="C2" s="58"/>
      <c r="D2" s="58"/>
      <c r="E2" s="58"/>
      <c r="F2" s="58"/>
      <c r="G2" s="58"/>
      <c r="H2" s="58"/>
      <c r="I2" s="58"/>
      <c r="J2" s="58"/>
      <c r="K2" s="5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>
      <c r="A3" s="2"/>
      <c r="B3" s="59" t="s">
        <v>2</v>
      </c>
      <c r="C3" s="56"/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59" t="s">
        <v>9</v>
      </c>
      <c r="K3" s="56"/>
      <c r="L3" s="4"/>
      <c r="M3" s="4"/>
      <c r="N3" s="4"/>
      <c r="O3" s="5" t="s">
        <v>10</v>
      </c>
      <c r="P3" s="4" t="s">
        <v>11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/>
      <c r="W3" s="4"/>
      <c r="X3" s="4"/>
      <c r="Y3" s="4"/>
    </row>
    <row r="4" spans="1:25" ht="15">
      <c r="A4" s="6">
        <v>1</v>
      </c>
      <c r="B4" s="60" t="str">
        <f>VLOOKUP(A4,$M$4:$X$11,2,FALSE)</f>
        <v>Kwinana</v>
      </c>
      <c r="C4" s="56"/>
      <c r="D4" s="7">
        <f>VLOOKUP(A4,$M$4:$X$11,3,FALSE)</f>
        <v>7</v>
      </c>
      <c r="E4" s="7">
        <f>VLOOKUP(A4,$M$4:$X$11,4,FALSE)</f>
        <v>4</v>
      </c>
      <c r="F4" s="7">
        <f>VLOOKUP(A4,$M$4:$X$11,5,FALSE)</f>
        <v>3</v>
      </c>
      <c r="G4" s="7">
        <f>VLOOKUP(A4,$M$4:$X$11,6,FALSE)</f>
        <v>0</v>
      </c>
      <c r="H4" s="7">
        <f>VLOOKUP(A4,$M$4:$X$11,7,FALSE)</f>
        <v>27</v>
      </c>
      <c r="I4" s="7">
        <f>VLOOKUP(A4,$M$4:$X$11,8,FALSE)</f>
        <v>22</v>
      </c>
      <c r="J4" s="55">
        <f>VLOOKUP(A4,$M$4:$X$11,9,FALSE)</f>
        <v>11</v>
      </c>
      <c r="K4" s="56"/>
      <c r="L4" s="8"/>
      <c r="M4" s="8">
        <f>RANK(X4,$X$4:$X$11,1)</f>
        <v>8</v>
      </c>
      <c r="N4" s="9" t="str">
        <f>[8]Sheet1!C8</f>
        <v>Kennedy Bay</v>
      </c>
      <c r="O4" s="10">
        <f>COUNTIF($N$13:$P$523,N4)</f>
        <v>7</v>
      </c>
      <c r="P4" s="8">
        <f>COUNTIF($R$13:$R$523,N4)</f>
        <v>1</v>
      </c>
      <c r="Q4" s="8">
        <f>COUNTIF($S$13:$T$523,N4)</f>
        <v>2</v>
      </c>
      <c r="R4" s="8">
        <f>O4-P4-Q4</f>
        <v>4</v>
      </c>
      <c r="S4" s="8">
        <f>SUMIF($N$12:$N$450,N4,$O$12:$O$450)+SUMIF($P$12:$P$450,N4,$Q$12:$Q$450)</f>
        <v>18</v>
      </c>
      <c r="T4" s="8">
        <f>O4*7-S4</f>
        <v>31</v>
      </c>
      <c r="U4" s="8">
        <f>P4*2+Q4</f>
        <v>4</v>
      </c>
      <c r="V4" s="8">
        <f>U4+(S4/100)</f>
        <v>4.18</v>
      </c>
      <c r="W4" s="8">
        <f>RANK(V4,$V$4:$V$11)</f>
        <v>8</v>
      </c>
      <c r="X4" s="8">
        <f>W4+0.01</f>
        <v>8.01</v>
      </c>
      <c r="Y4" s="11"/>
    </row>
    <row r="5" spans="1:25" ht="15">
      <c r="A5" s="6">
        <v>2</v>
      </c>
      <c r="B5" s="60" t="str">
        <f>VLOOKUP(A5,$M$4:$X$11,2,FALSE)</f>
        <v>The Cut</v>
      </c>
      <c r="C5" s="56"/>
      <c r="D5" s="7">
        <f>VLOOKUP(A5,$M$4:$X$11,3,FALSE)</f>
        <v>7</v>
      </c>
      <c r="E5" s="7">
        <f>VLOOKUP(A5,$M$4:$X$11,4,FALSE)</f>
        <v>4</v>
      </c>
      <c r="F5" s="7">
        <f>VLOOKUP(A5,$M$4:$X$11,5,FALSE)</f>
        <v>2</v>
      </c>
      <c r="G5" s="7">
        <f>VLOOKUP(A5,$M$4:$X$11,6,FALSE)</f>
        <v>1</v>
      </c>
      <c r="H5" s="7">
        <f>VLOOKUP(A5,$M$4:$X$11,7,FALSE)</f>
        <v>28.5</v>
      </c>
      <c r="I5" s="7">
        <f>VLOOKUP(A5,$M$4:$X$11,8,FALSE)</f>
        <v>20.5</v>
      </c>
      <c r="J5" s="55">
        <f>VLOOKUP(A5,$M$4:$X$11,9,FALSE)</f>
        <v>10</v>
      </c>
      <c r="K5" s="56"/>
      <c r="L5" s="8"/>
      <c r="M5" s="8">
        <f>RANK(X5,$X$4:$X$11,1)</f>
        <v>6</v>
      </c>
      <c r="N5" s="9" t="str">
        <f>[8]Sheet1!E8</f>
        <v>Rockingham</v>
      </c>
      <c r="O5" s="10">
        <f>COUNTIF($N$13:$P$523,N5)</f>
        <v>7</v>
      </c>
      <c r="P5" s="8">
        <f>COUNTIF($R$13:$R$523,N5)</f>
        <v>2</v>
      </c>
      <c r="Q5" s="8">
        <f>COUNTIF($S$13:$T$523,N5)</f>
        <v>1</v>
      </c>
      <c r="R5" s="8">
        <f>O5-P5-Q5</f>
        <v>4</v>
      </c>
      <c r="S5" s="8">
        <f>SUMIF($N$12:$N$450,N5,$O$12:$O$450)+SUMIF($P$12:$P$450,N5,$Q$12:$Q$450)</f>
        <v>23.5</v>
      </c>
      <c r="T5" s="8">
        <f>O5*7-S5</f>
        <v>25.5</v>
      </c>
      <c r="U5" s="8">
        <f>P5*2+Q5</f>
        <v>5</v>
      </c>
      <c r="V5" s="8">
        <f>U5+(S5/100)</f>
        <v>5.2350000000000003</v>
      </c>
      <c r="W5" s="8">
        <f>RANK(V5,$V$4:$V$11)</f>
        <v>6</v>
      </c>
      <c r="X5" s="8">
        <f>W5+0.02</f>
        <v>6.02</v>
      </c>
      <c r="Y5" s="11"/>
    </row>
    <row r="6" spans="1:25" ht="15">
      <c r="A6" s="6">
        <v>3</v>
      </c>
      <c r="B6" s="60" t="str">
        <f>VLOOKUP(A6,$M$4:$X$11,2,FALSE)</f>
        <v>Secret Harbour</v>
      </c>
      <c r="C6" s="56"/>
      <c r="D6" s="7">
        <f>VLOOKUP(A6,$M$4:$X$11,3,FALSE)</f>
        <v>7</v>
      </c>
      <c r="E6" s="7">
        <f>VLOOKUP(A6,$M$4:$X$11,4,FALSE)</f>
        <v>4</v>
      </c>
      <c r="F6" s="7">
        <f>VLOOKUP(A6,$M$4:$X$11,5,FALSE)</f>
        <v>1</v>
      </c>
      <c r="G6" s="7">
        <f>VLOOKUP(A6,$M$4:$X$11,6,FALSE)</f>
        <v>2</v>
      </c>
      <c r="H6" s="7">
        <f>VLOOKUP(A6,$M$4:$X$11,7,FALSE)</f>
        <v>29.5</v>
      </c>
      <c r="I6" s="7">
        <f>VLOOKUP(A6,$M$4:$X$11,8,FALSE)</f>
        <v>19.5</v>
      </c>
      <c r="J6" s="55">
        <f>VLOOKUP(A6,$M$4:$X$11,9,FALSE)</f>
        <v>9</v>
      </c>
      <c r="K6" s="56"/>
      <c r="L6" s="8"/>
      <c r="M6" s="8">
        <f>RANK(X6,$X$4:$X$11,1)</f>
        <v>2</v>
      </c>
      <c r="N6" s="9" t="str">
        <f>[8]Sheet1!C9</f>
        <v>The Cut</v>
      </c>
      <c r="O6" s="10">
        <f>COUNTIF($N$13:$P$523,N6)</f>
        <v>7</v>
      </c>
      <c r="P6" s="8">
        <f>COUNTIF($R$13:$R$523,N6)</f>
        <v>4</v>
      </c>
      <c r="Q6" s="8">
        <f>COUNTIF($S$13:$T$523,N6)</f>
        <v>2</v>
      </c>
      <c r="R6" s="8">
        <f>O6-P6-Q6</f>
        <v>1</v>
      </c>
      <c r="S6" s="8">
        <f>SUMIF($N$12:$N$450,N6,$O$12:$O$450)+SUMIF($P$12:$P$450,N6,$Q$12:$Q$450)</f>
        <v>28.5</v>
      </c>
      <c r="T6" s="8">
        <f>O6*7-S6</f>
        <v>20.5</v>
      </c>
      <c r="U6" s="8">
        <f>P6*2+Q6</f>
        <v>10</v>
      </c>
      <c r="V6" s="8">
        <f>U6+(S6/100)</f>
        <v>10.285</v>
      </c>
      <c r="W6" s="8">
        <f>RANK(V6,$V$4:$V$11)</f>
        <v>2</v>
      </c>
      <c r="X6" s="8">
        <f>W6+0.03</f>
        <v>2.0299999999999998</v>
      </c>
      <c r="Y6" s="11"/>
    </row>
    <row r="7" spans="1:25" ht="15">
      <c r="A7" s="6">
        <v>4</v>
      </c>
      <c r="B7" s="60" t="str">
        <f>VLOOKUP(A7,$M$4:$X$11,2,FALSE)</f>
        <v>Mandurah</v>
      </c>
      <c r="C7" s="56"/>
      <c r="D7" s="7">
        <f>VLOOKUP(A7,$M$4:$X$11,3,FALSE)</f>
        <v>7</v>
      </c>
      <c r="E7" s="7">
        <f>VLOOKUP(A7,$M$4:$X$11,4,FALSE)</f>
        <v>2</v>
      </c>
      <c r="F7" s="7">
        <f>VLOOKUP(A7,$M$4:$X$11,5,FALSE)</f>
        <v>3</v>
      </c>
      <c r="G7" s="7">
        <f>VLOOKUP(A7,$M$4:$X$11,6,FALSE)</f>
        <v>2</v>
      </c>
      <c r="H7" s="7">
        <f>VLOOKUP(A7,$M$4:$X$11,7,FALSE)</f>
        <v>28.5</v>
      </c>
      <c r="I7" s="7">
        <f>VLOOKUP(A7,$M$4:$X$11,8,FALSE)</f>
        <v>20.5</v>
      </c>
      <c r="J7" s="55">
        <f>VLOOKUP(A7,$M$4:$X$11,9,FALSE)</f>
        <v>7</v>
      </c>
      <c r="K7" s="56"/>
      <c r="L7" s="8"/>
      <c r="M7" s="8">
        <f>RANK(X7,$X$4:$X$11,1)</f>
        <v>4</v>
      </c>
      <c r="N7" s="9" t="str">
        <f>[8]Sheet1!E9</f>
        <v>Mandurah</v>
      </c>
      <c r="O7" s="10">
        <f>COUNTIF($N$13:$P$523,N7)</f>
        <v>7</v>
      </c>
      <c r="P7" s="8">
        <f>COUNTIF($R$13:$R$523,N7)</f>
        <v>2</v>
      </c>
      <c r="Q7" s="8">
        <f>COUNTIF($S$13:$T$523,N7)</f>
        <v>3</v>
      </c>
      <c r="R7" s="8">
        <f>O7-P7-Q7</f>
        <v>2</v>
      </c>
      <c r="S7" s="8">
        <f>SUMIF($N$12:$N$450,N7,$O$12:$O$450)+SUMIF($P$12:$P$450,N7,$Q$12:$Q$450)</f>
        <v>28.5</v>
      </c>
      <c r="T7" s="8">
        <f>O7*7-S7</f>
        <v>20.5</v>
      </c>
      <c r="U7" s="8">
        <f>P7*2+Q7</f>
        <v>7</v>
      </c>
      <c r="V7" s="8">
        <f>U7+(S7/100)</f>
        <v>7.2850000000000001</v>
      </c>
      <c r="W7" s="8">
        <f>RANK(V7,$V$4:$V$11)</f>
        <v>4</v>
      </c>
      <c r="X7" s="8">
        <f>W7+0.04</f>
        <v>4.04</v>
      </c>
      <c r="Y7" s="11"/>
    </row>
    <row r="8" spans="1:25" ht="15">
      <c r="A8" s="6">
        <v>5</v>
      </c>
      <c r="B8" s="60" t="str">
        <f>VLOOKUP(A8,$M$4:$X$11,2,FALSE)</f>
        <v>Bunbury</v>
      </c>
      <c r="C8" s="56"/>
      <c r="D8" s="7">
        <f>VLOOKUP(A8,$M$4:$X$11,3,FALSE)</f>
        <v>7</v>
      </c>
      <c r="E8" s="7">
        <f>VLOOKUP(A8,$M$4:$X$11,4,FALSE)</f>
        <v>2</v>
      </c>
      <c r="F8" s="7">
        <f>VLOOKUP(A8,$M$4:$X$11,5,FALSE)</f>
        <v>2</v>
      </c>
      <c r="G8" s="7">
        <f>VLOOKUP(A8,$M$4:$X$11,6,FALSE)</f>
        <v>3</v>
      </c>
      <c r="H8" s="7">
        <f>VLOOKUP(A8,$M$4:$X$11,7,FALSE)</f>
        <v>21.5</v>
      </c>
      <c r="I8" s="7">
        <f>VLOOKUP(A8,$M$4:$X$11,8,FALSE)</f>
        <v>27.5</v>
      </c>
      <c r="J8" s="55">
        <f>VLOOKUP(A8,$M$4:$X$11,9,FALSE)</f>
        <v>6</v>
      </c>
      <c r="K8" s="56"/>
      <c r="L8" s="8"/>
      <c r="M8" s="8">
        <f>RANK(X8,$X$4:$X$11,1)</f>
        <v>3</v>
      </c>
      <c r="N8" s="9" t="str">
        <f>[8]Sheet1!C10</f>
        <v>Secret Harbour</v>
      </c>
      <c r="O8" s="10">
        <f>COUNTIF($N$13:$P$523,N8)</f>
        <v>7</v>
      </c>
      <c r="P8" s="8">
        <f>COUNTIF($R$13:$R$523,N8)</f>
        <v>4</v>
      </c>
      <c r="Q8" s="8">
        <f>COUNTIF($S$13:$T$523,N8)</f>
        <v>1</v>
      </c>
      <c r="R8" s="8">
        <f>O8-P8-Q8</f>
        <v>2</v>
      </c>
      <c r="S8" s="8">
        <f>SUMIF($N$12:$N$450,N8,$O$12:$O$450)+SUMIF($P$12:$P$450,N8,$Q$12:$Q$450)</f>
        <v>29.5</v>
      </c>
      <c r="T8" s="8">
        <f>O8*7-S8</f>
        <v>19.5</v>
      </c>
      <c r="U8" s="8">
        <f>P8*2+Q8</f>
        <v>9</v>
      </c>
      <c r="V8" s="8">
        <f>U8+(S8/100)</f>
        <v>9.2949999999999999</v>
      </c>
      <c r="W8" s="8">
        <f>RANK(V8,$V$4:$V$11)</f>
        <v>3</v>
      </c>
      <c r="X8" s="8">
        <f>W8+0.05</f>
        <v>3.05</v>
      </c>
      <c r="Y8" s="11"/>
    </row>
    <row r="9" spans="1:25" ht="15">
      <c r="A9" s="6">
        <v>6</v>
      </c>
      <c r="B9" s="60" t="str">
        <f>VLOOKUP(A9,$M$4:$X$11,2,FALSE)</f>
        <v>Rockingham</v>
      </c>
      <c r="C9" s="56"/>
      <c r="D9" s="7">
        <f>VLOOKUP(A9,$M$4:$X$11,3,FALSE)</f>
        <v>7</v>
      </c>
      <c r="E9" s="7">
        <f>VLOOKUP(A9,$M$4:$X$11,4,FALSE)</f>
        <v>2</v>
      </c>
      <c r="F9" s="7">
        <f>VLOOKUP(A9,$M$4:$X$11,5,FALSE)</f>
        <v>1</v>
      </c>
      <c r="G9" s="7">
        <f>VLOOKUP(A9,$M$4:$X$11,6,FALSE)</f>
        <v>4</v>
      </c>
      <c r="H9" s="7">
        <f>VLOOKUP(A9,$M$4:$X$11,7,FALSE)</f>
        <v>23.5</v>
      </c>
      <c r="I9" s="7">
        <f>VLOOKUP(A9,$M$4:$X$11,8,FALSE)</f>
        <v>25.5</v>
      </c>
      <c r="J9" s="55">
        <f>VLOOKUP(A9,$M$4:$X$11,9,FALSE)</f>
        <v>5</v>
      </c>
      <c r="K9" s="56"/>
      <c r="L9" s="8"/>
      <c r="M9" s="8">
        <f>RANK(X9,$X$4:$X$11,1)</f>
        <v>5</v>
      </c>
      <c r="N9" s="9" t="str">
        <f>[8]Sheet1!E10</f>
        <v>Bunbury</v>
      </c>
      <c r="O9" s="10">
        <f>COUNTIF($N$13:$P$523,N9)</f>
        <v>7</v>
      </c>
      <c r="P9" s="8">
        <f>COUNTIF($R$13:$R$523,N9)</f>
        <v>2</v>
      </c>
      <c r="Q9" s="8">
        <f>COUNTIF($S$13:$T$523,N9)</f>
        <v>2</v>
      </c>
      <c r="R9" s="8">
        <f>O9-P9-Q9</f>
        <v>3</v>
      </c>
      <c r="S9" s="8">
        <f>SUMIF($N$12:$N$450,N9,$O$12:$O$450)+SUMIF($P$12:$P$450,N9,$Q$12:$Q$450)</f>
        <v>21.5</v>
      </c>
      <c r="T9" s="8">
        <f>O9*7-S9</f>
        <v>27.5</v>
      </c>
      <c r="U9" s="8">
        <f>P9*2+Q9</f>
        <v>6</v>
      </c>
      <c r="V9" s="8">
        <f>U9+(S9/100)</f>
        <v>6.2149999999999999</v>
      </c>
      <c r="W9" s="8">
        <f>RANK(V9,$V$4:$V$11)</f>
        <v>5</v>
      </c>
      <c r="X9" s="8">
        <f>W9+0.06</f>
        <v>5.0599999999999996</v>
      </c>
      <c r="Y9" s="11"/>
    </row>
    <row r="10" spans="1:25" ht="15">
      <c r="A10" s="6">
        <v>7</v>
      </c>
      <c r="B10" s="60" t="str">
        <f>VLOOKUP(A10,$M$4:$X$11,2,FALSE)</f>
        <v>Meadow Springs</v>
      </c>
      <c r="C10" s="56"/>
      <c r="D10" s="7">
        <f>VLOOKUP(A10,$M$4:$X$11,3,FALSE)</f>
        <v>7</v>
      </c>
      <c r="E10" s="7">
        <f>VLOOKUP(A10,$M$4:$X$11,4,FALSE)</f>
        <v>1</v>
      </c>
      <c r="F10" s="7">
        <f>VLOOKUP(A10,$M$4:$X$11,5,FALSE)</f>
        <v>2</v>
      </c>
      <c r="G10" s="7">
        <f>VLOOKUP(A10,$M$4:$X$11,6,FALSE)</f>
        <v>4</v>
      </c>
      <c r="H10" s="7">
        <f>VLOOKUP(A10,$M$4:$X$11,7,FALSE)</f>
        <v>19.5</v>
      </c>
      <c r="I10" s="7">
        <f>VLOOKUP(A10,$M$4:$X$11,8,FALSE)</f>
        <v>29.5</v>
      </c>
      <c r="J10" s="55">
        <f>VLOOKUP(A10,$M$4:$X$11,9,FALSE)</f>
        <v>4</v>
      </c>
      <c r="K10" s="56"/>
      <c r="L10" s="8"/>
      <c r="M10" s="8">
        <f>RANK(X10,$X$4:$X$11,1)</f>
        <v>7</v>
      </c>
      <c r="N10" s="9" t="str">
        <f>[8]Sheet1!C11</f>
        <v>Meadow Springs</v>
      </c>
      <c r="O10" s="10">
        <f>COUNTIF($N$13:$P$523,N10)</f>
        <v>7</v>
      </c>
      <c r="P10" s="8">
        <f>COUNTIF($R$13:$R$523,N10)</f>
        <v>1</v>
      </c>
      <c r="Q10" s="8">
        <f>COUNTIF($S$13:$T$523,N10)</f>
        <v>2</v>
      </c>
      <c r="R10" s="8">
        <f>O10-P10-Q10</f>
        <v>4</v>
      </c>
      <c r="S10" s="8">
        <f>SUMIF($N$12:$N$450,N10,$O$12:$O$450)+SUMIF($P$12:$P$450,N10,$Q$12:$Q$450)</f>
        <v>19.5</v>
      </c>
      <c r="T10" s="8">
        <f>O10*7-S10</f>
        <v>29.5</v>
      </c>
      <c r="U10" s="8">
        <f>P10*2+Q10</f>
        <v>4</v>
      </c>
      <c r="V10" s="8">
        <f>U10+(S10/100)</f>
        <v>4.1950000000000003</v>
      </c>
      <c r="W10" s="8">
        <f>RANK(V10,$V$4:$V$11)</f>
        <v>7</v>
      </c>
      <c r="X10" s="8">
        <f>W10+0.07</f>
        <v>7.07</v>
      </c>
      <c r="Y10" s="11"/>
    </row>
    <row r="11" spans="1:25" ht="15">
      <c r="A11" s="6">
        <v>8</v>
      </c>
      <c r="B11" s="60" t="str">
        <f>VLOOKUP(A11,$M$4:$X$11,2,FALSE)</f>
        <v>Kennedy Bay</v>
      </c>
      <c r="C11" s="56"/>
      <c r="D11" s="7">
        <f>VLOOKUP(A11,$M$4:$X$11,3,FALSE)</f>
        <v>7</v>
      </c>
      <c r="E11" s="7">
        <f>VLOOKUP(A11,$M$4:$X$11,4,FALSE)</f>
        <v>1</v>
      </c>
      <c r="F11" s="7">
        <f>VLOOKUP(A11,$M$4:$X$11,5,FALSE)</f>
        <v>2</v>
      </c>
      <c r="G11" s="7">
        <f>VLOOKUP(A11,$M$4:$X$11,6,FALSE)</f>
        <v>4</v>
      </c>
      <c r="H11" s="7">
        <f>VLOOKUP(A11,$M$4:$X$11,7,FALSE)</f>
        <v>18</v>
      </c>
      <c r="I11" s="7">
        <f>VLOOKUP(A11,$M$4:$X$11,8,FALSE)</f>
        <v>31</v>
      </c>
      <c r="J11" s="55">
        <f>VLOOKUP(A11,$M$4:$X$11,9,FALSE)</f>
        <v>4</v>
      </c>
      <c r="K11" s="56"/>
      <c r="L11" s="110"/>
      <c r="M11" s="109">
        <f>RANK(X11,$X$4:$X$11,1)</f>
        <v>1</v>
      </c>
      <c r="N11" s="9" t="str">
        <f>[8]Sheet1!E11</f>
        <v>Kwinana</v>
      </c>
      <c r="O11" s="108">
        <f>COUNTIF($N$13:$P$618,N11)</f>
        <v>7</v>
      </c>
      <c r="P11" s="107">
        <f>COUNTIF($R$13:$R$618,N11)</f>
        <v>4</v>
      </c>
      <c r="Q11" s="107">
        <f>COUNTIF($S$13:$T$618,N11)</f>
        <v>3</v>
      </c>
      <c r="R11" s="107">
        <f>O11-P11-Q11</f>
        <v>0</v>
      </c>
      <c r="S11" s="8">
        <f>SUMIF($N$12:$N$450,N11,$O$12:$O$450)+SUMIF($P$12:$P$450,N11,$Q$12:$Q$450)</f>
        <v>27</v>
      </c>
      <c r="T11" s="107">
        <f>O11*7-S11</f>
        <v>22</v>
      </c>
      <c r="U11" s="107">
        <f>P11*2+Q11</f>
        <v>11</v>
      </c>
      <c r="V11" s="107">
        <f>U11+(S11/100)</f>
        <v>11.27</v>
      </c>
      <c r="W11" s="8">
        <f>RANK(V11,$V$4:$V$11)</f>
        <v>1</v>
      </c>
      <c r="X11" s="107">
        <f>W11+0.08</f>
        <v>1.08</v>
      </c>
      <c r="Y11" s="106"/>
    </row>
    <row r="12" spans="1:25" ht="15">
      <c r="A12" s="12"/>
      <c r="B12" s="61"/>
      <c r="C12" s="58"/>
      <c r="D12" s="58"/>
      <c r="E12" s="58"/>
      <c r="F12" s="58"/>
      <c r="G12" s="58"/>
      <c r="H12" s="58"/>
      <c r="I12" s="58"/>
      <c r="J12" s="58"/>
      <c r="K12" s="56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21.75" customHeight="1">
      <c r="A13" s="1"/>
      <c r="B13" s="101" t="s">
        <v>17</v>
      </c>
      <c r="C13" s="58"/>
      <c r="D13" s="58"/>
      <c r="E13" s="58"/>
      <c r="F13" s="58"/>
      <c r="G13" s="58"/>
      <c r="H13" s="58"/>
      <c r="I13" s="58"/>
      <c r="J13" s="58"/>
      <c r="K13" s="5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30" customHeight="1">
      <c r="A14" s="13"/>
      <c r="B14" s="76" t="str">
        <f>[8]Sheet1!A43</f>
        <v>ROUND SEVEN</v>
      </c>
      <c r="C14" s="56"/>
      <c r="D14" s="62" t="str">
        <f>[8]Sheet1!B43</f>
        <v>SUNDAY 20 JULY</v>
      </c>
      <c r="E14" s="58"/>
      <c r="F14" s="56"/>
      <c r="G14" s="99" t="str">
        <f>[8]Sheet1!C43</f>
        <v>Meadow Springs CC</v>
      </c>
      <c r="H14" s="58"/>
      <c r="I14" s="58"/>
      <c r="J14" s="58"/>
      <c r="K14" s="56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spans="1:25" ht="15">
      <c r="A15" s="14"/>
      <c r="B15" s="15" t="s">
        <v>18</v>
      </c>
      <c r="C15" s="64" t="str">
        <f>[8]Sheet1!C44</f>
        <v>Kennedy Bay</v>
      </c>
      <c r="D15" s="58"/>
      <c r="E15" s="58"/>
      <c r="F15" s="56"/>
      <c r="G15" s="16" t="s">
        <v>18</v>
      </c>
      <c r="H15" s="65" t="str">
        <f>[8]Sheet1!E44</f>
        <v>Kwinana</v>
      </c>
      <c r="I15" s="58"/>
      <c r="J15" s="58"/>
      <c r="K15" s="5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15">
      <c r="A16" s="14"/>
      <c r="B16" s="77" t="s">
        <v>19</v>
      </c>
      <c r="C16" s="80" t="s">
        <v>20</v>
      </c>
      <c r="D16" s="68"/>
      <c r="E16" s="77" t="s">
        <v>469</v>
      </c>
      <c r="F16" s="77" t="s">
        <v>21</v>
      </c>
      <c r="G16" s="81" t="s">
        <v>19</v>
      </c>
      <c r="H16" s="66" t="s">
        <v>20</v>
      </c>
      <c r="I16" s="68"/>
      <c r="J16" s="81" t="s">
        <v>469</v>
      </c>
      <c r="K16" s="81" t="s">
        <v>21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15">
      <c r="A17" s="14"/>
      <c r="B17" s="78"/>
      <c r="C17" s="69"/>
      <c r="D17" s="71"/>
      <c r="E17" s="78"/>
      <c r="F17" s="78"/>
      <c r="G17" s="78"/>
      <c r="H17" s="69"/>
      <c r="I17" s="71"/>
      <c r="J17" s="78"/>
      <c r="K17" s="7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15">
      <c r="A18" s="14"/>
      <c r="B18" s="79"/>
      <c r="C18" s="72"/>
      <c r="D18" s="74"/>
      <c r="E18" s="79"/>
      <c r="F18" s="79"/>
      <c r="G18" s="79"/>
      <c r="H18" s="72"/>
      <c r="I18" s="74"/>
      <c r="J18" s="79"/>
      <c r="K18" s="7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ht="15">
      <c r="A19" s="14"/>
      <c r="B19" s="15">
        <v>1</v>
      </c>
      <c r="C19" s="75" t="s">
        <v>1455</v>
      </c>
      <c r="D19" s="56"/>
      <c r="E19" s="21">
        <v>7</v>
      </c>
      <c r="F19" s="19" t="s">
        <v>23</v>
      </c>
      <c r="G19" s="98">
        <v>1</v>
      </c>
      <c r="H19" s="75" t="s">
        <v>1389</v>
      </c>
      <c r="I19" s="56"/>
      <c r="J19" s="21">
        <v>9</v>
      </c>
      <c r="K19" s="19" t="s">
        <v>23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 ht="15">
      <c r="A20" s="14"/>
      <c r="B20" s="15">
        <v>2</v>
      </c>
      <c r="C20" s="75" t="s">
        <v>1454</v>
      </c>
      <c r="D20" s="56"/>
      <c r="E20" s="21">
        <v>9</v>
      </c>
      <c r="F20" s="19" t="s">
        <v>23</v>
      </c>
      <c r="G20" s="97">
        <v>2</v>
      </c>
      <c r="H20" s="75" t="s">
        <v>1387</v>
      </c>
      <c r="I20" s="56"/>
      <c r="J20" s="21">
        <v>10</v>
      </c>
      <c r="K20" s="19" t="s">
        <v>23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 ht="15">
      <c r="A21" s="14"/>
      <c r="B21" s="15">
        <v>3</v>
      </c>
      <c r="C21" s="75" t="s">
        <v>1425</v>
      </c>
      <c r="D21" s="56"/>
      <c r="E21" s="21">
        <v>11</v>
      </c>
      <c r="F21" s="19" t="s">
        <v>23</v>
      </c>
      <c r="G21" s="97">
        <v>3</v>
      </c>
      <c r="H21" s="75" t="s">
        <v>1385</v>
      </c>
      <c r="I21" s="56"/>
      <c r="J21" s="21">
        <v>10</v>
      </c>
      <c r="K21" s="19" t="s">
        <v>23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 ht="15">
      <c r="A22" s="14"/>
      <c r="B22" s="15">
        <v>4</v>
      </c>
      <c r="C22" s="75" t="s">
        <v>1423</v>
      </c>
      <c r="D22" s="56"/>
      <c r="E22" s="21">
        <v>11</v>
      </c>
      <c r="F22" s="19" t="s">
        <v>23</v>
      </c>
      <c r="G22" s="97">
        <v>4</v>
      </c>
      <c r="H22" s="75" t="s">
        <v>1379</v>
      </c>
      <c r="I22" s="56"/>
      <c r="J22" s="21">
        <v>12</v>
      </c>
      <c r="K22" s="19" t="s">
        <v>23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 ht="15">
      <c r="A23" s="14"/>
      <c r="B23" s="15">
        <v>5</v>
      </c>
      <c r="C23" s="75" t="s">
        <v>1495</v>
      </c>
      <c r="D23" s="56"/>
      <c r="E23" s="21">
        <v>11</v>
      </c>
      <c r="F23" s="19" t="s">
        <v>23</v>
      </c>
      <c r="G23" s="97">
        <v>5</v>
      </c>
      <c r="H23" s="75" t="s">
        <v>1471</v>
      </c>
      <c r="I23" s="56"/>
      <c r="J23" s="21">
        <v>12</v>
      </c>
      <c r="K23" s="19" t="s">
        <v>23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 ht="15">
      <c r="A24" s="14"/>
      <c r="B24" s="15">
        <v>6</v>
      </c>
      <c r="C24" s="75" t="s">
        <v>1421</v>
      </c>
      <c r="D24" s="56"/>
      <c r="E24" s="21">
        <v>12</v>
      </c>
      <c r="F24" s="19" t="s">
        <v>23</v>
      </c>
      <c r="G24" s="97">
        <v>6</v>
      </c>
      <c r="H24" s="75" t="s">
        <v>1381</v>
      </c>
      <c r="I24" s="56"/>
      <c r="J24" s="21">
        <v>12</v>
      </c>
      <c r="K24" s="19" t="s">
        <v>23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 ht="15">
      <c r="A25" s="14"/>
      <c r="B25" s="15">
        <v>7</v>
      </c>
      <c r="C25" s="75" t="s">
        <v>1453</v>
      </c>
      <c r="D25" s="56"/>
      <c r="E25" s="21">
        <v>15</v>
      </c>
      <c r="F25" s="19" t="s">
        <v>23</v>
      </c>
      <c r="G25" s="97">
        <v>7</v>
      </c>
      <c r="H25" s="75" t="s">
        <v>1377</v>
      </c>
      <c r="I25" s="56"/>
      <c r="J25" s="21">
        <v>13</v>
      </c>
      <c r="K25" s="19" t="s">
        <v>23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 ht="15">
      <c r="A26" s="14"/>
      <c r="B26" s="64" t="str">
        <f>"TOTAL MATCHES WON BY : "&amp;C15</f>
        <v>TOTAL MATCHES WON BY : Kennedy Bay</v>
      </c>
      <c r="C26" s="58"/>
      <c r="D26" s="58"/>
      <c r="E26" s="56"/>
      <c r="F26" s="21">
        <f>COUNTA(F19:F25)-0.5*COUNTIF(F19:F25,"Sq*")-COUNTIF(F19:F25,"TBA")</f>
        <v>3.5</v>
      </c>
      <c r="G26" s="84" t="str">
        <f>"TOTAL MATCHES WON BY : "&amp;H15</f>
        <v>TOTAL MATCHES WON BY : Kwinana</v>
      </c>
      <c r="H26" s="58"/>
      <c r="I26" s="58"/>
      <c r="J26" s="56"/>
      <c r="K26" s="21">
        <f>COUNTA(K19:K25)-0.5*COUNTIF(K19:K25,"Sq*")-COUNTIF(K19:K25,"TBA")</f>
        <v>3.5</v>
      </c>
      <c r="L26" s="22"/>
      <c r="M26" s="22"/>
      <c r="N26" s="22" t="str">
        <f>IF(F26+K26=0,"",C15)</f>
        <v>Kennedy Bay</v>
      </c>
      <c r="O26" s="22">
        <f>F26</f>
        <v>3.5</v>
      </c>
      <c r="P26" s="22" t="str">
        <f>IF(F26+K26=0,"",H15)</f>
        <v>Kwinana</v>
      </c>
      <c r="Q26" s="22">
        <f>K26</f>
        <v>3.5</v>
      </c>
      <c r="R26" s="22" t="str">
        <f>G27</f>
        <v>HALVED</v>
      </c>
      <c r="S26" s="22" t="str">
        <f>IF(R26="HALVED",C15,"")</f>
        <v>Kennedy Bay</v>
      </c>
      <c r="T26" s="22" t="str">
        <f>IF(R26="HALVED",H15,"")</f>
        <v>Kwinana</v>
      </c>
      <c r="U26" s="22"/>
      <c r="V26" s="22"/>
      <c r="W26" s="22"/>
      <c r="X26" s="22"/>
      <c r="Y26" s="22"/>
    </row>
    <row r="27" spans="1:25" ht="15">
      <c r="A27" s="23"/>
      <c r="B27" s="82" t="s">
        <v>41</v>
      </c>
      <c r="C27" s="58"/>
      <c r="D27" s="58"/>
      <c r="E27" s="58"/>
      <c r="F27" s="56"/>
      <c r="G27" s="83" t="str">
        <f>IF(F26+K26&lt;4,"",IF(F26=K26,"HALVED",IF(F26&gt;K26,C15,H15)))</f>
        <v>HALVED</v>
      </c>
      <c r="H27" s="58"/>
      <c r="I27" s="58"/>
      <c r="J27" s="58"/>
      <c r="K27" s="56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15">
      <c r="A28" s="23"/>
      <c r="B28" s="25"/>
      <c r="C28" s="25"/>
      <c r="D28" s="25"/>
      <c r="E28" s="25"/>
      <c r="F28" s="25"/>
      <c r="G28" s="26"/>
      <c r="H28" s="26"/>
      <c r="I28" s="26"/>
      <c r="J28" s="26"/>
      <c r="K28" s="26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14"/>
      <c r="B29" s="15" t="s">
        <v>18</v>
      </c>
      <c r="C29" s="64" t="str">
        <f>[8]Sheet1!C45</f>
        <v>Rockingham</v>
      </c>
      <c r="D29" s="58"/>
      <c r="E29" s="58"/>
      <c r="F29" s="56"/>
      <c r="G29" s="16" t="s">
        <v>18</v>
      </c>
      <c r="H29" s="65" t="str">
        <f>[8]Sheet1!E45</f>
        <v>Meadow Springs</v>
      </c>
      <c r="I29" s="58"/>
      <c r="J29" s="58"/>
      <c r="K29" s="5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ht="15">
      <c r="A30" s="14"/>
      <c r="B30" s="77" t="s">
        <v>19</v>
      </c>
      <c r="C30" s="80" t="s">
        <v>20</v>
      </c>
      <c r="D30" s="68"/>
      <c r="E30" s="77" t="s">
        <v>469</v>
      </c>
      <c r="F30" s="77" t="s">
        <v>21</v>
      </c>
      <c r="G30" s="81" t="s">
        <v>19</v>
      </c>
      <c r="H30" s="66" t="s">
        <v>20</v>
      </c>
      <c r="I30" s="68"/>
      <c r="J30" s="81" t="s">
        <v>469</v>
      </c>
      <c r="K30" s="81" t="s">
        <v>21</v>
      </c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ht="15">
      <c r="A31" s="14"/>
      <c r="B31" s="78"/>
      <c r="C31" s="69"/>
      <c r="D31" s="71"/>
      <c r="E31" s="78"/>
      <c r="F31" s="78"/>
      <c r="G31" s="78"/>
      <c r="H31" s="69"/>
      <c r="I31" s="71"/>
      <c r="J31" s="78"/>
      <c r="K31" s="7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ht="15">
      <c r="A32" s="14"/>
      <c r="B32" s="79"/>
      <c r="C32" s="72"/>
      <c r="D32" s="74"/>
      <c r="E32" s="79"/>
      <c r="F32" s="79"/>
      <c r="G32" s="79"/>
      <c r="H32" s="72"/>
      <c r="I32" s="74"/>
      <c r="J32" s="79"/>
      <c r="K32" s="7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ht="15">
      <c r="A33" s="14"/>
      <c r="B33" s="15">
        <v>1</v>
      </c>
      <c r="C33" s="75" t="s">
        <v>1430</v>
      </c>
      <c r="D33" s="56"/>
      <c r="E33" s="21">
        <v>5</v>
      </c>
      <c r="F33" s="19" t="s">
        <v>23</v>
      </c>
      <c r="G33" s="98">
        <v>1</v>
      </c>
      <c r="H33" s="75" t="s">
        <v>1388</v>
      </c>
      <c r="I33" s="56"/>
      <c r="J33" s="21">
        <v>8</v>
      </c>
      <c r="K33" s="19" t="s">
        <v>23</v>
      </c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 ht="15">
      <c r="A34" s="14"/>
      <c r="B34" s="15">
        <v>2</v>
      </c>
      <c r="C34" s="75" t="s">
        <v>1426</v>
      </c>
      <c r="D34" s="56"/>
      <c r="E34" s="21">
        <v>7</v>
      </c>
      <c r="F34" s="19" t="s">
        <v>23</v>
      </c>
      <c r="G34" s="97">
        <v>2</v>
      </c>
      <c r="H34" s="75" t="s">
        <v>1487</v>
      </c>
      <c r="I34" s="56"/>
      <c r="J34" s="21">
        <v>8</v>
      </c>
      <c r="K34" s="19" t="s">
        <v>23</v>
      </c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 ht="15">
      <c r="A35" s="14"/>
      <c r="B35" s="15">
        <v>3</v>
      </c>
      <c r="C35" s="75" t="s">
        <v>1422</v>
      </c>
      <c r="D35" s="56"/>
      <c r="E35" s="21">
        <v>7</v>
      </c>
      <c r="F35" s="19" t="s">
        <v>23</v>
      </c>
      <c r="G35" s="97">
        <v>3</v>
      </c>
      <c r="H35" s="75" t="s">
        <v>1390</v>
      </c>
      <c r="I35" s="56"/>
      <c r="J35" s="21">
        <v>9</v>
      </c>
      <c r="K35" s="19" t="s">
        <v>23</v>
      </c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ht="15">
      <c r="A36" s="14"/>
      <c r="B36" s="15">
        <v>4</v>
      </c>
      <c r="C36" s="75" t="s">
        <v>1424</v>
      </c>
      <c r="D36" s="56"/>
      <c r="E36" s="21">
        <v>7</v>
      </c>
      <c r="F36" s="19" t="s">
        <v>23</v>
      </c>
      <c r="G36" s="97">
        <v>4</v>
      </c>
      <c r="H36" s="75" t="s">
        <v>1501</v>
      </c>
      <c r="I36" s="56"/>
      <c r="J36" s="21">
        <v>11</v>
      </c>
      <c r="K36" s="19" t="s">
        <v>23</v>
      </c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ht="15">
      <c r="A37" s="14"/>
      <c r="B37" s="15">
        <v>5</v>
      </c>
      <c r="C37" s="75" t="s">
        <v>1432</v>
      </c>
      <c r="D37" s="56"/>
      <c r="E37" s="21">
        <v>9</v>
      </c>
      <c r="F37" s="19" t="s">
        <v>23</v>
      </c>
      <c r="G37" s="97">
        <v>5</v>
      </c>
      <c r="H37" s="75" t="s">
        <v>1380</v>
      </c>
      <c r="I37" s="56"/>
      <c r="J37" s="21">
        <v>12</v>
      </c>
      <c r="K37" s="19" t="s">
        <v>23</v>
      </c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ht="15">
      <c r="A38" s="14"/>
      <c r="B38" s="15">
        <v>6</v>
      </c>
      <c r="C38" s="75" t="s">
        <v>1461</v>
      </c>
      <c r="D38" s="56"/>
      <c r="E38" s="21">
        <v>13</v>
      </c>
      <c r="F38" s="19" t="s">
        <v>23</v>
      </c>
      <c r="G38" s="97">
        <v>6</v>
      </c>
      <c r="H38" s="75" t="s">
        <v>1500</v>
      </c>
      <c r="I38" s="56"/>
      <c r="J38" s="21">
        <v>12</v>
      </c>
      <c r="K38" s="19" t="s">
        <v>23</v>
      </c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 ht="15">
      <c r="A39" s="14"/>
      <c r="B39" s="15">
        <v>7</v>
      </c>
      <c r="C39" s="75" t="s">
        <v>1463</v>
      </c>
      <c r="D39" s="56"/>
      <c r="E39" s="21">
        <v>13</v>
      </c>
      <c r="F39" s="19" t="s">
        <v>23</v>
      </c>
      <c r="G39" s="97">
        <v>7</v>
      </c>
      <c r="H39" s="75" t="s">
        <v>1382</v>
      </c>
      <c r="I39" s="56"/>
      <c r="J39" s="21">
        <v>13</v>
      </c>
      <c r="K39" s="19" t="s">
        <v>23</v>
      </c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 ht="30">
      <c r="A40" s="14"/>
      <c r="B40" s="64" t="str">
        <f>"TOTAL MATCHES WON BY : "&amp;C29</f>
        <v>TOTAL MATCHES WON BY : Rockingham</v>
      </c>
      <c r="C40" s="58"/>
      <c r="D40" s="58"/>
      <c r="E40" s="56"/>
      <c r="F40" s="21">
        <f>COUNTA(F33:F39)-0.5*COUNTIF(F33:F39,"Sq*")-COUNTIF(F33:F39,"TBA")</f>
        <v>3.5</v>
      </c>
      <c r="G40" s="84" t="str">
        <f>"TOTAL MATCHES WON BY : "&amp;H29</f>
        <v>TOTAL MATCHES WON BY : Meadow Springs</v>
      </c>
      <c r="H40" s="58"/>
      <c r="I40" s="58"/>
      <c r="J40" s="56"/>
      <c r="K40" s="21">
        <f>COUNTA(K33:K39)-0.5*COUNTIF(K33:K39,"Sq*")-COUNTIF(K33:K39,"TBA")</f>
        <v>3.5</v>
      </c>
      <c r="L40" s="22"/>
      <c r="M40" s="22"/>
      <c r="N40" s="22" t="str">
        <f>IF(F40+K40=0,"",C29)</f>
        <v>Rockingham</v>
      </c>
      <c r="O40" s="22">
        <f>F40</f>
        <v>3.5</v>
      </c>
      <c r="P40" s="22" t="str">
        <f>IF(F40+K40=0,"",H29)</f>
        <v>Meadow Springs</v>
      </c>
      <c r="Q40" s="22">
        <f>K40</f>
        <v>3.5</v>
      </c>
      <c r="R40" s="22" t="str">
        <f>G41</f>
        <v>HALVED</v>
      </c>
      <c r="S40" s="22" t="str">
        <f>IF(R40="HALVED",C29,"")</f>
        <v>Rockingham</v>
      </c>
      <c r="T40" s="22" t="str">
        <f>IF(R40="HALVED",H29,"")</f>
        <v>Meadow Springs</v>
      </c>
      <c r="U40" s="22"/>
      <c r="V40" s="22"/>
      <c r="W40" s="22"/>
      <c r="X40" s="22"/>
      <c r="Y40" s="22"/>
    </row>
    <row r="41" spans="1:25" ht="15">
      <c r="A41" s="23"/>
      <c r="B41" s="82" t="s">
        <v>41</v>
      </c>
      <c r="C41" s="58"/>
      <c r="D41" s="58"/>
      <c r="E41" s="58"/>
      <c r="F41" s="56"/>
      <c r="G41" s="83" t="str">
        <f>IF(F40+K40&lt;4,"",IF(F40=K40,"HALVED",IF(F40&gt;K40,C29,H29)))</f>
        <v>HALVED</v>
      </c>
      <c r="H41" s="58"/>
      <c r="I41" s="58"/>
      <c r="J41" s="58"/>
      <c r="K41" s="56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5">
      <c r="A42" s="23"/>
      <c r="B42" s="25"/>
      <c r="C42" s="25"/>
      <c r="D42" s="25"/>
      <c r="E42" s="25"/>
      <c r="F42" s="25"/>
      <c r="G42" s="26"/>
      <c r="H42" s="26"/>
      <c r="I42" s="26"/>
      <c r="J42" s="26"/>
      <c r="K42" s="26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spans="1:25" ht="15">
      <c r="A43" s="14"/>
      <c r="B43" s="15" t="s">
        <v>18</v>
      </c>
      <c r="C43" s="64" t="str">
        <f>[8]Sheet1!C46</f>
        <v>Bunbury</v>
      </c>
      <c r="D43" s="58"/>
      <c r="E43" s="58"/>
      <c r="F43" s="56"/>
      <c r="G43" s="16" t="s">
        <v>18</v>
      </c>
      <c r="H43" s="65" t="str">
        <f>[8]Sheet1!E46</f>
        <v>Mandurah</v>
      </c>
      <c r="I43" s="58"/>
      <c r="J43" s="58"/>
      <c r="K43" s="5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ht="15">
      <c r="A44" s="14"/>
      <c r="B44" s="77" t="s">
        <v>19</v>
      </c>
      <c r="C44" s="80" t="s">
        <v>20</v>
      </c>
      <c r="D44" s="68"/>
      <c r="E44" s="77" t="s">
        <v>469</v>
      </c>
      <c r="F44" s="77" t="s">
        <v>21</v>
      </c>
      <c r="G44" s="81" t="s">
        <v>19</v>
      </c>
      <c r="H44" s="66" t="s">
        <v>20</v>
      </c>
      <c r="I44" s="68"/>
      <c r="J44" s="81" t="s">
        <v>469</v>
      </c>
      <c r="K44" s="81" t="s">
        <v>21</v>
      </c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ht="15">
      <c r="A45" s="14"/>
      <c r="B45" s="78"/>
      <c r="C45" s="69"/>
      <c r="D45" s="71"/>
      <c r="E45" s="78"/>
      <c r="F45" s="78"/>
      <c r="G45" s="78"/>
      <c r="H45" s="69"/>
      <c r="I45" s="71"/>
      <c r="J45" s="78"/>
      <c r="K45" s="7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ht="15">
      <c r="A46" s="14"/>
      <c r="B46" s="79"/>
      <c r="C46" s="72"/>
      <c r="D46" s="74"/>
      <c r="E46" s="79"/>
      <c r="F46" s="79"/>
      <c r="G46" s="79"/>
      <c r="H46" s="72"/>
      <c r="I46" s="74"/>
      <c r="J46" s="79"/>
      <c r="K46" s="79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ht="15">
      <c r="A47" s="14"/>
      <c r="B47" s="15">
        <v>1</v>
      </c>
      <c r="C47" s="75" t="s">
        <v>1402</v>
      </c>
      <c r="D47" s="56"/>
      <c r="E47" s="21">
        <v>7</v>
      </c>
      <c r="F47" s="19" t="s">
        <v>23</v>
      </c>
      <c r="G47" s="98">
        <v>1</v>
      </c>
      <c r="H47" s="75" t="s">
        <v>609</v>
      </c>
      <c r="I47" s="56"/>
      <c r="J47" s="21">
        <v>7</v>
      </c>
      <c r="K47" s="19" t="s">
        <v>23</v>
      </c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 ht="15">
      <c r="A48" s="14"/>
      <c r="B48" s="15">
        <v>2</v>
      </c>
      <c r="C48" s="75" t="s">
        <v>1395</v>
      </c>
      <c r="D48" s="56"/>
      <c r="E48" s="21">
        <v>8</v>
      </c>
      <c r="F48" s="19" t="s">
        <v>23</v>
      </c>
      <c r="G48" s="97">
        <v>2</v>
      </c>
      <c r="H48" s="75" t="s">
        <v>1468</v>
      </c>
      <c r="I48" s="56"/>
      <c r="J48" s="21">
        <v>11</v>
      </c>
      <c r="K48" s="19" t="s">
        <v>23</v>
      </c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 ht="15">
      <c r="A49" s="14"/>
      <c r="B49" s="15">
        <v>3</v>
      </c>
      <c r="C49" s="75" t="s">
        <v>1448</v>
      </c>
      <c r="D49" s="56"/>
      <c r="E49" s="21">
        <v>8</v>
      </c>
      <c r="F49" s="19" t="s">
        <v>23</v>
      </c>
      <c r="G49" s="97">
        <v>3</v>
      </c>
      <c r="H49" s="75" t="s">
        <v>1499</v>
      </c>
      <c r="I49" s="56"/>
      <c r="J49" s="21">
        <v>11</v>
      </c>
      <c r="K49" s="19" t="s">
        <v>23</v>
      </c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 ht="15">
      <c r="A50" s="14"/>
      <c r="B50" s="15">
        <v>4</v>
      </c>
      <c r="C50" s="75" t="s">
        <v>1391</v>
      </c>
      <c r="D50" s="56"/>
      <c r="E50" s="21">
        <v>9</v>
      </c>
      <c r="F50" s="19" t="s">
        <v>23</v>
      </c>
      <c r="G50" s="97">
        <v>4</v>
      </c>
      <c r="H50" s="75" t="s">
        <v>1412</v>
      </c>
      <c r="I50" s="56"/>
      <c r="J50" s="21">
        <v>12</v>
      </c>
      <c r="K50" s="19" t="s">
        <v>23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 ht="15">
      <c r="A51" s="14"/>
      <c r="B51" s="15">
        <v>5</v>
      </c>
      <c r="C51" s="75" t="s">
        <v>1457</v>
      </c>
      <c r="D51" s="56"/>
      <c r="E51" s="21">
        <v>9</v>
      </c>
      <c r="F51" s="19" t="s">
        <v>23</v>
      </c>
      <c r="G51" s="97">
        <v>5</v>
      </c>
      <c r="H51" s="75" t="s">
        <v>1498</v>
      </c>
      <c r="I51" s="56"/>
      <c r="J51" s="21">
        <v>13</v>
      </c>
      <c r="K51" s="19" t="s">
        <v>23</v>
      </c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 ht="15">
      <c r="A52" s="14"/>
      <c r="B52" s="15">
        <v>6</v>
      </c>
      <c r="C52" s="75" t="s">
        <v>1497</v>
      </c>
      <c r="D52" s="56"/>
      <c r="E52" s="21">
        <v>11</v>
      </c>
      <c r="F52" s="19" t="s">
        <v>23</v>
      </c>
      <c r="G52" s="97">
        <v>6</v>
      </c>
      <c r="H52" s="75" t="s">
        <v>1466</v>
      </c>
      <c r="I52" s="56"/>
      <c r="J52" s="21">
        <v>13</v>
      </c>
      <c r="K52" s="19" t="s">
        <v>23</v>
      </c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 ht="15">
      <c r="A53" s="14"/>
      <c r="B53" s="15">
        <v>7</v>
      </c>
      <c r="C53" s="75" t="s">
        <v>1496</v>
      </c>
      <c r="D53" s="56"/>
      <c r="E53" s="21">
        <v>15</v>
      </c>
      <c r="F53" s="19" t="s">
        <v>23</v>
      </c>
      <c r="G53" s="97">
        <v>7</v>
      </c>
      <c r="H53" s="75" t="s">
        <v>1474</v>
      </c>
      <c r="I53" s="56"/>
      <c r="J53" s="21">
        <v>15</v>
      </c>
      <c r="K53" s="19" t="s">
        <v>23</v>
      </c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 ht="15">
      <c r="A54" s="14"/>
      <c r="B54" s="64" t="str">
        <f>"TOTAL MATCHES WON BY : "&amp;C43</f>
        <v>TOTAL MATCHES WON BY : Bunbury</v>
      </c>
      <c r="C54" s="58"/>
      <c r="D54" s="58"/>
      <c r="E54" s="56"/>
      <c r="F54" s="21">
        <f>COUNTA(F47:F53)-0.5*COUNTIF(F47:F53,"Sq*")-COUNTIF(F47:F53,"TBA")</f>
        <v>3.5</v>
      </c>
      <c r="G54" s="84" t="str">
        <f>"TOTAL MATCHES WON BY : "&amp;H43</f>
        <v>TOTAL MATCHES WON BY : Mandurah</v>
      </c>
      <c r="H54" s="58"/>
      <c r="I54" s="58"/>
      <c r="J54" s="56"/>
      <c r="K54" s="21">
        <f>COUNTA(K47:K53)-0.5*COUNTIF(K47:K53,"Sq*")-COUNTIF(K47:K53,"TBA")</f>
        <v>3.5</v>
      </c>
      <c r="L54" s="22"/>
      <c r="M54" s="22"/>
      <c r="N54" s="22" t="str">
        <f>IF(F54+K54=0,"",C43)</f>
        <v>Bunbury</v>
      </c>
      <c r="O54" s="22">
        <f>F54</f>
        <v>3.5</v>
      </c>
      <c r="P54" s="22" t="str">
        <f>IF(F54+K54=0,"",H43)</f>
        <v>Mandurah</v>
      </c>
      <c r="Q54" s="22">
        <f>K54</f>
        <v>3.5</v>
      </c>
      <c r="R54" s="22" t="str">
        <f>G55</f>
        <v>HALVED</v>
      </c>
      <c r="S54" s="22" t="str">
        <f>IF(R54="HALVED",C43,"")</f>
        <v>Bunbury</v>
      </c>
      <c r="T54" s="22" t="str">
        <f>IF(R54="HALVED",H43,"")</f>
        <v>Mandurah</v>
      </c>
      <c r="U54" s="22"/>
      <c r="V54" s="22"/>
      <c r="W54" s="22"/>
      <c r="X54" s="22"/>
      <c r="Y54" s="22"/>
    </row>
    <row r="55" spans="1:25" ht="15">
      <c r="A55" s="23"/>
      <c r="B55" s="82" t="s">
        <v>41</v>
      </c>
      <c r="C55" s="58"/>
      <c r="D55" s="58"/>
      <c r="E55" s="58"/>
      <c r="F55" s="56"/>
      <c r="G55" s="83" t="str">
        <f>IF(F54+K54&lt;4,"",IF(F54=K54,"HALVED",IF(F54&gt;K54,C43,H43)))</f>
        <v>HALVED</v>
      </c>
      <c r="H55" s="58"/>
      <c r="I55" s="58"/>
      <c r="J55" s="58"/>
      <c r="K55" s="56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spans="1:25" ht="15">
      <c r="A56" s="23"/>
      <c r="B56" s="25"/>
      <c r="C56" s="25"/>
      <c r="D56" s="25"/>
      <c r="E56" s="25"/>
      <c r="F56" s="25"/>
      <c r="G56" s="26"/>
      <c r="H56" s="26"/>
      <c r="I56" s="26"/>
      <c r="J56" s="26"/>
      <c r="K56" s="26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spans="1:25" ht="15">
      <c r="A57" s="23"/>
      <c r="B57" s="15" t="s">
        <v>18</v>
      </c>
      <c r="C57" s="64" t="str">
        <f>[8]Sheet1!C47</f>
        <v>The Cut</v>
      </c>
      <c r="D57" s="58"/>
      <c r="E57" s="58"/>
      <c r="F57" s="56"/>
      <c r="G57" s="16" t="s">
        <v>18</v>
      </c>
      <c r="H57" s="65" t="str">
        <f>[8]Sheet1!E47</f>
        <v>Secret Harbour</v>
      </c>
      <c r="I57" s="58"/>
      <c r="J57" s="58"/>
      <c r="K57" s="56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</row>
    <row r="58" spans="1:25" ht="15">
      <c r="A58" s="23"/>
      <c r="B58" s="77" t="s">
        <v>19</v>
      </c>
      <c r="C58" s="80" t="s">
        <v>20</v>
      </c>
      <c r="D58" s="68"/>
      <c r="E58" s="77" t="s">
        <v>469</v>
      </c>
      <c r="F58" s="77" t="s">
        <v>21</v>
      </c>
      <c r="G58" s="81" t="s">
        <v>19</v>
      </c>
      <c r="H58" s="66" t="s">
        <v>20</v>
      </c>
      <c r="I58" s="68"/>
      <c r="J58" s="81" t="s">
        <v>469</v>
      </c>
      <c r="K58" s="81" t="s">
        <v>21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spans="1:25" ht="15">
      <c r="A59" s="23"/>
      <c r="B59" s="78"/>
      <c r="C59" s="69"/>
      <c r="D59" s="71"/>
      <c r="E59" s="78"/>
      <c r="F59" s="78"/>
      <c r="G59" s="78"/>
      <c r="H59" s="69"/>
      <c r="I59" s="71"/>
      <c r="J59" s="78"/>
      <c r="K59" s="78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spans="1:25" ht="15">
      <c r="A60" s="23"/>
      <c r="B60" s="79"/>
      <c r="C60" s="72"/>
      <c r="D60" s="74"/>
      <c r="E60" s="79"/>
      <c r="F60" s="79"/>
      <c r="G60" s="79"/>
      <c r="H60" s="72"/>
      <c r="I60" s="74"/>
      <c r="J60" s="79"/>
      <c r="K60" s="79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spans="1:25" ht="15">
      <c r="A61" s="23"/>
      <c r="B61" s="15">
        <v>1</v>
      </c>
      <c r="C61" s="75" t="s">
        <v>1450</v>
      </c>
      <c r="D61" s="56"/>
      <c r="E61" s="21">
        <v>5</v>
      </c>
      <c r="F61" s="19" t="s">
        <v>23</v>
      </c>
      <c r="G61" s="98">
        <v>1</v>
      </c>
      <c r="H61" s="75" t="s">
        <v>1403</v>
      </c>
      <c r="I61" s="56"/>
      <c r="J61" s="21">
        <v>3</v>
      </c>
      <c r="K61" s="19" t="s">
        <v>23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spans="1:25" ht="15">
      <c r="A62" s="23"/>
      <c r="B62" s="15">
        <v>2</v>
      </c>
      <c r="C62" s="75" t="s">
        <v>1415</v>
      </c>
      <c r="D62" s="56"/>
      <c r="E62" s="21">
        <v>6</v>
      </c>
      <c r="F62" s="19" t="s">
        <v>23</v>
      </c>
      <c r="G62" s="97">
        <v>2</v>
      </c>
      <c r="H62" s="75" t="s">
        <v>1401</v>
      </c>
      <c r="I62" s="56"/>
      <c r="J62" s="21">
        <v>4</v>
      </c>
      <c r="K62" s="19" t="s">
        <v>23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spans="1:25" ht="15">
      <c r="A63" s="23"/>
      <c r="B63" s="15">
        <v>3</v>
      </c>
      <c r="C63" s="75" t="s">
        <v>1417</v>
      </c>
      <c r="D63" s="56"/>
      <c r="E63" s="21">
        <v>7</v>
      </c>
      <c r="F63" s="19" t="s">
        <v>23</v>
      </c>
      <c r="G63" s="97">
        <v>3</v>
      </c>
      <c r="H63" s="75" t="s">
        <v>1476</v>
      </c>
      <c r="I63" s="56"/>
      <c r="J63" s="21">
        <v>5</v>
      </c>
      <c r="K63" s="19" t="s">
        <v>23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spans="1:25" ht="15">
      <c r="A64" s="23"/>
      <c r="B64" s="15">
        <v>4</v>
      </c>
      <c r="C64" s="75" t="s">
        <v>1413</v>
      </c>
      <c r="D64" s="56"/>
      <c r="E64" s="21">
        <v>8</v>
      </c>
      <c r="F64" s="19" t="s">
        <v>23</v>
      </c>
      <c r="G64" s="97">
        <v>4</v>
      </c>
      <c r="H64" s="75" t="s">
        <v>1441</v>
      </c>
      <c r="I64" s="56"/>
      <c r="J64" s="21">
        <v>7</v>
      </c>
      <c r="K64" s="19" t="s">
        <v>23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spans="1:25" ht="15">
      <c r="A65" s="23"/>
      <c r="B65" s="15">
        <v>5</v>
      </c>
      <c r="C65" s="75" t="s">
        <v>1449</v>
      </c>
      <c r="D65" s="56"/>
      <c r="E65" s="21">
        <v>9</v>
      </c>
      <c r="F65" s="19" t="s">
        <v>23</v>
      </c>
      <c r="G65" s="97">
        <v>5</v>
      </c>
      <c r="H65" s="75" t="s">
        <v>1400</v>
      </c>
      <c r="I65" s="56"/>
      <c r="J65" s="21">
        <v>7</v>
      </c>
      <c r="K65" s="19" t="s">
        <v>23</v>
      </c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spans="1:25" ht="15">
      <c r="A66" s="23"/>
      <c r="B66" s="15">
        <v>6</v>
      </c>
      <c r="C66" s="75" t="s">
        <v>1409</v>
      </c>
      <c r="D66" s="56"/>
      <c r="E66" s="21">
        <v>9</v>
      </c>
      <c r="F66" s="19" t="s">
        <v>23</v>
      </c>
      <c r="G66" s="97">
        <v>6</v>
      </c>
      <c r="H66" s="75" t="s">
        <v>1396</v>
      </c>
      <c r="I66" s="56"/>
      <c r="J66" s="21">
        <v>8</v>
      </c>
      <c r="K66" s="19" t="s">
        <v>23</v>
      </c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spans="1:25" ht="15">
      <c r="A67" s="23"/>
      <c r="B67" s="15">
        <v>7</v>
      </c>
      <c r="C67" s="75" t="s">
        <v>1446</v>
      </c>
      <c r="D67" s="56"/>
      <c r="E67" s="21">
        <v>10</v>
      </c>
      <c r="F67" s="19" t="s">
        <v>23</v>
      </c>
      <c r="G67" s="97">
        <v>7</v>
      </c>
      <c r="H67" s="75" t="s">
        <v>1394</v>
      </c>
      <c r="I67" s="56"/>
      <c r="J67" s="21">
        <v>10</v>
      </c>
      <c r="K67" s="19" t="s">
        <v>23</v>
      </c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spans="1:25" ht="15">
      <c r="A68" s="23"/>
      <c r="B68" s="64" t="str">
        <f>"TOTAL MATCHES WON BY : "&amp;C57</f>
        <v>TOTAL MATCHES WON BY : The Cut</v>
      </c>
      <c r="C68" s="58"/>
      <c r="D68" s="58"/>
      <c r="E68" s="56"/>
      <c r="F68" s="21">
        <f>COUNTA(F61:F67)-0.5*COUNTIF(F61:F67,"Sq*")-COUNTIF(F61:F67,"TBA")</f>
        <v>3.5</v>
      </c>
      <c r="G68" s="84" t="str">
        <f>"TOTAL MATCHES WON BY : "&amp;H57</f>
        <v>TOTAL MATCHES WON BY : Secret Harbour</v>
      </c>
      <c r="H68" s="58"/>
      <c r="I68" s="58"/>
      <c r="J68" s="56"/>
      <c r="K68" s="21">
        <f>COUNTA(K61:K67)-0.5*COUNTIF(K61:K67,"Sq*")-COUNTIF(K61:K67,"TBA")</f>
        <v>3.5</v>
      </c>
      <c r="L68" s="24"/>
      <c r="M68" s="24"/>
      <c r="N68" s="22" t="str">
        <f>IF(F68+K68=0,"",C57)</f>
        <v>The Cut</v>
      </c>
      <c r="O68" s="22">
        <f>F68</f>
        <v>3.5</v>
      </c>
      <c r="P68" s="22" t="str">
        <f>IF(F68+K68=0,"",H57)</f>
        <v>Secret Harbour</v>
      </c>
      <c r="Q68" s="22">
        <f>K68</f>
        <v>3.5</v>
      </c>
      <c r="R68" s="22" t="str">
        <f>G69</f>
        <v>HALVED</v>
      </c>
      <c r="S68" s="22" t="str">
        <f>IF(R68="HALVED",C57,"")</f>
        <v>The Cut</v>
      </c>
      <c r="T68" s="22" t="str">
        <f>IF(R68="HALVED",H57,"")</f>
        <v>Secret Harbour</v>
      </c>
      <c r="U68" s="22"/>
      <c r="V68" s="22"/>
      <c r="W68" s="24"/>
      <c r="X68" s="24"/>
      <c r="Y68" s="24"/>
    </row>
    <row r="69" spans="1:25" ht="15">
      <c r="A69" s="23"/>
      <c r="B69" s="82" t="s">
        <v>41</v>
      </c>
      <c r="C69" s="58"/>
      <c r="D69" s="58"/>
      <c r="E69" s="58"/>
      <c r="F69" s="56"/>
      <c r="G69" s="83" t="str">
        <f>IF(F68+K68&lt;4,"",IF(F68=K68,"HALVED",IF(F68&gt;K68,C57,H57)))</f>
        <v>HALVED</v>
      </c>
      <c r="H69" s="58"/>
      <c r="I69" s="58"/>
      <c r="J69" s="58"/>
      <c r="K69" s="56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spans="1:25" ht="15">
      <c r="A70" s="23"/>
      <c r="B70" s="25"/>
      <c r="C70" s="25"/>
      <c r="D70" s="25"/>
      <c r="E70" s="25"/>
      <c r="F70" s="25"/>
      <c r="G70" s="26"/>
      <c r="H70" s="26"/>
      <c r="I70" s="26"/>
      <c r="J70" s="26"/>
      <c r="K70" s="26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spans="1:25" ht="30" customHeight="1">
      <c r="A71" s="13"/>
      <c r="B71" s="76" t="str">
        <f>[8]Sheet1!A37</f>
        <v>ROUND SIX</v>
      </c>
      <c r="C71" s="56"/>
      <c r="D71" s="62" t="str">
        <f>[8]Sheet1!B37</f>
        <v>SUNDAY 13 JULY</v>
      </c>
      <c r="E71" s="58"/>
      <c r="F71" s="56"/>
      <c r="G71" s="99" t="str">
        <f>[8]Sheet1!C37</f>
        <v>Rockingham GC</v>
      </c>
      <c r="H71" s="58"/>
      <c r="I71" s="58"/>
      <c r="J71" s="58"/>
      <c r="K71" s="56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spans="1:25" ht="15">
      <c r="A72" s="23"/>
      <c r="B72" s="15" t="s">
        <v>18</v>
      </c>
      <c r="C72" s="64" t="str">
        <f>[8]Sheet1!C38</f>
        <v>Kennedy Bay</v>
      </c>
      <c r="D72" s="58"/>
      <c r="E72" s="58"/>
      <c r="F72" s="56"/>
      <c r="G72" s="16" t="s">
        <v>18</v>
      </c>
      <c r="H72" s="65" t="str">
        <f>[8]Sheet1!E38</f>
        <v>The Cut</v>
      </c>
      <c r="I72" s="58"/>
      <c r="J72" s="58"/>
      <c r="K72" s="5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</row>
    <row r="73" spans="1:25" ht="15">
      <c r="A73" s="23"/>
      <c r="B73" s="77" t="s">
        <v>19</v>
      </c>
      <c r="C73" s="80" t="s">
        <v>20</v>
      </c>
      <c r="D73" s="68"/>
      <c r="E73" s="77" t="s">
        <v>469</v>
      </c>
      <c r="F73" s="77" t="s">
        <v>21</v>
      </c>
      <c r="G73" s="81" t="s">
        <v>19</v>
      </c>
      <c r="H73" s="66" t="s">
        <v>20</v>
      </c>
      <c r="I73" s="68"/>
      <c r="J73" s="81" t="s">
        <v>469</v>
      </c>
      <c r="K73" s="81" t="s">
        <v>21</v>
      </c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</row>
    <row r="74" spans="1:25" ht="15">
      <c r="A74" s="14"/>
      <c r="B74" s="78"/>
      <c r="C74" s="69"/>
      <c r="D74" s="71"/>
      <c r="E74" s="78"/>
      <c r="F74" s="78"/>
      <c r="G74" s="78"/>
      <c r="H74" s="69"/>
      <c r="I74" s="71"/>
      <c r="J74" s="78"/>
      <c r="K74" s="7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">
      <c r="A75" s="14"/>
      <c r="B75" s="79"/>
      <c r="C75" s="72"/>
      <c r="D75" s="74"/>
      <c r="E75" s="79"/>
      <c r="F75" s="79"/>
      <c r="G75" s="79"/>
      <c r="H75" s="72"/>
      <c r="I75" s="74"/>
      <c r="J75" s="79"/>
      <c r="K75" s="79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">
      <c r="A76" s="14"/>
      <c r="B76" s="15">
        <v>1</v>
      </c>
      <c r="C76" s="75" t="s">
        <v>1431</v>
      </c>
      <c r="D76" s="56"/>
      <c r="E76" s="21">
        <v>4</v>
      </c>
      <c r="F76" s="19" t="s">
        <v>26</v>
      </c>
      <c r="G76" s="98">
        <v>1</v>
      </c>
      <c r="H76" s="75" t="s">
        <v>1450</v>
      </c>
      <c r="I76" s="56"/>
      <c r="J76" s="105">
        <v>5</v>
      </c>
      <c r="K76" s="19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 ht="15">
      <c r="A77" s="14"/>
      <c r="B77" s="15">
        <v>2</v>
      </c>
      <c r="C77" s="75" t="s">
        <v>1455</v>
      </c>
      <c r="D77" s="56"/>
      <c r="E77" s="21">
        <v>7</v>
      </c>
      <c r="F77" s="19"/>
      <c r="G77" s="97">
        <v>2</v>
      </c>
      <c r="H77" s="75" t="s">
        <v>1415</v>
      </c>
      <c r="I77" s="56"/>
      <c r="J77" s="105">
        <v>6</v>
      </c>
      <c r="K77" s="19" t="s">
        <v>92</v>
      </c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 ht="15">
      <c r="A78" s="14"/>
      <c r="B78" s="15">
        <v>3</v>
      </c>
      <c r="C78" s="75" t="s">
        <v>1429</v>
      </c>
      <c r="D78" s="56"/>
      <c r="E78" s="21">
        <v>8</v>
      </c>
      <c r="F78" s="19"/>
      <c r="G78" s="97">
        <v>3</v>
      </c>
      <c r="H78" s="75" t="s">
        <v>1417</v>
      </c>
      <c r="I78" s="56"/>
      <c r="J78" s="105">
        <v>7</v>
      </c>
      <c r="K78" s="19" t="s">
        <v>175</v>
      </c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 ht="15">
      <c r="A79" s="14"/>
      <c r="B79" s="15">
        <v>4</v>
      </c>
      <c r="C79" s="75" t="s">
        <v>1495</v>
      </c>
      <c r="D79" s="56"/>
      <c r="E79" s="21">
        <v>11</v>
      </c>
      <c r="F79" s="19"/>
      <c r="G79" s="97">
        <v>4</v>
      </c>
      <c r="H79" s="75" t="s">
        <v>1413</v>
      </c>
      <c r="I79" s="56"/>
      <c r="J79" s="105">
        <v>8</v>
      </c>
      <c r="K79" s="19" t="s">
        <v>104</v>
      </c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 ht="14.25" customHeight="1">
      <c r="A80" s="14"/>
      <c r="B80" s="15">
        <v>5</v>
      </c>
      <c r="C80" s="75" t="s">
        <v>1423</v>
      </c>
      <c r="D80" s="56"/>
      <c r="E80" s="21">
        <v>11</v>
      </c>
      <c r="F80" s="19" t="s">
        <v>111</v>
      </c>
      <c r="G80" s="97">
        <v>5</v>
      </c>
      <c r="H80" s="75" t="s">
        <v>1449</v>
      </c>
      <c r="I80" s="56"/>
      <c r="J80" s="105">
        <v>8</v>
      </c>
      <c r="K80" s="19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 ht="15">
      <c r="A81" s="14"/>
      <c r="B81" s="15">
        <v>6</v>
      </c>
      <c r="C81" s="75" t="s">
        <v>1425</v>
      </c>
      <c r="D81" s="56"/>
      <c r="E81" s="21">
        <v>11</v>
      </c>
      <c r="F81" s="19" t="s">
        <v>29</v>
      </c>
      <c r="G81" s="97">
        <v>6</v>
      </c>
      <c r="H81" s="75" t="s">
        <v>1494</v>
      </c>
      <c r="I81" s="56"/>
      <c r="J81" s="105">
        <v>9</v>
      </c>
      <c r="K81" s="19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 ht="15">
      <c r="A82" s="14"/>
      <c r="B82" s="15">
        <v>7</v>
      </c>
      <c r="C82" s="75" t="s">
        <v>1452</v>
      </c>
      <c r="D82" s="56"/>
      <c r="E82" s="21">
        <v>15</v>
      </c>
      <c r="F82" s="19"/>
      <c r="G82" s="97">
        <v>7</v>
      </c>
      <c r="H82" s="75" t="s">
        <v>1446</v>
      </c>
      <c r="I82" s="56"/>
      <c r="J82" s="105">
        <v>9</v>
      </c>
      <c r="K82" s="19" t="s">
        <v>26</v>
      </c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 ht="15">
      <c r="A83" s="14"/>
      <c r="B83" s="64" t="str">
        <f>"TOTAL MATCHES WON BY : "&amp;C72</f>
        <v>TOTAL MATCHES WON BY : Kennedy Bay</v>
      </c>
      <c r="C83" s="58"/>
      <c r="D83" s="58"/>
      <c r="E83" s="56"/>
      <c r="F83" s="21">
        <f>COUNTA(F76:F82)-0.5*COUNTIF(F76:F82,"Sq*")-COUNTIF(F76:F82,"TBA")</f>
        <v>3</v>
      </c>
      <c r="G83" s="84" t="str">
        <f>"TOTAL MATCHES WON BY : "&amp;H72</f>
        <v>TOTAL MATCHES WON BY : The Cut</v>
      </c>
      <c r="H83" s="58"/>
      <c r="I83" s="58"/>
      <c r="J83" s="56"/>
      <c r="K83" s="21">
        <f>COUNTA(K76:K82)-0.5*COUNTIF(K76:K82,"Sq*")-COUNTIF(K76:K82,"TBA")</f>
        <v>4</v>
      </c>
      <c r="L83" s="22"/>
      <c r="M83" s="22"/>
      <c r="N83" s="22" t="str">
        <f>IF(F83+K83=0,"",C72)</f>
        <v>Kennedy Bay</v>
      </c>
      <c r="O83" s="22">
        <f>F83</f>
        <v>3</v>
      </c>
      <c r="P83" s="22" t="str">
        <f>IF(F83+K83=0,"",H72)</f>
        <v>The Cut</v>
      </c>
      <c r="Q83" s="22">
        <f>K83</f>
        <v>4</v>
      </c>
      <c r="R83" s="22" t="str">
        <f>G84</f>
        <v>The Cut</v>
      </c>
      <c r="S83" s="22" t="str">
        <f>IF(R83="HALVED",C72,"")</f>
        <v/>
      </c>
      <c r="T83" s="22" t="str">
        <f>IF(R83="HALVED",H72,"")</f>
        <v/>
      </c>
      <c r="U83" s="22"/>
      <c r="V83" s="22"/>
      <c r="W83" s="22"/>
      <c r="X83" s="22"/>
      <c r="Y83" s="22"/>
    </row>
    <row r="84" spans="1:25" ht="15">
      <c r="A84" s="14"/>
      <c r="B84" s="82" t="s">
        <v>41</v>
      </c>
      <c r="C84" s="58"/>
      <c r="D84" s="58"/>
      <c r="E84" s="58"/>
      <c r="F84" s="56"/>
      <c r="G84" s="83" t="str">
        <f>IF(F83+K83&lt;4,"",IF(F83=K83,"HALVED",IF(F83&gt;K83,C72,H72)))</f>
        <v>The Cut</v>
      </c>
      <c r="H84" s="58"/>
      <c r="I84" s="58"/>
      <c r="J84" s="58"/>
      <c r="K84" s="56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spans="1:25" ht="15">
      <c r="A85" s="14"/>
      <c r="B85" s="25"/>
      <c r="C85" s="25"/>
      <c r="D85" s="25"/>
      <c r="E85" s="25"/>
      <c r="F85" s="25"/>
      <c r="G85" s="26"/>
      <c r="H85" s="26"/>
      <c r="I85" s="26"/>
      <c r="J85" s="26"/>
      <c r="K85" s="26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spans="1:25" ht="15">
      <c r="A86" s="23"/>
      <c r="B86" s="15" t="s">
        <v>18</v>
      </c>
      <c r="C86" s="64" t="str">
        <f>[8]Sheet1!C39</f>
        <v>Secret Harbour</v>
      </c>
      <c r="D86" s="58"/>
      <c r="E86" s="58"/>
      <c r="F86" s="56"/>
      <c r="G86" s="16" t="s">
        <v>18</v>
      </c>
      <c r="H86" s="65" t="str">
        <f>[8]Sheet1!E39</f>
        <v>Kwinana</v>
      </c>
      <c r="I86" s="58"/>
      <c r="J86" s="58"/>
      <c r="K86" s="56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ht="15">
      <c r="A87" s="23"/>
      <c r="B87" s="77" t="s">
        <v>19</v>
      </c>
      <c r="C87" s="80" t="s">
        <v>20</v>
      </c>
      <c r="D87" s="68"/>
      <c r="E87" s="77" t="s">
        <v>469</v>
      </c>
      <c r="F87" s="77" t="s">
        <v>21</v>
      </c>
      <c r="G87" s="81" t="s">
        <v>19</v>
      </c>
      <c r="H87" s="66" t="s">
        <v>20</v>
      </c>
      <c r="I87" s="68"/>
      <c r="J87" s="81" t="s">
        <v>469</v>
      </c>
      <c r="K87" s="81" t="s">
        <v>21</v>
      </c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ht="15">
      <c r="A88" s="14"/>
      <c r="B88" s="78"/>
      <c r="C88" s="69"/>
      <c r="D88" s="71"/>
      <c r="E88" s="78"/>
      <c r="F88" s="78"/>
      <c r="G88" s="78"/>
      <c r="H88" s="69"/>
      <c r="I88" s="71"/>
      <c r="J88" s="78"/>
      <c r="K88" s="7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ht="15">
      <c r="A89" s="14"/>
      <c r="B89" s="79"/>
      <c r="C89" s="72"/>
      <c r="D89" s="74"/>
      <c r="E89" s="79"/>
      <c r="F89" s="79"/>
      <c r="G89" s="79"/>
      <c r="H89" s="72"/>
      <c r="I89" s="74"/>
      <c r="J89" s="79"/>
      <c r="K89" s="79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ht="15">
      <c r="A90" s="14"/>
      <c r="B90" s="15">
        <v>1</v>
      </c>
      <c r="C90" s="75" t="s">
        <v>1403</v>
      </c>
      <c r="D90" s="56"/>
      <c r="E90" s="21">
        <v>3</v>
      </c>
      <c r="F90" s="19"/>
      <c r="G90" s="98">
        <v>1</v>
      </c>
      <c r="H90" s="75" t="s">
        <v>1493</v>
      </c>
      <c r="I90" s="56"/>
      <c r="J90" s="21">
        <v>9</v>
      </c>
      <c r="K90" s="19" t="s">
        <v>34</v>
      </c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 ht="15">
      <c r="A91" s="14"/>
      <c r="B91" s="15">
        <v>2</v>
      </c>
      <c r="C91" s="75" t="s">
        <v>1401</v>
      </c>
      <c r="D91" s="56"/>
      <c r="E91" s="21">
        <v>4</v>
      </c>
      <c r="F91" s="19" t="s">
        <v>29</v>
      </c>
      <c r="G91" s="97">
        <v>2</v>
      </c>
      <c r="H91" s="75" t="s">
        <v>1436</v>
      </c>
      <c r="I91" s="56"/>
      <c r="J91" s="21">
        <v>9</v>
      </c>
      <c r="K91" s="19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 ht="15">
      <c r="A92" s="14"/>
      <c r="B92" s="15">
        <v>3</v>
      </c>
      <c r="C92" s="75" t="s">
        <v>1476</v>
      </c>
      <c r="D92" s="56"/>
      <c r="E92" s="21">
        <v>5</v>
      </c>
      <c r="F92" s="19" t="s">
        <v>29</v>
      </c>
      <c r="G92" s="97">
        <v>3</v>
      </c>
      <c r="H92" s="75" t="s">
        <v>1492</v>
      </c>
      <c r="I92" s="56"/>
      <c r="J92" s="21">
        <v>9</v>
      </c>
      <c r="K92" s="19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 ht="15">
      <c r="A93" s="14"/>
      <c r="B93" s="15">
        <v>4</v>
      </c>
      <c r="C93" s="75" t="s">
        <v>1491</v>
      </c>
      <c r="D93" s="56"/>
      <c r="E93" s="21">
        <v>7</v>
      </c>
      <c r="F93" s="19"/>
      <c r="G93" s="97">
        <v>4</v>
      </c>
      <c r="H93" s="75" t="s">
        <v>1385</v>
      </c>
      <c r="I93" s="56"/>
      <c r="J93" s="21">
        <v>10</v>
      </c>
      <c r="K93" s="19" t="s">
        <v>111</v>
      </c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 ht="15">
      <c r="A94" s="14"/>
      <c r="B94" s="15">
        <v>5</v>
      </c>
      <c r="C94" s="75" t="s">
        <v>1396</v>
      </c>
      <c r="D94" s="56"/>
      <c r="E94" s="21">
        <v>8</v>
      </c>
      <c r="F94" s="19"/>
      <c r="G94" s="97">
        <v>5</v>
      </c>
      <c r="H94" s="75" t="s">
        <v>1490</v>
      </c>
      <c r="I94" s="56"/>
      <c r="J94" s="21">
        <v>10</v>
      </c>
      <c r="K94" s="19" t="s">
        <v>99</v>
      </c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 ht="15">
      <c r="A95" s="14"/>
      <c r="B95" s="15">
        <v>6</v>
      </c>
      <c r="C95" s="75" t="s">
        <v>1398</v>
      </c>
      <c r="D95" s="56"/>
      <c r="E95" s="21">
        <v>8</v>
      </c>
      <c r="F95" s="19"/>
      <c r="G95" s="97">
        <v>6</v>
      </c>
      <c r="H95" s="75" t="s">
        <v>1379</v>
      </c>
      <c r="I95" s="56"/>
      <c r="J95" s="21">
        <v>11</v>
      </c>
      <c r="K95" s="19" t="s">
        <v>26</v>
      </c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 ht="15">
      <c r="A96" s="14"/>
      <c r="B96" s="15">
        <v>7</v>
      </c>
      <c r="C96" s="75" t="s">
        <v>1394</v>
      </c>
      <c r="D96" s="56"/>
      <c r="E96" s="21">
        <v>9</v>
      </c>
      <c r="F96" s="19" t="s">
        <v>29</v>
      </c>
      <c r="G96" s="97">
        <v>7</v>
      </c>
      <c r="H96" s="75" t="s">
        <v>1381</v>
      </c>
      <c r="I96" s="56"/>
      <c r="J96" s="21">
        <v>11</v>
      </c>
      <c r="K96" s="19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 ht="15">
      <c r="A97" s="14"/>
      <c r="B97" s="64" t="str">
        <f>"TOTAL MATCHES WON BY : "&amp;C86</f>
        <v>TOTAL MATCHES WON BY : Secret Harbour</v>
      </c>
      <c r="C97" s="58"/>
      <c r="D97" s="58"/>
      <c r="E97" s="56"/>
      <c r="F97" s="21">
        <f>COUNTA(F90:F96)-0.5*COUNTIF(F90:F96,"Sq*")-COUNTIF(F90:F96,"TBA")</f>
        <v>3</v>
      </c>
      <c r="G97" s="84" t="str">
        <f>"TOTAL MATCHES WON BY : "&amp;H86</f>
        <v>TOTAL MATCHES WON BY : Kwinana</v>
      </c>
      <c r="H97" s="58"/>
      <c r="I97" s="58"/>
      <c r="J97" s="56"/>
      <c r="K97" s="21">
        <f>COUNTA(K90:K96)-0.5*COUNTIF(K90:K96,"Sq*")-COUNTIF(K90:K96,"TBA")</f>
        <v>4</v>
      </c>
      <c r="L97" s="22"/>
      <c r="M97" s="22"/>
      <c r="N97" s="22" t="str">
        <f>IF(F97+K97=0,"",C86)</f>
        <v>Secret Harbour</v>
      </c>
      <c r="O97" s="22">
        <f>F97</f>
        <v>3</v>
      </c>
      <c r="P97" s="22" t="str">
        <f>IF(F97+K97=0,"",H86)</f>
        <v>Kwinana</v>
      </c>
      <c r="Q97" s="22">
        <f>K97</f>
        <v>4</v>
      </c>
      <c r="R97" s="22" t="str">
        <f>G98</f>
        <v>Kwinana</v>
      </c>
      <c r="S97" s="22" t="str">
        <f>IF(R97="HALVED",C86,"")</f>
        <v/>
      </c>
      <c r="T97" s="22" t="str">
        <f>IF(R97="HALVED",H86,"")</f>
        <v/>
      </c>
      <c r="U97" s="22"/>
      <c r="V97" s="22"/>
      <c r="W97" s="22"/>
      <c r="X97" s="22"/>
      <c r="Y97" s="22"/>
    </row>
    <row r="98" spans="1:25" ht="15">
      <c r="A98" s="14"/>
      <c r="B98" s="82" t="s">
        <v>41</v>
      </c>
      <c r="C98" s="58"/>
      <c r="D98" s="58"/>
      <c r="E98" s="58"/>
      <c r="F98" s="56"/>
      <c r="G98" s="83" t="str">
        <f>IF(F97+K97&lt;4,"",IF(F97=K97,"HALVED",IF(F97&gt;K97,C86,H86)))</f>
        <v>Kwinana</v>
      </c>
      <c r="H98" s="58"/>
      <c r="I98" s="58"/>
      <c r="J98" s="58"/>
      <c r="K98" s="56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spans="1:25" ht="15">
      <c r="A99" s="14"/>
      <c r="B99" s="25"/>
      <c r="C99" s="25"/>
      <c r="D99" s="25"/>
      <c r="E99" s="25"/>
      <c r="F99" s="25"/>
      <c r="G99" s="26"/>
      <c r="H99" s="26"/>
      <c r="I99" s="26"/>
      <c r="J99" s="26"/>
      <c r="K99" s="26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spans="1:25" ht="15">
      <c r="A100" s="23"/>
      <c r="B100" s="15" t="s">
        <v>18</v>
      </c>
      <c r="C100" s="64" t="str">
        <f>[8]Sheet1!C40</f>
        <v>Mandurah</v>
      </c>
      <c r="D100" s="58"/>
      <c r="E100" s="58"/>
      <c r="F100" s="56"/>
      <c r="G100" s="16" t="s">
        <v>18</v>
      </c>
      <c r="H100" s="65" t="str">
        <f>[8]Sheet1!E40</f>
        <v>Rockingham</v>
      </c>
      <c r="I100" s="58"/>
      <c r="J100" s="58"/>
      <c r="K100" s="56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ht="15">
      <c r="A101" s="23"/>
      <c r="B101" s="77" t="s">
        <v>19</v>
      </c>
      <c r="C101" s="80" t="s">
        <v>20</v>
      </c>
      <c r="D101" s="68"/>
      <c r="E101" s="77" t="s">
        <v>469</v>
      </c>
      <c r="F101" s="77" t="s">
        <v>21</v>
      </c>
      <c r="G101" s="81" t="s">
        <v>19</v>
      </c>
      <c r="H101" s="66" t="s">
        <v>20</v>
      </c>
      <c r="I101" s="68"/>
      <c r="J101" s="81" t="s">
        <v>469</v>
      </c>
      <c r="K101" s="81" t="s">
        <v>21</v>
      </c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ht="18">
      <c r="A102" s="13"/>
      <c r="B102" s="78"/>
      <c r="C102" s="69"/>
      <c r="D102" s="71"/>
      <c r="E102" s="78"/>
      <c r="F102" s="78"/>
      <c r="G102" s="78"/>
      <c r="H102" s="69"/>
      <c r="I102" s="71"/>
      <c r="J102" s="78"/>
      <c r="K102" s="78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ht="15">
      <c r="A103" s="14"/>
      <c r="B103" s="79"/>
      <c r="C103" s="72"/>
      <c r="D103" s="74"/>
      <c r="E103" s="79"/>
      <c r="F103" s="79"/>
      <c r="G103" s="79"/>
      <c r="H103" s="72"/>
      <c r="I103" s="74"/>
      <c r="J103" s="79"/>
      <c r="K103" s="79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ht="15">
      <c r="A104" s="14"/>
      <c r="B104" s="15">
        <v>1</v>
      </c>
      <c r="C104" s="75" t="s">
        <v>609</v>
      </c>
      <c r="D104" s="56"/>
      <c r="E104" s="21">
        <v>6</v>
      </c>
      <c r="F104" s="19"/>
      <c r="G104" s="98">
        <v>1</v>
      </c>
      <c r="H104" s="75" t="s">
        <v>1428</v>
      </c>
      <c r="I104" s="56"/>
      <c r="J104" s="21">
        <v>6</v>
      </c>
      <c r="K104" s="19" t="s">
        <v>104</v>
      </c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 ht="15">
      <c r="A105" s="14"/>
      <c r="B105" s="15">
        <v>2</v>
      </c>
      <c r="C105" s="75" t="s">
        <v>1445</v>
      </c>
      <c r="D105" s="56"/>
      <c r="E105" s="21">
        <v>8</v>
      </c>
      <c r="F105" s="19"/>
      <c r="G105" s="97">
        <v>2</v>
      </c>
      <c r="H105" s="75" t="s">
        <v>1426</v>
      </c>
      <c r="I105" s="56"/>
      <c r="J105" s="21">
        <v>6</v>
      </c>
      <c r="K105" s="19" t="s">
        <v>34</v>
      </c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 ht="15">
      <c r="A106" s="14"/>
      <c r="B106" s="15">
        <v>3</v>
      </c>
      <c r="C106" s="75" t="s">
        <v>1147</v>
      </c>
      <c r="D106" s="56"/>
      <c r="E106" s="21">
        <v>8</v>
      </c>
      <c r="F106" s="19" t="s">
        <v>26</v>
      </c>
      <c r="G106" s="97">
        <v>3</v>
      </c>
      <c r="H106" s="75" t="s">
        <v>1437</v>
      </c>
      <c r="I106" s="56"/>
      <c r="J106" s="21">
        <v>7</v>
      </c>
      <c r="K106" s="19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 ht="15">
      <c r="A107" s="14"/>
      <c r="B107" s="15">
        <v>4</v>
      </c>
      <c r="C107" s="75" t="s">
        <v>1468</v>
      </c>
      <c r="D107" s="56"/>
      <c r="E107" s="21">
        <v>10</v>
      </c>
      <c r="F107" s="19" t="s">
        <v>34</v>
      </c>
      <c r="G107" s="97">
        <v>4</v>
      </c>
      <c r="H107" s="75" t="s">
        <v>1434</v>
      </c>
      <c r="I107" s="56"/>
      <c r="J107" s="21">
        <v>8</v>
      </c>
      <c r="K107" s="19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 ht="15">
      <c r="A108" s="14"/>
      <c r="B108" s="15">
        <v>5</v>
      </c>
      <c r="C108" s="75" t="s">
        <v>1412</v>
      </c>
      <c r="D108" s="56"/>
      <c r="E108" s="21">
        <v>12</v>
      </c>
      <c r="F108" s="19" t="s">
        <v>37</v>
      </c>
      <c r="G108" s="97">
        <v>5</v>
      </c>
      <c r="H108" s="75" t="s">
        <v>1420</v>
      </c>
      <c r="I108" s="56"/>
      <c r="J108" s="21">
        <v>9</v>
      </c>
      <c r="K108" s="19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 ht="15">
      <c r="A109" s="14"/>
      <c r="B109" s="15">
        <v>6</v>
      </c>
      <c r="C109" s="75" t="s">
        <v>1489</v>
      </c>
      <c r="D109" s="56"/>
      <c r="E109" s="21">
        <v>12</v>
      </c>
      <c r="F109" s="19"/>
      <c r="G109" s="97">
        <v>6</v>
      </c>
      <c r="H109" s="75" t="s">
        <v>1488</v>
      </c>
      <c r="I109" s="56"/>
      <c r="J109" s="21">
        <v>10</v>
      </c>
      <c r="K109" s="19" t="s">
        <v>34</v>
      </c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 ht="15">
      <c r="A110" s="14"/>
      <c r="B110" s="15">
        <v>7</v>
      </c>
      <c r="C110" s="75" t="s">
        <v>1406</v>
      </c>
      <c r="D110" s="56"/>
      <c r="E110" s="21">
        <v>15</v>
      </c>
      <c r="F110" s="19"/>
      <c r="G110" s="97">
        <v>7</v>
      </c>
      <c r="H110" s="75" t="s">
        <v>1461</v>
      </c>
      <c r="I110" s="56"/>
      <c r="J110" s="21">
        <v>13</v>
      </c>
      <c r="K110" s="19" t="s">
        <v>34</v>
      </c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 ht="15">
      <c r="A111" s="14"/>
      <c r="B111" s="64" t="str">
        <f>"TOTAL MATCHES WON BY : "&amp;C100</f>
        <v>TOTAL MATCHES WON BY : Mandurah</v>
      </c>
      <c r="C111" s="58"/>
      <c r="D111" s="58"/>
      <c r="E111" s="56"/>
      <c r="F111" s="21">
        <f>COUNTA(F104:F110)-0.5*COUNTIF(F104:F110,"Sq*")-COUNTIF(F104:F110,"TBA")</f>
        <v>3</v>
      </c>
      <c r="G111" s="84" t="str">
        <f>"TOTAL MATCHES WON BY : "&amp;H100</f>
        <v>TOTAL MATCHES WON BY : Rockingham</v>
      </c>
      <c r="H111" s="58"/>
      <c r="I111" s="58"/>
      <c r="J111" s="56"/>
      <c r="K111" s="21">
        <f>COUNTA(K104:K110)-0.5*COUNTIF(K104:K110,"Sq*")-COUNTIF(K104:K110,"TBA")</f>
        <v>4</v>
      </c>
      <c r="L111" s="22"/>
      <c r="M111" s="22"/>
      <c r="N111" s="22" t="str">
        <f>IF(F111+K111=0,"",C100)</f>
        <v>Mandurah</v>
      </c>
      <c r="O111" s="22">
        <f>F111</f>
        <v>3</v>
      </c>
      <c r="P111" s="22" t="str">
        <f>IF(F111+K111=0,"",H100)</f>
        <v>Rockingham</v>
      </c>
      <c r="Q111" s="22">
        <f>K111</f>
        <v>4</v>
      </c>
      <c r="R111" s="22" t="str">
        <f>G112</f>
        <v>Rockingham</v>
      </c>
      <c r="S111" s="22" t="str">
        <f>IF(R111="HALVED",C100,"")</f>
        <v/>
      </c>
      <c r="T111" s="22" t="str">
        <f>IF(R111="HALVED",H100,"")</f>
        <v/>
      </c>
      <c r="U111" s="22"/>
      <c r="V111" s="22"/>
      <c r="W111" s="22"/>
      <c r="X111" s="22"/>
      <c r="Y111" s="22"/>
    </row>
    <row r="112" spans="1:25" ht="15">
      <c r="A112" s="14"/>
      <c r="B112" s="82" t="s">
        <v>41</v>
      </c>
      <c r="C112" s="58"/>
      <c r="D112" s="58"/>
      <c r="E112" s="58"/>
      <c r="F112" s="56"/>
      <c r="G112" s="83" t="str">
        <f>IF(F111+K111&lt;4,"",IF(F111=K111,"HALVED",IF(F111&gt;K111,C100,H100)))</f>
        <v>Rockingham</v>
      </c>
      <c r="H112" s="58"/>
      <c r="I112" s="58"/>
      <c r="J112" s="58"/>
      <c r="K112" s="56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spans="1:25" ht="15">
      <c r="A113" s="14"/>
      <c r="B113" s="25"/>
      <c r="C113" s="25"/>
      <c r="D113" s="25"/>
      <c r="E113" s="25"/>
      <c r="F113" s="25"/>
      <c r="G113" s="26"/>
      <c r="H113" s="26"/>
      <c r="I113" s="26"/>
      <c r="J113" s="26"/>
      <c r="K113" s="26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spans="1:25" ht="15">
      <c r="A114" s="14"/>
      <c r="B114" s="15" t="s">
        <v>18</v>
      </c>
      <c r="C114" s="64" t="str">
        <f>[8]Sheet1!C41</f>
        <v>Bunbury</v>
      </c>
      <c r="D114" s="58"/>
      <c r="E114" s="58"/>
      <c r="F114" s="56"/>
      <c r="G114" s="16" t="s">
        <v>18</v>
      </c>
      <c r="H114" s="65" t="str">
        <f>[8]Sheet1!E41</f>
        <v>Meadow Springs</v>
      </c>
      <c r="I114" s="58"/>
      <c r="J114" s="58"/>
      <c r="K114" s="56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spans="1:25" ht="15">
      <c r="A115" s="14"/>
      <c r="B115" s="77" t="s">
        <v>19</v>
      </c>
      <c r="C115" s="80" t="s">
        <v>20</v>
      </c>
      <c r="D115" s="68"/>
      <c r="E115" s="77" t="s">
        <v>469</v>
      </c>
      <c r="F115" s="77" t="s">
        <v>21</v>
      </c>
      <c r="G115" s="81" t="s">
        <v>19</v>
      </c>
      <c r="H115" s="66" t="s">
        <v>20</v>
      </c>
      <c r="I115" s="68"/>
      <c r="J115" s="81" t="s">
        <v>469</v>
      </c>
      <c r="K115" s="81" t="s">
        <v>21</v>
      </c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spans="1:25" ht="15">
      <c r="A116" s="14"/>
      <c r="B116" s="78"/>
      <c r="C116" s="69"/>
      <c r="D116" s="71"/>
      <c r="E116" s="78"/>
      <c r="F116" s="78"/>
      <c r="G116" s="78"/>
      <c r="H116" s="69"/>
      <c r="I116" s="71"/>
      <c r="J116" s="78"/>
      <c r="K116" s="78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spans="1:25" ht="15">
      <c r="A117" s="14"/>
      <c r="B117" s="79"/>
      <c r="C117" s="72"/>
      <c r="D117" s="74"/>
      <c r="E117" s="79"/>
      <c r="F117" s="79"/>
      <c r="G117" s="79"/>
      <c r="H117" s="72"/>
      <c r="I117" s="74"/>
      <c r="J117" s="79"/>
      <c r="K117" s="79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spans="1:25" ht="15">
      <c r="A118" s="14"/>
      <c r="B118" s="15">
        <v>1</v>
      </c>
      <c r="C118" s="75" t="s">
        <v>1460</v>
      </c>
      <c r="D118" s="56"/>
      <c r="E118" s="21">
        <v>6</v>
      </c>
      <c r="F118" s="19" t="s">
        <v>92</v>
      </c>
      <c r="G118" s="98">
        <v>1</v>
      </c>
      <c r="H118" s="75" t="s">
        <v>1390</v>
      </c>
      <c r="I118" s="56"/>
      <c r="J118" s="21">
        <v>7</v>
      </c>
      <c r="K118" s="19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spans="1:25" ht="15">
      <c r="A119" s="14"/>
      <c r="B119" s="15">
        <v>2</v>
      </c>
      <c r="C119" s="75" t="s">
        <v>1402</v>
      </c>
      <c r="D119" s="56"/>
      <c r="E119" s="21">
        <v>7</v>
      </c>
      <c r="F119" s="19" t="s">
        <v>26</v>
      </c>
      <c r="G119" s="97">
        <v>2</v>
      </c>
      <c r="H119" s="75" t="s">
        <v>1487</v>
      </c>
      <c r="I119" s="56"/>
      <c r="J119" s="21">
        <v>8</v>
      </c>
      <c r="K119" s="19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spans="1:25" ht="15">
      <c r="A120" s="14"/>
      <c r="B120" s="15">
        <v>3</v>
      </c>
      <c r="C120" s="75" t="s">
        <v>1393</v>
      </c>
      <c r="D120" s="56"/>
      <c r="E120" s="21">
        <v>7</v>
      </c>
      <c r="F120" s="19"/>
      <c r="G120" s="97">
        <v>3</v>
      </c>
      <c r="H120" s="75" t="s">
        <v>1386</v>
      </c>
      <c r="I120" s="56"/>
      <c r="J120" s="21">
        <v>11</v>
      </c>
      <c r="K120" s="19" t="s">
        <v>34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spans="1:25" ht="15">
      <c r="A121" s="14"/>
      <c r="B121" s="15">
        <v>4</v>
      </c>
      <c r="C121" s="75" t="s">
        <v>1447</v>
      </c>
      <c r="D121" s="56"/>
      <c r="E121" s="21">
        <v>8</v>
      </c>
      <c r="F121" s="19"/>
      <c r="G121" s="97">
        <v>4</v>
      </c>
      <c r="H121" s="75" t="s">
        <v>1384</v>
      </c>
      <c r="I121" s="56"/>
      <c r="J121" s="21">
        <v>11</v>
      </c>
      <c r="K121" s="19" t="s">
        <v>37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spans="1:25" ht="15">
      <c r="A122" s="14"/>
      <c r="B122" s="15">
        <v>5</v>
      </c>
      <c r="C122" s="75" t="s">
        <v>1395</v>
      </c>
      <c r="D122" s="56"/>
      <c r="E122" s="21">
        <v>8</v>
      </c>
      <c r="F122" s="19" t="s">
        <v>29</v>
      </c>
      <c r="G122" s="97">
        <v>5</v>
      </c>
      <c r="H122" s="75" t="s">
        <v>1475</v>
      </c>
      <c r="I122" s="56"/>
      <c r="J122" s="21">
        <v>11</v>
      </c>
      <c r="K122" s="19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spans="1:25" ht="15">
      <c r="A123" s="14"/>
      <c r="B123" s="15">
        <v>6</v>
      </c>
      <c r="C123" s="75" t="s">
        <v>1391</v>
      </c>
      <c r="D123" s="56"/>
      <c r="E123" s="21">
        <v>9</v>
      </c>
      <c r="F123" s="19" t="s">
        <v>92</v>
      </c>
      <c r="G123" s="97">
        <v>6</v>
      </c>
      <c r="H123" s="75" t="s">
        <v>1382</v>
      </c>
      <c r="I123" s="56"/>
      <c r="J123" s="21">
        <v>12</v>
      </c>
      <c r="K123" s="19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spans="1:25" ht="15">
      <c r="A124" s="14"/>
      <c r="B124" s="15">
        <v>7</v>
      </c>
      <c r="C124" s="75" t="s">
        <v>1457</v>
      </c>
      <c r="D124" s="56"/>
      <c r="E124" s="21">
        <v>9</v>
      </c>
      <c r="F124" s="19"/>
      <c r="G124" s="97">
        <v>7</v>
      </c>
      <c r="H124" s="75" t="s">
        <v>1378</v>
      </c>
      <c r="I124" s="56"/>
      <c r="J124" s="21">
        <v>15</v>
      </c>
      <c r="K124" s="19" t="s">
        <v>92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spans="1:25" ht="15">
      <c r="A125" s="14"/>
      <c r="B125" s="64" t="str">
        <f>"TOTAL MATCHES WON BY : "&amp;C114</f>
        <v>TOTAL MATCHES WON BY : Bunbury</v>
      </c>
      <c r="C125" s="58"/>
      <c r="D125" s="58"/>
      <c r="E125" s="56"/>
      <c r="F125" s="21">
        <f>COUNTA(F118:F124)-0.5*COUNTIF(F118:F124,"Sq*")-COUNTIF(F118:F124,"TBA")</f>
        <v>4</v>
      </c>
      <c r="G125" s="84" t="str">
        <f>"TOTAL MATCHES WON BY : "&amp;H114</f>
        <v>TOTAL MATCHES WON BY : Meadow Springs</v>
      </c>
      <c r="H125" s="58"/>
      <c r="I125" s="58"/>
      <c r="J125" s="56"/>
      <c r="K125" s="21">
        <f>COUNTA(K118:K124)-0.5*COUNTIF(K118:K124,"Sq*")-COUNTIF(K118:K124,"TBA")</f>
        <v>3</v>
      </c>
      <c r="L125" s="24"/>
      <c r="M125" s="22"/>
      <c r="N125" s="22" t="str">
        <f>IF(F125+K125=0,"",C114)</f>
        <v>Bunbury</v>
      </c>
      <c r="O125" s="22">
        <f>F125</f>
        <v>4</v>
      </c>
      <c r="P125" s="22" t="str">
        <f>IF(F125+K125=0,"",H114)</f>
        <v>Meadow Springs</v>
      </c>
      <c r="Q125" s="22">
        <f>K125</f>
        <v>3</v>
      </c>
      <c r="R125" s="22" t="str">
        <f>G126</f>
        <v>Bunbury</v>
      </c>
      <c r="S125" s="22" t="str">
        <f>IF(R125="HALVED",C114,"")</f>
        <v/>
      </c>
      <c r="T125" s="22" t="str">
        <f>IF(R125="HALVED",H114,"")</f>
        <v/>
      </c>
      <c r="U125" s="22"/>
      <c r="V125" s="22"/>
      <c r="W125" s="22"/>
      <c r="X125" s="22"/>
      <c r="Y125" s="22"/>
    </row>
    <row r="126" spans="1:25" ht="15">
      <c r="A126" s="14"/>
      <c r="B126" s="82" t="s">
        <v>41</v>
      </c>
      <c r="C126" s="58"/>
      <c r="D126" s="58"/>
      <c r="E126" s="58"/>
      <c r="F126" s="56"/>
      <c r="G126" s="83" t="str">
        <f>IF(F125+K125&lt;4,"",IF(F125=K125,"HALVED",IF(F125&gt;K125,C114,H114)))</f>
        <v>Bunbury</v>
      </c>
      <c r="H126" s="58"/>
      <c r="I126" s="58"/>
      <c r="J126" s="58"/>
      <c r="K126" s="56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spans="1:25" ht="15">
      <c r="A127" s="14"/>
      <c r="B127" s="25"/>
      <c r="C127" s="25"/>
      <c r="D127" s="25"/>
      <c r="E127" s="25"/>
      <c r="F127" s="25"/>
      <c r="G127" s="26"/>
      <c r="H127" s="26"/>
      <c r="I127" s="26"/>
      <c r="J127" s="26"/>
      <c r="K127" s="26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spans="1:25" ht="30" customHeight="1">
      <c r="A128" s="13"/>
      <c r="B128" s="76" t="str">
        <f>[8]Sheet1!A31</f>
        <v>ROUND FIVE</v>
      </c>
      <c r="C128" s="56"/>
      <c r="D128" s="62" t="str">
        <f>[8]Sheet1!B31</f>
        <v>SUNDAY 6 JULY</v>
      </c>
      <c r="E128" s="58"/>
      <c r="F128" s="56"/>
      <c r="G128" s="99" t="str">
        <f>[8]Sheet1!C31</f>
        <v>The Cut GC</v>
      </c>
      <c r="H128" s="58"/>
      <c r="I128" s="58"/>
      <c r="J128" s="58"/>
      <c r="K128" s="56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spans="1:25" ht="15">
      <c r="A129" s="23"/>
      <c r="B129" s="15" t="s">
        <v>18</v>
      </c>
      <c r="C129" s="64" t="str">
        <f>[8]Sheet1!C32</f>
        <v>Kennedy Bay</v>
      </c>
      <c r="D129" s="58"/>
      <c r="E129" s="58"/>
      <c r="F129" s="56"/>
      <c r="G129" s="16" t="s">
        <v>18</v>
      </c>
      <c r="H129" s="65" t="str">
        <f>[8]Sheet1!E32</f>
        <v>Bunbury</v>
      </c>
      <c r="I129" s="58"/>
      <c r="J129" s="58"/>
      <c r="K129" s="56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ht="15">
      <c r="A130" s="14"/>
      <c r="B130" s="77" t="s">
        <v>19</v>
      </c>
      <c r="C130" s="80" t="s">
        <v>20</v>
      </c>
      <c r="D130" s="68"/>
      <c r="E130" s="77" t="s">
        <v>469</v>
      </c>
      <c r="F130" s="77" t="s">
        <v>21</v>
      </c>
      <c r="G130" s="81" t="s">
        <v>19</v>
      </c>
      <c r="H130" s="66" t="s">
        <v>20</v>
      </c>
      <c r="I130" s="68"/>
      <c r="J130" s="81" t="s">
        <v>469</v>
      </c>
      <c r="K130" s="81" t="s">
        <v>21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ht="15">
      <c r="A131" s="14"/>
      <c r="B131" s="78"/>
      <c r="C131" s="69"/>
      <c r="D131" s="71"/>
      <c r="E131" s="78"/>
      <c r="F131" s="78"/>
      <c r="G131" s="78"/>
      <c r="H131" s="69"/>
      <c r="I131" s="71"/>
      <c r="J131" s="78"/>
      <c r="K131" s="78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ht="15">
      <c r="A132" s="14"/>
      <c r="B132" s="79"/>
      <c r="C132" s="72"/>
      <c r="D132" s="74"/>
      <c r="E132" s="79"/>
      <c r="F132" s="79"/>
      <c r="G132" s="79"/>
      <c r="H132" s="72"/>
      <c r="I132" s="74"/>
      <c r="J132" s="79"/>
      <c r="K132" s="79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ht="15.75">
      <c r="A133" s="14"/>
      <c r="B133" s="15">
        <v>1</v>
      </c>
      <c r="C133" s="103" t="s">
        <v>1486</v>
      </c>
      <c r="D133" s="74"/>
      <c r="E133" s="21">
        <v>5</v>
      </c>
      <c r="F133" s="19" t="s">
        <v>26</v>
      </c>
      <c r="G133" s="98">
        <v>1</v>
      </c>
      <c r="H133" s="122" t="s">
        <v>1485</v>
      </c>
      <c r="I133" s="74"/>
      <c r="J133" s="21">
        <v>7</v>
      </c>
      <c r="K133" s="19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 ht="15.75">
      <c r="A134" s="14"/>
      <c r="B134" s="15">
        <v>2</v>
      </c>
      <c r="C134" s="103" t="s">
        <v>1455</v>
      </c>
      <c r="D134" s="74"/>
      <c r="E134" s="21">
        <v>8</v>
      </c>
      <c r="F134" s="19" t="s">
        <v>135</v>
      </c>
      <c r="G134" s="97">
        <v>2</v>
      </c>
      <c r="H134" s="122" t="s">
        <v>1402</v>
      </c>
      <c r="I134" s="74"/>
      <c r="J134" s="21">
        <v>8</v>
      </c>
      <c r="K134" s="19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 ht="15.75">
      <c r="A135" s="14"/>
      <c r="B135" s="15">
        <v>3</v>
      </c>
      <c r="C135" s="103" t="s">
        <v>1429</v>
      </c>
      <c r="D135" s="74"/>
      <c r="E135" s="21">
        <v>10</v>
      </c>
      <c r="F135" s="19" t="s">
        <v>92</v>
      </c>
      <c r="G135" s="97">
        <v>3</v>
      </c>
      <c r="H135" s="122" t="s">
        <v>1397</v>
      </c>
      <c r="I135" s="74"/>
      <c r="J135" s="21">
        <v>8</v>
      </c>
      <c r="K135" s="19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ht="15.75">
      <c r="A136" s="14"/>
      <c r="B136" s="15">
        <v>4</v>
      </c>
      <c r="C136" s="103" t="s">
        <v>1423</v>
      </c>
      <c r="D136" s="74"/>
      <c r="E136" s="21">
        <v>12</v>
      </c>
      <c r="F136" s="19" t="s">
        <v>23</v>
      </c>
      <c r="G136" s="97">
        <v>4</v>
      </c>
      <c r="H136" s="122" t="s">
        <v>1393</v>
      </c>
      <c r="I136" s="74"/>
      <c r="J136" s="21">
        <v>8</v>
      </c>
      <c r="K136" s="19" t="s">
        <v>23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ht="15.75">
      <c r="A137" s="14"/>
      <c r="B137" s="15">
        <v>5</v>
      </c>
      <c r="C137" s="103" t="s">
        <v>1425</v>
      </c>
      <c r="D137" s="74"/>
      <c r="E137" s="21">
        <v>13</v>
      </c>
      <c r="F137" s="19" t="s">
        <v>23</v>
      </c>
      <c r="G137" s="97">
        <v>5</v>
      </c>
      <c r="H137" s="122" t="s">
        <v>1395</v>
      </c>
      <c r="I137" s="74"/>
      <c r="J137" s="21">
        <v>9</v>
      </c>
      <c r="K137" s="19" t="s">
        <v>23</v>
      </c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ht="15.75">
      <c r="A138" s="14"/>
      <c r="B138" s="15">
        <v>6</v>
      </c>
      <c r="C138" s="103" t="s">
        <v>1421</v>
      </c>
      <c r="D138" s="74"/>
      <c r="E138" s="21">
        <v>14</v>
      </c>
      <c r="F138" s="19"/>
      <c r="G138" s="97">
        <v>6</v>
      </c>
      <c r="H138" s="122" t="s">
        <v>1399</v>
      </c>
      <c r="I138" s="74"/>
      <c r="J138" s="21">
        <v>9</v>
      </c>
      <c r="K138" s="19" t="s">
        <v>34</v>
      </c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ht="15.75">
      <c r="A139" s="14"/>
      <c r="B139" s="15">
        <v>7</v>
      </c>
      <c r="C139" s="103" t="s">
        <v>1452</v>
      </c>
      <c r="D139" s="74"/>
      <c r="E139" s="21">
        <v>17</v>
      </c>
      <c r="F139" s="19"/>
      <c r="G139" s="97">
        <v>7</v>
      </c>
      <c r="H139" s="122" t="s">
        <v>1448</v>
      </c>
      <c r="I139" s="74"/>
      <c r="J139" s="21">
        <v>9</v>
      </c>
      <c r="K139" s="19" t="s">
        <v>26</v>
      </c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ht="15">
      <c r="A140" s="14"/>
      <c r="B140" s="100" t="str">
        <f>"TOTAL MATCHES WON BY : "&amp;C129</f>
        <v>TOTAL MATCHES WON BY : Kennedy Bay</v>
      </c>
      <c r="C140" s="58"/>
      <c r="D140" s="58"/>
      <c r="E140" s="56"/>
      <c r="F140" s="21">
        <f>COUNTA(F133:F139)-0.5*COUNTIF(F133:F139,"Sq*")-COUNTIF(F133:F139,"TBA")</f>
        <v>4</v>
      </c>
      <c r="G140" s="84" t="str">
        <f>"TOTAL MATCHES WON BY : "&amp;H129</f>
        <v>TOTAL MATCHES WON BY : Bunbury</v>
      </c>
      <c r="H140" s="58"/>
      <c r="I140" s="58"/>
      <c r="J140" s="56"/>
      <c r="K140" s="21">
        <f>COUNTA(K133:K139)-0.5*COUNTIF(K133:K139,"Sq*")-COUNTIF(K133:K139,"TBA")</f>
        <v>3</v>
      </c>
      <c r="L140" s="22"/>
      <c r="M140" s="22"/>
      <c r="N140" s="22" t="str">
        <f>IF(F140+K140=0,"",C129)</f>
        <v>Kennedy Bay</v>
      </c>
      <c r="O140" s="22">
        <f>F140</f>
        <v>4</v>
      </c>
      <c r="P140" s="22" t="str">
        <f>IF(F140+K140=0,"",H129)</f>
        <v>Bunbury</v>
      </c>
      <c r="Q140" s="22">
        <f>K140</f>
        <v>3</v>
      </c>
      <c r="R140" s="22" t="str">
        <f>G141</f>
        <v>Kennedy Bay</v>
      </c>
      <c r="S140" s="22" t="str">
        <f>IF(R140="HALVED",C129,"")</f>
        <v/>
      </c>
      <c r="T140" s="22" t="str">
        <f>IF(R140="HALVED",H129,"")</f>
        <v/>
      </c>
      <c r="U140" s="22"/>
      <c r="V140" s="22"/>
      <c r="W140" s="22"/>
      <c r="X140" s="22"/>
      <c r="Y140" s="22"/>
    </row>
    <row r="141" spans="1:25" ht="15">
      <c r="A141" s="14"/>
      <c r="B141" s="82" t="s">
        <v>41</v>
      </c>
      <c r="C141" s="58"/>
      <c r="D141" s="58"/>
      <c r="E141" s="58"/>
      <c r="F141" s="56"/>
      <c r="G141" s="83" t="str">
        <f>IF(F140+K140&lt;4,"",IF(F140=K140,"HALVED",IF(F140&gt;K140,C129,H129)))</f>
        <v>Kennedy Bay</v>
      </c>
      <c r="H141" s="58"/>
      <c r="I141" s="58"/>
      <c r="J141" s="58"/>
      <c r="K141" s="56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 ht="15.75" customHeight="1">
      <c r="A142" s="23"/>
      <c r="B142" s="25"/>
      <c r="C142" s="25"/>
      <c r="D142" s="25"/>
      <c r="E142" s="25"/>
      <c r="F142" s="25"/>
      <c r="G142" s="26"/>
      <c r="H142" s="26"/>
      <c r="I142" s="26"/>
      <c r="J142" s="26"/>
      <c r="K142" s="26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spans="1:25" ht="15">
      <c r="A143" s="23"/>
      <c r="B143" s="15" t="s">
        <v>18</v>
      </c>
      <c r="C143" s="64" t="str">
        <f>[8]Sheet1!C33</f>
        <v>Secret Harbour</v>
      </c>
      <c r="D143" s="58"/>
      <c r="E143" s="58"/>
      <c r="F143" s="56"/>
      <c r="G143" s="16" t="s">
        <v>18</v>
      </c>
      <c r="H143" s="65" t="str">
        <f>[8]Sheet1!E33</f>
        <v>Rockingham</v>
      </c>
      <c r="I143" s="58"/>
      <c r="J143" s="58"/>
      <c r="K143" s="56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ht="18">
      <c r="A144" s="13"/>
      <c r="B144" s="77" t="s">
        <v>19</v>
      </c>
      <c r="C144" s="80" t="s">
        <v>20</v>
      </c>
      <c r="D144" s="68"/>
      <c r="E144" s="77" t="s">
        <v>469</v>
      </c>
      <c r="F144" s="77" t="s">
        <v>21</v>
      </c>
      <c r="G144" s="81" t="s">
        <v>19</v>
      </c>
      <c r="H144" s="66" t="s">
        <v>20</v>
      </c>
      <c r="I144" s="68"/>
      <c r="J144" s="81" t="s">
        <v>469</v>
      </c>
      <c r="K144" s="81" t="s">
        <v>21</v>
      </c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ht="15">
      <c r="A145" s="14"/>
      <c r="B145" s="78"/>
      <c r="C145" s="69"/>
      <c r="D145" s="71"/>
      <c r="E145" s="78"/>
      <c r="F145" s="78"/>
      <c r="G145" s="78"/>
      <c r="H145" s="69"/>
      <c r="I145" s="71"/>
      <c r="J145" s="78"/>
      <c r="K145" s="78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ht="15">
      <c r="A146" s="14"/>
      <c r="B146" s="79"/>
      <c r="C146" s="72"/>
      <c r="D146" s="74"/>
      <c r="E146" s="79"/>
      <c r="F146" s="79"/>
      <c r="G146" s="79"/>
      <c r="H146" s="72"/>
      <c r="I146" s="74"/>
      <c r="J146" s="79"/>
      <c r="K146" s="79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ht="15">
      <c r="A147" s="14"/>
      <c r="B147" s="15">
        <v>1</v>
      </c>
      <c r="C147" s="103" t="s">
        <v>1403</v>
      </c>
      <c r="D147" s="74"/>
      <c r="E147" s="21">
        <v>4</v>
      </c>
      <c r="F147" s="19" t="s">
        <v>99</v>
      </c>
      <c r="G147" s="98">
        <v>1</v>
      </c>
      <c r="H147" s="103" t="s">
        <v>1430</v>
      </c>
      <c r="I147" s="74"/>
      <c r="J147" s="21">
        <v>8</v>
      </c>
      <c r="K147" s="19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 ht="15">
      <c r="A148" s="14"/>
      <c r="B148" s="15">
        <v>2</v>
      </c>
      <c r="C148" s="103" t="s">
        <v>1401</v>
      </c>
      <c r="D148" s="74"/>
      <c r="E148" s="21">
        <v>5</v>
      </c>
      <c r="F148" s="19"/>
      <c r="G148" s="97">
        <v>2</v>
      </c>
      <c r="H148" s="103" t="s">
        <v>1422</v>
      </c>
      <c r="I148" s="74"/>
      <c r="J148" s="21">
        <v>8</v>
      </c>
      <c r="K148" s="19" t="s">
        <v>29</v>
      </c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 ht="15">
      <c r="A149" s="14"/>
      <c r="B149" s="15">
        <v>3</v>
      </c>
      <c r="C149" s="103" t="s">
        <v>1476</v>
      </c>
      <c r="D149" s="74"/>
      <c r="E149" s="21">
        <v>6</v>
      </c>
      <c r="F149" s="19" t="s">
        <v>34</v>
      </c>
      <c r="G149" s="97">
        <v>3</v>
      </c>
      <c r="H149" s="103" t="s">
        <v>1437</v>
      </c>
      <c r="I149" s="74"/>
      <c r="J149" s="21">
        <v>8</v>
      </c>
      <c r="K149" s="19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 ht="15">
      <c r="A150" s="14"/>
      <c r="B150" s="15">
        <v>4</v>
      </c>
      <c r="C150" s="103" t="s">
        <v>1484</v>
      </c>
      <c r="D150" s="74"/>
      <c r="E150" s="21">
        <v>8</v>
      </c>
      <c r="F150" s="19"/>
      <c r="G150" s="97">
        <v>4</v>
      </c>
      <c r="H150" s="103" t="s">
        <v>1424</v>
      </c>
      <c r="I150" s="74"/>
      <c r="J150" s="21">
        <v>9</v>
      </c>
      <c r="K150" s="19" t="s">
        <v>34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 ht="15">
      <c r="A151" s="14"/>
      <c r="B151" s="15">
        <v>5</v>
      </c>
      <c r="C151" s="103" t="s">
        <v>1441</v>
      </c>
      <c r="D151" s="74"/>
      <c r="E151" s="21">
        <v>8</v>
      </c>
      <c r="F151" s="19" t="s">
        <v>92</v>
      </c>
      <c r="G151" s="97">
        <v>5</v>
      </c>
      <c r="H151" s="103" t="s">
        <v>1420</v>
      </c>
      <c r="I151" s="74"/>
      <c r="J151" s="21">
        <v>10</v>
      </c>
      <c r="K151" s="19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 ht="15">
      <c r="A152" s="14"/>
      <c r="B152" s="15">
        <v>6</v>
      </c>
      <c r="C152" s="103" t="s">
        <v>1396</v>
      </c>
      <c r="D152" s="74"/>
      <c r="E152" s="21">
        <v>9</v>
      </c>
      <c r="F152" s="19"/>
      <c r="G152" s="97">
        <v>6</v>
      </c>
      <c r="H152" s="103" t="s">
        <v>1483</v>
      </c>
      <c r="I152" s="74"/>
      <c r="J152" s="21">
        <v>12</v>
      </c>
      <c r="K152" s="19" t="s">
        <v>37</v>
      </c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 ht="15">
      <c r="A153" s="14"/>
      <c r="B153" s="15">
        <v>7</v>
      </c>
      <c r="C153" s="103" t="s">
        <v>1394</v>
      </c>
      <c r="D153" s="74"/>
      <c r="E153" s="21">
        <v>11</v>
      </c>
      <c r="F153" s="19" t="s">
        <v>111</v>
      </c>
      <c r="G153" s="97">
        <v>7</v>
      </c>
      <c r="H153" s="103" t="s">
        <v>1463</v>
      </c>
      <c r="I153" s="74"/>
      <c r="J153" s="21">
        <v>14</v>
      </c>
      <c r="K153" s="19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 ht="15">
      <c r="A154" s="14"/>
      <c r="B154" s="64" t="str">
        <f>"TOTAL MATCHES WON BY : "&amp;C143</f>
        <v>TOTAL MATCHES WON BY : Secret Harbour</v>
      </c>
      <c r="C154" s="58"/>
      <c r="D154" s="58"/>
      <c r="E154" s="56"/>
      <c r="F154" s="21">
        <f>COUNTA(F147:F153)-0.5*COUNTIF(F147:F153,"Sq*")-COUNTIF(F147:F153,"TBA")</f>
        <v>4</v>
      </c>
      <c r="G154" s="84" t="str">
        <f>"TOTAL MATCHES WON BY : "&amp;H143</f>
        <v>TOTAL MATCHES WON BY : Rockingham</v>
      </c>
      <c r="H154" s="58"/>
      <c r="I154" s="58"/>
      <c r="J154" s="56"/>
      <c r="K154" s="21">
        <f>COUNTA(K147:K153)-0.5*COUNTIF(K147:K153,"Sq*")-COUNTIF(K147:K153,"TBA")</f>
        <v>3</v>
      </c>
      <c r="L154" s="22"/>
      <c r="M154" s="22"/>
      <c r="N154" s="22" t="str">
        <f>IF(F154+K154=0,"",C143)</f>
        <v>Secret Harbour</v>
      </c>
      <c r="O154" s="22">
        <f>F154</f>
        <v>4</v>
      </c>
      <c r="P154" s="22" t="str">
        <f>IF(F154+K154=0,"",H143)</f>
        <v>Rockingham</v>
      </c>
      <c r="Q154" s="22">
        <f>K154</f>
        <v>3</v>
      </c>
      <c r="R154" s="22" t="str">
        <f>G155</f>
        <v>Secret Harbour</v>
      </c>
      <c r="S154" s="22" t="str">
        <f>IF(R154="HALVED",C143,"")</f>
        <v/>
      </c>
      <c r="T154" s="22" t="str">
        <f>IF(R154="HALVED",H143,"")</f>
        <v/>
      </c>
      <c r="U154" s="22"/>
      <c r="V154" s="22"/>
      <c r="W154" s="22"/>
      <c r="X154" s="22"/>
      <c r="Y154" s="22"/>
    </row>
    <row r="155" spans="1:25" ht="15">
      <c r="A155" s="14"/>
      <c r="B155" s="82" t="s">
        <v>41</v>
      </c>
      <c r="C155" s="58"/>
      <c r="D155" s="58"/>
      <c r="E155" s="58"/>
      <c r="F155" s="56"/>
      <c r="G155" s="83" t="str">
        <f>IF(F154+K154&lt;4,"",IF(F154=K154,"HALVED",IF(F154&gt;K154,C143,H143)))</f>
        <v>Secret Harbour</v>
      </c>
      <c r="H155" s="58"/>
      <c r="I155" s="58"/>
      <c r="J155" s="58"/>
      <c r="K155" s="56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spans="1:25" ht="15">
      <c r="A156" s="14"/>
      <c r="B156" s="25"/>
      <c r="C156" s="25"/>
      <c r="D156" s="25"/>
      <c r="E156" s="25"/>
      <c r="F156" s="25"/>
      <c r="G156" s="26"/>
      <c r="H156" s="26"/>
      <c r="I156" s="26"/>
      <c r="J156" s="26"/>
      <c r="K156" s="26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spans="1:25" ht="15">
      <c r="A157" s="23"/>
      <c r="B157" s="15" t="s">
        <v>18</v>
      </c>
      <c r="C157" s="64" t="str">
        <f>[8]Sheet1!C34</f>
        <v>Kwinana</v>
      </c>
      <c r="D157" s="58"/>
      <c r="E157" s="58"/>
      <c r="F157" s="56"/>
      <c r="G157" s="16" t="s">
        <v>18</v>
      </c>
      <c r="H157" s="65" t="str">
        <f>[8]Sheet1!E34</f>
        <v>Mandurah</v>
      </c>
      <c r="I157" s="58"/>
      <c r="J157" s="58"/>
      <c r="K157" s="56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ht="15">
      <c r="A158" s="23"/>
      <c r="B158" s="77" t="s">
        <v>19</v>
      </c>
      <c r="C158" s="80" t="s">
        <v>20</v>
      </c>
      <c r="D158" s="68"/>
      <c r="E158" s="77" t="s">
        <v>469</v>
      </c>
      <c r="F158" s="77" t="s">
        <v>21</v>
      </c>
      <c r="G158" s="81" t="s">
        <v>19</v>
      </c>
      <c r="H158" s="66" t="s">
        <v>20</v>
      </c>
      <c r="I158" s="68"/>
      <c r="J158" s="81" t="s">
        <v>469</v>
      </c>
      <c r="K158" s="81" t="s">
        <v>21</v>
      </c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ht="15">
      <c r="A159" s="14"/>
      <c r="B159" s="78"/>
      <c r="C159" s="69"/>
      <c r="D159" s="71"/>
      <c r="E159" s="78"/>
      <c r="F159" s="78"/>
      <c r="G159" s="78"/>
      <c r="H159" s="69"/>
      <c r="I159" s="71"/>
      <c r="J159" s="78"/>
      <c r="K159" s="78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ht="15">
      <c r="A160" s="14"/>
      <c r="B160" s="79"/>
      <c r="C160" s="72"/>
      <c r="D160" s="74"/>
      <c r="E160" s="79"/>
      <c r="F160" s="79"/>
      <c r="G160" s="79"/>
      <c r="H160" s="72"/>
      <c r="I160" s="74"/>
      <c r="J160" s="79"/>
      <c r="K160" s="79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ht="16.5" customHeight="1">
      <c r="A161" s="14"/>
      <c r="B161" s="15">
        <v>1</v>
      </c>
      <c r="C161" s="103" t="s">
        <v>1389</v>
      </c>
      <c r="D161" s="74"/>
      <c r="E161" s="21">
        <v>10</v>
      </c>
      <c r="F161" s="19" t="s">
        <v>23</v>
      </c>
      <c r="G161" s="98">
        <v>1</v>
      </c>
      <c r="H161" s="103" t="s">
        <v>609</v>
      </c>
      <c r="I161" s="74"/>
      <c r="J161" s="21">
        <v>7</v>
      </c>
      <c r="K161" s="19" t="s">
        <v>23</v>
      </c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 ht="15">
      <c r="A162" s="14"/>
      <c r="B162" s="15">
        <v>2</v>
      </c>
      <c r="C162" s="103" t="s">
        <v>1436</v>
      </c>
      <c r="D162" s="74"/>
      <c r="E162" s="21">
        <v>10</v>
      </c>
      <c r="F162" s="19" t="s">
        <v>23</v>
      </c>
      <c r="G162" s="97">
        <v>2</v>
      </c>
      <c r="H162" s="103" t="s">
        <v>1482</v>
      </c>
      <c r="I162" s="74"/>
      <c r="J162" s="21">
        <v>11</v>
      </c>
      <c r="K162" s="19" t="s">
        <v>23</v>
      </c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 ht="15">
      <c r="A163" s="14"/>
      <c r="B163" s="15">
        <v>3</v>
      </c>
      <c r="C163" s="103" t="s">
        <v>1471</v>
      </c>
      <c r="D163" s="74"/>
      <c r="E163" s="21">
        <v>10</v>
      </c>
      <c r="F163" s="19" t="s">
        <v>23</v>
      </c>
      <c r="G163" s="97">
        <v>3</v>
      </c>
      <c r="H163" s="103" t="s">
        <v>1410</v>
      </c>
      <c r="I163" s="74"/>
      <c r="J163" s="21">
        <v>13</v>
      </c>
      <c r="K163" s="19" t="s">
        <v>23</v>
      </c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 ht="15">
      <c r="A164" s="14"/>
      <c r="B164" s="15">
        <v>4</v>
      </c>
      <c r="C164" s="103" t="s">
        <v>1385</v>
      </c>
      <c r="D164" s="74"/>
      <c r="E164" s="21">
        <v>11</v>
      </c>
      <c r="F164" s="19" t="s">
        <v>23</v>
      </c>
      <c r="G164" s="97">
        <v>4</v>
      </c>
      <c r="H164" s="103" t="s">
        <v>1412</v>
      </c>
      <c r="I164" s="74"/>
      <c r="J164" s="21">
        <v>13</v>
      </c>
      <c r="K164" s="19" t="s">
        <v>23</v>
      </c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 ht="15">
      <c r="A165" s="14"/>
      <c r="B165" s="15">
        <v>5</v>
      </c>
      <c r="C165" s="103" t="s">
        <v>1481</v>
      </c>
      <c r="D165" s="74"/>
      <c r="E165" s="21">
        <v>12</v>
      </c>
      <c r="F165" s="19" t="s">
        <v>23</v>
      </c>
      <c r="G165" s="97">
        <v>5</v>
      </c>
      <c r="H165" s="103" t="s">
        <v>1480</v>
      </c>
      <c r="I165" s="74"/>
      <c r="J165" s="21">
        <v>13</v>
      </c>
      <c r="K165" s="19" t="s">
        <v>23</v>
      </c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 ht="15">
      <c r="A166" s="14"/>
      <c r="B166" s="15">
        <v>6</v>
      </c>
      <c r="C166" s="103" t="s">
        <v>1381</v>
      </c>
      <c r="D166" s="74"/>
      <c r="E166" s="21">
        <v>12</v>
      </c>
      <c r="F166" s="19" t="s">
        <v>23</v>
      </c>
      <c r="G166" s="97">
        <v>6</v>
      </c>
      <c r="H166" s="103" t="s">
        <v>1466</v>
      </c>
      <c r="I166" s="74"/>
      <c r="J166" s="21">
        <v>14</v>
      </c>
      <c r="K166" s="19" t="s">
        <v>23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 ht="15">
      <c r="A167" s="14"/>
      <c r="B167" s="15">
        <v>7</v>
      </c>
      <c r="C167" s="103" t="s">
        <v>1377</v>
      </c>
      <c r="D167" s="74"/>
      <c r="E167" s="21">
        <v>14</v>
      </c>
      <c r="F167" s="19" t="s">
        <v>23</v>
      </c>
      <c r="G167" s="97">
        <v>7</v>
      </c>
      <c r="H167" s="103" t="s">
        <v>1479</v>
      </c>
      <c r="I167" s="74"/>
      <c r="J167" s="21">
        <v>16</v>
      </c>
      <c r="K167" s="19" t="s">
        <v>23</v>
      </c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 ht="15">
      <c r="A168" s="14"/>
      <c r="B168" s="64" t="str">
        <f>"TOTAL MATCHES WON BY : "&amp;C157</f>
        <v>TOTAL MATCHES WON BY : Kwinana</v>
      </c>
      <c r="C168" s="58"/>
      <c r="D168" s="58"/>
      <c r="E168" s="56"/>
      <c r="F168" s="21">
        <f>COUNTA(F161:F167)-0.5*COUNTIF(F161:F167,"Sq*")-COUNTIF(F161:F167,"TBA")</f>
        <v>3.5</v>
      </c>
      <c r="G168" s="84" t="str">
        <f>"TOTAL MATCHES WON BY : "&amp;H157</f>
        <v>TOTAL MATCHES WON BY : Mandurah</v>
      </c>
      <c r="H168" s="58"/>
      <c r="I168" s="58"/>
      <c r="J168" s="56"/>
      <c r="K168" s="21">
        <f>COUNTA(K161:K167)-0.5*COUNTIF(K161:K167,"Sq*")-COUNTIF(K161:K167,"TBA")</f>
        <v>3.5</v>
      </c>
      <c r="L168" s="22"/>
      <c r="M168" s="22"/>
      <c r="N168" s="22" t="str">
        <f>IF(F168+K168=0,"",C157)</f>
        <v>Kwinana</v>
      </c>
      <c r="O168" s="22">
        <f>F168</f>
        <v>3.5</v>
      </c>
      <c r="P168" s="22" t="str">
        <f>IF(F168+K168=0,"",H157)</f>
        <v>Mandurah</v>
      </c>
      <c r="Q168" s="22">
        <f>K168</f>
        <v>3.5</v>
      </c>
      <c r="R168" s="22" t="str">
        <f>G169</f>
        <v>HALVED</v>
      </c>
      <c r="S168" s="22" t="str">
        <f>IF(R168="HALVED",C157,"")</f>
        <v>Kwinana</v>
      </c>
      <c r="T168" s="22" t="str">
        <f>IF(R168="HALVED",H157,"")</f>
        <v>Mandurah</v>
      </c>
      <c r="U168" s="22"/>
      <c r="V168" s="22"/>
      <c r="W168" s="22"/>
      <c r="X168" s="22"/>
      <c r="Y168" s="22"/>
    </row>
    <row r="169" spans="1:25" ht="15">
      <c r="A169" s="14"/>
      <c r="B169" s="82" t="s">
        <v>41</v>
      </c>
      <c r="C169" s="58"/>
      <c r="D169" s="58"/>
      <c r="E169" s="58"/>
      <c r="F169" s="56"/>
      <c r="G169" s="83" t="str">
        <f>IF(F168+K168&lt;4,"",IF(F168=K168,"HALVED",IF(F168&gt;K168,C157,H157)))</f>
        <v>HALVED</v>
      </c>
      <c r="H169" s="58"/>
      <c r="I169" s="58"/>
      <c r="J169" s="58"/>
      <c r="K169" s="56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spans="1:25" ht="15">
      <c r="A170" s="14"/>
      <c r="B170" s="25"/>
      <c r="C170" s="25"/>
      <c r="D170" s="25"/>
      <c r="E170" s="25"/>
      <c r="F170" s="25"/>
      <c r="G170" s="26"/>
      <c r="H170" s="26"/>
      <c r="I170" s="26"/>
      <c r="J170" s="26"/>
      <c r="K170" s="26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spans="1:25" ht="15">
      <c r="A171" s="14"/>
      <c r="B171" s="15" t="s">
        <v>18</v>
      </c>
      <c r="C171" s="64" t="str">
        <f>[8]Sheet1!C35</f>
        <v>The Cut</v>
      </c>
      <c r="D171" s="58"/>
      <c r="E171" s="58"/>
      <c r="F171" s="56"/>
      <c r="G171" s="16" t="s">
        <v>18</v>
      </c>
      <c r="H171" s="65" t="str">
        <f>[8]Sheet1!E35</f>
        <v>Meadow Springs</v>
      </c>
      <c r="I171" s="58"/>
      <c r="J171" s="58"/>
      <c r="K171" s="56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spans="1:25" ht="15">
      <c r="A172" s="14"/>
      <c r="B172" s="77" t="s">
        <v>19</v>
      </c>
      <c r="C172" s="80" t="s">
        <v>20</v>
      </c>
      <c r="D172" s="68"/>
      <c r="E172" s="77" t="s">
        <v>469</v>
      </c>
      <c r="F172" s="77" t="s">
        <v>21</v>
      </c>
      <c r="G172" s="81" t="s">
        <v>19</v>
      </c>
      <c r="H172" s="66" t="s">
        <v>20</v>
      </c>
      <c r="I172" s="68"/>
      <c r="J172" s="81" t="s">
        <v>469</v>
      </c>
      <c r="K172" s="81" t="s">
        <v>21</v>
      </c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spans="1:25" ht="15">
      <c r="A173" s="14"/>
      <c r="B173" s="78"/>
      <c r="C173" s="69"/>
      <c r="D173" s="71"/>
      <c r="E173" s="78"/>
      <c r="F173" s="78"/>
      <c r="G173" s="78"/>
      <c r="H173" s="69"/>
      <c r="I173" s="71"/>
      <c r="J173" s="78"/>
      <c r="K173" s="78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spans="1:25" ht="15">
      <c r="A174" s="14"/>
      <c r="B174" s="79"/>
      <c r="C174" s="72"/>
      <c r="D174" s="74"/>
      <c r="E174" s="79"/>
      <c r="F174" s="79"/>
      <c r="G174" s="79"/>
      <c r="H174" s="72"/>
      <c r="I174" s="74"/>
      <c r="J174" s="79"/>
      <c r="K174" s="79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spans="1:25" ht="15">
      <c r="A175" s="14"/>
      <c r="B175" s="15">
        <v>1</v>
      </c>
      <c r="C175" s="102" t="s">
        <v>1450</v>
      </c>
      <c r="D175" s="74"/>
      <c r="E175" s="21">
        <v>6</v>
      </c>
      <c r="F175" s="19" t="s">
        <v>92</v>
      </c>
      <c r="G175" s="98">
        <v>1</v>
      </c>
      <c r="H175" s="102" t="s">
        <v>1390</v>
      </c>
      <c r="I175" s="74"/>
      <c r="J175" s="21">
        <v>9</v>
      </c>
      <c r="K175" s="19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spans="1:25" ht="15">
      <c r="A176" s="14"/>
      <c r="B176" s="15">
        <v>2</v>
      </c>
      <c r="C176" s="102" t="s">
        <v>1415</v>
      </c>
      <c r="D176" s="74"/>
      <c r="E176" s="21">
        <v>7</v>
      </c>
      <c r="F176" s="19" t="s">
        <v>104</v>
      </c>
      <c r="G176" s="97">
        <v>2</v>
      </c>
      <c r="H176" s="102" t="s">
        <v>1386</v>
      </c>
      <c r="I176" s="74"/>
      <c r="J176" s="21">
        <v>12</v>
      </c>
      <c r="K176" s="19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spans="1:25" ht="15">
      <c r="A177" s="14"/>
      <c r="B177" s="15">
        <v>3</v>
      </c>
      <c r="C177" s="102" t="s">
        <v>1478</v>
      </c>
      <c r="D177" s="74"/>
      <c r="E177" s="21">
        <v>10</v>
      </c>
      <c r="F177" s="19" t="s">
        <v>92</v>
      </c>
      <c r="G177" s="97">
        <v>3</v>
      </c>
      <c r="H177" s="102" t="s">
        <v>1475</v>
      </c>
      <c r="I177" s="74"/>
      <c r="J177" s="21">
        <v>13</v>
      </c>
      <c r="K177" s="19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spans="1:25" ht="15">
      <c r="A178" s="14"/>
      <c r="B178" s="15">
        <v>4</v>
      </c>
      <c r="C178" s="102" t="s">
        <v>1409</v>
      </c>
      <c r="D178" s="74"/>
      <c r="E178" s="21">
        <v>10</v>
      </c>
      <c r="F178" s="19" t="s">
        <v>190</v>
      </c>
      <c r="G178" s="97">
        <v>4</v>
      </c>
      <c r="H178" s="102" t="s">
        <v>1384</v>
      </c>
      <c r="I178" s="74"/>
      <c r="J178" s="21">
        <v>13</v>
      </c>
      <c r="K178" s="19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spans="1:25" ht="15">
      <c r="A179" s="14"/>
      <c r="B179" s="15">
        <v>5</v>
      </c>
      <c r="C179" s="102" t="s">
        <v>1407</v>
      </c>
      <c r="D179" s="74"/>
      <c r="E179" s="21">
        <v>11</v>
      </c>
      <c r="F179" s="19" t="s">
        <v>190</v>
      </c>
      <c r="G179" s="97">
        <v>5</v>
      </c>
      <c r="H179" s="102" t="s">
        <v>1382</v>
      </c>
      <c r="I179" s="74"/>
      <c r="J179" s="21">
        <v>14</v>
      </c>
      <c r="K179" s="19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spans="1:25" ht="15">
      <c r="A180" s="14"/>
      <c r="B180" s="15">
        <v>6</v>
      </c>
      <c r="C180" s="102" t="s">
        <v>1446</v>
      </c>
      <c r="D180" s="74"/>
      <c r="E180" s="21">
        <v>11</v>
      </c>
      <c r="F180" s="19"/>
      <c r="G180" s="97">
        <v>6</v>
      </c>
      <c r="H180" s="102" t="s">
        <v>1380</v>
      </c>
      <c r="I180" s="74"/>
      <c r="J180" s="21">
        <v>15</v>
      </c>
      <c r="K180" s="19" t="s">
        <v>104</v>
      </c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spans="1:25" ht="15">
      <c r="A181" s="14"/>
      <c r="B181" s="15">
        <v>7</v>
      </c>
      <c r="C181" s="102" t="s">
        <v>1462</v>
      </c>
      <c r="D181" s="74"/>
      <c r="E181" s="21">
        <v>17</v>
      </c>
      <c r="F181" s="19" t="s">
        <v>23</v>
      </c>
      <c r="G181" s="97">
        <v>7</v>
      </c>
      <c r="H181" s="102" t="s">
        <v>1378</v>
      </c>
      <c r="I181" s="74"/>
      <c r="J181" s="21">
        <v>17</v>
      </c>
      <c r="K181" s="19" t="s">
        <v>23</v>
      </c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spans="1:25" ht="15">
      <c r="A182" s="14"/>
      <c r="B182" s="64" t="str">
        <f>"TOTAL MATCHES WON BY : "&amp;C171</f>
        <v>TOTAL MATCHES WON BY : The Cut</v>
      </c>
      <c r="C182" s="58"/>
      <c r="D182" s="58"/>
      <c r="E182" s="56"/>
      <c r="F182" s="21">
        <f>COUNTA(F175:F181)-0.5*COUNTIF(F175:F181,"Sq*")-COUNTIF(F175:F181,"TBA")</f>
        <v>5.5</v>
      </c>
      <c r="G182" s="84" t="str">
        <f>"TOTAL MATCHES WON BY : "&amp;H171</f>
        <v>TOTAL MATCHES WON BY : Meadow Springs</v>
      </c>
      <c r="H182" s="58"/>
      <c r="I182" s="58"/>
      <c r="J182" s="56"/>
      <c r="K182" s="21">
        <f>COUNTA(K175:K181)-0.5*COUNTIF(K175:K181,"Sq*")-COUNTIF(K175:K181,"TBA")</f>
        <v>1.5</v>
      </c>
      <c r="L182" s="24"/>
      <c r="M182" s="22"/>
      <c r="N182" s="22" t="str">
        <f>IF(F182+K182=0,"",C171)</f>
        <v>The Cut</v>
      </c>
      <c r="O182" s="22">
        <f>F182</f>
        <v>5.5</v>
      </c>
      <c r="P182" s="22" t="str">
        <f>IF(F182+K182=0,"",H171)</f>
        <v>Meadow Springs</v>
      </c>
      <c r="Q182" s="22">
        <f>K182</f>
        <v>1.5</v>
      </c>
      <c r="R182" s="22" t="str">
        <f>G183</f>
        <v>The Cut</v>
      </c>
      <c r="S182" s="22" t="str">
        <f>IF(R182="HALVED",C171,"")</f>
        <v/>
      </c>
      <c r="T182" s="22" t="str">
        <f>IF(R182="HALVED",H171,"")</f>
        <v/>
      </c>
      <c r="U182" s="22"/>
      <c r="V182" s="22"/>
      <c r="W182" s="22"/>
      <c r="X182" s="22"/>
      <c r="Y182" s="22"/>
    </row>
    <row r="183" spans="1:25" ht="15">
      <c r="A183" s="14"/>
      <c r="B183" s="82" t="s">
        <v>41</v>
      </c>
      <c r="C183" s="58"/>
      <c r="D183" s="58"/>
      <c r="E183" s="58"/>
      <c r="F183" s="56"/>
      <c r="G183" s="83" t="str">
        <f>IF(F182+K182&lt;4,"",IF(F182=K182,"HALVED",IF(F182&gt;K182,C171,H171)))</f>
        <v>The Cut</v>
      </c>
      <c r="H183" s="58"/>
      <c r="I183" s="58"/>
      <c r="J183" s="58"/>
      <c r="K183" s="56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spans="1:25" ht="15">
      <c r="A184" s="14"/>
      <c r="B184" s="25"/>
      <c r="C184" s="25"/>
      <c r="D184" s="25"/>
      <c r="E184" s="25"/>
      <c r="F184" s="25"/>
      <c r="G184" s="26"/>
      <c r="H184" s="26"/>
      <c r="I184" s="26"/>
      <c r="J184" s="26"/>
      <c r="K184" s="26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spans="1:25" ht="30" customHeight="1">
      <c r="A185" s="13"/>
      <c r="B185" s="76" t="str">
        <f>[8]Sheet1!A25</f>
        <v>ROUND FOUR</v>
      </c>
      <c r="C185" s="56"/>
      <c r="D185" s="62" t="str">
        <f>[8]Sheet1!B25</f>
        <v>SUNDAY 29 JUNE</v>
      </c>
      <c r="E185" s="58"/>
      <c r="F185" s="56"/>
      <c r="G185" s="99" t="str">
        <f>[8]Sheet1!C25</f>
        <v>Kwinana GC</v>
      </c>
      <c r="H185" s="58"/>
      <c r="I185" s="58"/>
      <c r="J185" s="58"/>
      <c r="K185" s="56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spans="1:25" ht="14.25" customHeight="1">
      <c r="A186" s="13"/>
      <c r="B186" s="15" t="s">
        <v>18</v>
      </c>
      <c r="C186" s="64" t="str">
        <f>[8]Sheet1!C26</f>
        <v>Kennedy Bay</v>
      </c>
      <c r="D186" s="58"/>
      <c r="E186" s="58"/>
      <c r="F186" s="56"/>
      <c r="G186" s="16" t="s">
        <v>18</v>
      </c>
      <c r="H186" s="65" t="str">
        <f>[8]Sheet1!E26</f>
        <v>Secret Harbour</v>
      </c>
      <c r="I186" s="58"/>
      <c r="J186" s="58"/>
      <c r="K186" s="56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ht="14.25" customHeight="1">
      <c r="A187" s="14"/>
      <c r="B187" s="77" t="s">
        <v>19</v>
      </c>
      <c r="C187" s="80" t="s">
        <v>20</v>
      </c>
      <c r="D187" s="68"/>
      <c r="E187" s="77" t="s">
        <v>469</v>
      </c>
      <c r="F187" s="77" t="s">
        <v>21</v>
      </c>
      <c r="G187" s="81" t="s">
        <v>19</v>
      </c>
      <c r="H187" s="66" t="s">
        <v>20</v>
      </c>
      <c r="I187" s="68"/>
      <c r="J187" s="81" t="s">
        <v>469</v>
      </c>
      <c r="K187" s="81" t="s">
        <v>21</v>
      </c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ht="14.25" customHeight="1">
      <c r="A188" s="14"/>
      <c r="B188" s="78"/>
      <c r="C188" s="69"/>
      <c r="D188" s="71"/>
      <c r="E188" s="78"/>
      <c r="F188" s="78"/>
      <c r="G188" s="78"/>
      <c r="H188" s="69"/>
      <c r="I188" s="71"/>
      <c r="J188" s="78"/>
      <c r="K188" s="78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ht="14.25" customHeight="1">
      <c r="A189" s="14"/>
      <c r="B189" s="79"/>
      <c r="C189" s="72"/>
      <c r="D189" s="74"/>
      <c r="E189" s="79"/>
      <c r="F189" s="79"/>
      <c r="G189" s="79"/>
      <c r="H189" s="72"/>
      <c r="I189" s="74"/>
      <c r="J189" s="79"/>
      <c r="K189" s="79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ht="14.25" customHeight="1">
      <c r="A190" s="14"/>
      <c r="B190" s="15">
        <v>1</v>
      </c>
      <c r="C190" s="75" t="s">
        <v>1431</v>
      </c>
      <c r="D190" s="56"/>
      <c r="E190" s="21">
        <v>4</v>
      </c>
      <c r="F190" s="19"/>
      <c r="G190" s="98">
        <v>1</v>
      </c>
      <c r="H190" s="75" t="s">
        <v>1403</v>
      </c>
      <c r="I190" s="56"/>
      <c r="J190" s="21">
        <v>3</v>
      </c>
      <c r="K190" s="19" t="s">
        <v>26</v>
      </c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 ht="14.25" customHeight="1">
      <c r="A191" s="14"/>
      <c r="B191" s="15">
        <v>2</v>
      </c>
      <c r="C191" s="75" t="s">
        <v>1477</v>
      </c>
      <c r="D191" s="56"/>
      <c r="E191" s="21">
        <v>7</v>
      </c>
      <c r="F191" s="19"/>
      <c r="G191" s="97">
        <v>2</v>
      </c>
      <c r="H191" s="75" t="s">
        <v>1476</v>
      </c>
      <c r="I191" s="56"/>
      <c r="J191" s="21">
        <v>5</v>
      </c>
      <c r="K191" s="19" t="s">
        <v>107</v>
      </c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 ht="14.25" customHeight="1">
      <c r="A192" s="14"/>
      <c r="B192" s="15">
        <v>3</v>
      </c>
      <c r="C192" s="75" t="s">
        <v>1427</v>
      </c>
      <c r="D192" s="56"/>
      <c r="E192" s="21">
        <v>10</v>
      </c>
      <c r="F192" s="19"/>
      <c r="G192" s="97">
        <v>3</v>
      </c>
      <c r="H192" s="75" t="s">
        <v>1441</v>
      </c>
      <c r="I192" s="56"/>
      <c r="J192" s="21">
        <v>7</v>
      </c>
      <c r="K192" s="19" t="s">
        <v>104</v>
      </c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 ht="14.25" customHeight="1">
      <c r="A193" s="14"/>
      <c r="B193" s="15">
        <v>4</v>
      </c>
      <c r="C193" s="75" t="s">
        <v>1423</v>
      </c>
      <c r="D193" s="56"/>
      <c r="E193" s="21">
        <v>11</v>
      </c>
      <c r="F193" s="19"/>
      <c r="G193" s="97">
        <v>4</v>
      </c>
      <c r="H193" s="75" t="s">
        <v>1400</v>
      </c>
      <c r="I193" s="56"/>
      <c r="J193" s="21">
        <v>7</v>
      </c>
      <c r="K193" s="19" t="s">
        <v>34</v>
      </c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 ht="14.25" customHeight="1">
      <c r="A194" s="14"/>
      <c r="B194" s="15">
        <v>5</v>
      </c>
      <c r="C194" s="75" t="s">
        <v>1425</v>
      </c>
      <c r="D194" s="56"/>
      <c r="E194" s="21">
        <v>11</v>
      </c>
      <c r="F194" s="19" t="s">
        <v>23</v>
      </c>
      <c r="G194" s="97">
        <v>5</v>
      </c>
      <c r="H194" s="75" t="s">
        <v>1396</v>
      </c>
      <c r="I194" s="56"/>
      <c r="J194" s="21">
        <v>8</v>
      </c>
      <c r="K194" s="19" t="s">
        <v>23</v>
      </c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 ht="14.25" customHeight="1">
      <c r="A195" s="14"/>
      <c r="B195" s="15">
        <v>6</v>
      </c>
      <c r="C195" s="75" t="s">
        <v>1453</v>
      </c>
      <c r="D195" s="56"/>
      <c r="E195" s="21">
        <v>14</v>
      </c>
      <c r="F195" s="19"/>
      <c r="G195" s="97">
        <v>6</v>
      </c>
      <c r="H195" s="75" t="s">
        <v>1394</v>
      </c>
      <c r="I195" s="56"/>
      <c r="J195" s="21">
        <v>9</v>
      </c>
      <c r="K195" s="19" t="s">
        <v>107</v>
      </c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 ht="14.25" customHeight="1">
      <c r="A196" s="14"/>
      <c r="B196" s="15">
        <v>7</v>
      </c>
      <c r="C196" s="75" t="s">
        <v>1452</v>
      </c>
      <c r="D196" s="56"/>
      <c r="E196" s="21">
        <v>15</v>
      </c>
      <c r="F196" s="19" t="s">
        <v>34</v>
      </c>
      <c r="G196" s="97">
        <v>7</v>
      </c>
      <c r="H196" s="75" t="s">
        <v>1392</v>
      </c>
      <c r="I196" s="56"/>
      <c r="J196" s="21">
        <v>11</v>
      </c>
      <c r="K196" s="19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 ht="14.25" customHeight="1">
      <c r="A197" s="14"/>
      <c r="B197" s="64" t="str">
        <f>"TOTAL MATCHES WON BY : "&amp;C186</f>
        <v>TOTAL MATCHES WON BY : Kennedy Bay</v>
      </c>
      <c r="C197" s="58"/>
      <c r="D197" s="58"/>
      <c r="E197" s="56"/>
      <c r="F197" s="21">
        <f>COUNTA(F190:F196)-0.5*COUNTIF(F190:F196,"Sq*")-COUNTIF(F190:F196,"TBA")</f>
        <v>1.5</v>
      </c>
      <c r="G197" s="84" t="str">
        <f>"TOTAL MATCHES WON BY : "&amp;H186</f>
        <v>TOTAL MATCHES WON BY : Secret Harbour</v>
      </c>
      <c r="H197" s="58"/>
      <c r="I197" s="58"/>
      <c r="J197" s="56"/>
      <c r="K197" s="21">
        <f>COUNTA(K190:K196)-0.5*COUNTIF(K190:K196,"Sq*")-COUNTIF(K190:K196,"TBA")</f>
        <v>5.5</v>
      </c>
      <c r="L197" s="22"/>
      <c r="M197" s="22"/>
      <c r="N197" s="22" t="str">
        <f>IF(F197+K197=0,"",C186)</f>
        <v>Kennedy Bay</v>
      </c>
      <c r="O197" s="22">
        <f>F197</f>
        <v>1.5</v>
      </c>
      <c r="P197" s="22" t="str">
        <f>IF(F197+K197=0,"",H186)</f>
        <v>Secret Harbour</v>
      </c>
      <c r="Q197" s="22">
        <f>K197</f>
        <v>5.5</v>
      </c>
      <c r="R197" s="22" t="str">
        <f>G198</f>
        <v>Secret Harbour</v>
      </c>
      <c r="S197" s="22" t="str">
        <f>IF(R197="HALVED",C186,"")</f>
        <v/>
      </c>
      <c r="T197" s="22" t="str">
        <f>IF(R197="HALVED",H186,"")</f>
        <v/>
      </c>
      <c r="U197" s="22"/>
      <c r="V197" s="22"/>
      <c r="W197" s="22"/>
      <c r="X197" s="22"/>
      <c r="Y197" s="22"/>
    </row>
    <row r="198" spans="1:25" ht="14.25" customHeight="1">
      <c r="A198" s="14"/>
      <c r="B198" s="82" t="s">
        <v>41</v>
      </c>
      <c r="C198" s="58"/>
      <c r="D198" s="58"/>
      <c r="E198" s="58"/>
      <c r="F198" s="56"/>
      <c r="G198" s="83" t="str">
        <f>IF(F197+K197&lt;4,"",IF(F197=K197,"HALVED",IF(F197&gt;K197,C186,H186)))</f>
        <v>Secret Harbour</v>
      </c>
      <c r="H198" s="58"/>
      <c r="I198" s="58"/>
      <c r="J198" s="58"/>
      <c r="K198" s="56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spans="1:25" ht="14.25" customHeight="1">
      <c r="A199" s="23"/>
      <c r="B199" s="25"/>
      <c r="C199" s="25"/>
      <c r="D199" s="25"/>
      <c r="E199" s="25"/>
      <c r="F199" s="25"/>
      <c r="G199" s="26"/>
      <c r="H199" s="26"/>
      <c r="I199" s="26"/>
      <c r="J199" s="26"/>
      <c r="K199" s="26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spans="1:25" ht="14.25" customHeight="1">
      <c r="A200" s="23"/>
      <c r="B200" s="15" t="s">
        <v>18</v>
      </c>
      <c r="C200" s="64" t="str">
        <f>[8]Sheet1!C27</f>
        <v>Meadow Springs</v>
      </c>
      <c r="D200" s="58"/>
      <c r="E200" s="58"/>
      <c r="F200" s="56"/>
      <c r="G200" s="16" t="s">
        <v>18</v>
      </c>
      <c r="H200" s="65" t="str">
        <f>[8]Sheet1!E27</f>
        <v>Mandurah</v>
      </c>
      <c r="I200" s="58"/>
      <c r="J200" s="58"/>
      <c r="K200" s="56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  <row r="201" spans="1:25" ht="14.25" customHeight="1">
      <c r="A201" s="14"/>
      <c r="B201" s="77" t="s">
        <v>19</v>
      </c>
      <c r="C201" s="80" t="s">
        <v>20</v>
      </c>
      <c r="D201" s="68"/>
      <c r="E201" s="77" t="s">
        <v>469</v>
      </c>
      <c r="F201" s="77" t="s">
        <v>21</v>
      </c>
      <c r="G201" s="81" t="s">
        <v>19</v>
      </c>
      <c r="H201" s="66" t="s">
        <v>20</v>
      </c>
      <c r="I201" s="68"/>
      <c r="J201" s="81" t="s">
        <v>469</v>
      </c>
      <c r="K201" s="81" t="s">
        <v>21</v>
      </c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</row>
    <row r="202" spans="1:25" ht="14.25" customHeight="1">
      <c r="A202" s="14"/>
      <c r="B202" s="78"/>
      <c r="C202" s="69"/>
      <c r="D202" s="71"/>
      <c r="E202" s="78"/>
      <c r="F202" s="78"/>
      <c r="G202" s="78"/>
      <c r="H202" s="69"/>
      <c r="I202" s="71"/>
      <c r="J202" s="78"/>
      <c r="K202" s="78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</row>
    <row r="203" spans="1:25" ht="14.25" customHeight="1">
      <c r="A203" s="14"/>
      <c r="B203" s="79"/>
      <c r="C203" s="72"/>
      <c r="D203" s="74"/>
      <c r="E203" s="79"/>
      <c r="F203" s="79"/>
      <c r="G203" s="79"/>
      <c r="H203" s="72"/>
      <c r="I203" s="74"/>
      <c r="J203" s="79"/>
      <c r="K203" s="79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</row>
    <row r="204" spans="1:25" ht="14.25" customHeight="1">
      <c r="A204" s="14"/>
      <c r="B204" s="15">
        <v>1</v>
      </c>
      <c r="C204" s="75" t="s">
        <v>1390</v>
      </c>
      <c r="D204" s="56"/>
      <c r="E204" s="21">
        <v>7</v>
      </c>
      <c r="F204" s="19"/>
      <c r="G204" s="98">
        <v>1</v>
      </c>
      <c r="H204" s="75" t="s">
        <v>609</v>
      </c>
      <c r="I204" s="56"/>
      <c r="J204" s="21">
        <v>6</v>
      </c>
      <c r="K204" s="19" t="s">
        <v>111</v>
      </c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</row>
    <row r="205" spans="1:25" ht="14.25" customHeight="1">
      <c r="A205" s="14"/>
      <c r="B205" s="15">
        <v>2</v>
      </c>
      <c r="C205" s="75" t="s">
        <v>1388</v>
      </c>
      <c r="D205" s="56"/>
      <c r="E205" s="21">
        <v>8</v>
      </c>
      <c r="F205" s="19" t="s">
        <v>26</v>
      </c>
      <c r="G205" s="97">
        <v>2</v>
      </c>
      <c r="H205" s="75" t="s">
        <v>1444</v>
      </c>
      <c r="I205" s="56"/>
      <c r="J205" s="21">
        <v>9</v>
      </c>
      <c r="K205" s="19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</row>
    <row r="206" spans="1:25" ht="14.25" customHeight="1">
      <c r="A206" s="14"/>
      <c r="B206" s="15">
        <v>3</v>
      </c>
      <c r="C206" s="75" t="s">
        <v>1386</v>
      </c>
      <c r="D206" s="56"/>
      <c r="E206" s="21">
        <v>11</v>
      </c>
      <c r="F206" s="19" t="s">
        <v>84</v>
      </c>
      <c r="G206" s="97">
        <v>3</v>
      </c>
      <c r="H206" s="75" t="s">
        <v>1468</v>
      </c>
      <c r="I206" s="56"/>
      <c r="J206" s="21">
        <v>11</v>
      </c>
      <c r="K206" s="19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</row>
    <row r="207" spans="1:25" ht="14.25" customHeight="1">
      <c r="A207" s="14"/>
      <c r="B207" s="15">
        <v>4</v>
      </c>
      <c r="C207" s="75" t="s">
        <v>1475</v>
      </c>
      <c r="D207" s="56"/>
      <c r="E207" s="21">
        <v>12</v>
      </c>
      <c r="F207" s="19" t="s">
        <v>26</v>
      </c>
      <c r="G207" s="97">
        <v>4</v>
      </c>
      <c r="H207" s="75" t="s">
        <v>1467</v>
      </c>
      <c r="I207" s="56"/>
      <c r="J207" s="21">
        <v>12</v>
      </c>
      <c r="K207" s="19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</row>
    <row r="208" spans="1:25" ht="14.25" customHeight="1">
      <c r="A208" s="14"/>
      <c r="B208" s="15">
        <v>5</v>
      </c>
      <c r="C208" s="75" t="s">
        <v>1382</v>
      </c>
      <c r="D208" s="56"/>
      <c r="E208" s="21">
        <v>12</v>
      </c>
      <c r="F208" s="19"/>
      <c r="G208" s="97">
        <v>5</v>
      </c>
      <c r="H208" s="75" t="s">
        <v>1466</v>
      </c>
      <c r="I208" s="56"/>
      <c r="J208" s="21">
        <v>12</v>
      </c>
      <c r="K208" s="19" t="s">
        <v>29</v>
      </c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</row>
    <row r="209" spans="1:25" ht="14.25" customHeight="1">
      <c r="A209" s="14"/>
      <c r="B209" s="15">
        <v>6</v>
      </c>
      <c r="C209" s="75" t="s">
        <v>1380</v>
      </c>
      <c r="D209" s="56"/>
      <c r="E209" s="21">
        <v>14</v>
      </c>
      <c r="F209" s="19" t="s">
        <v>29</v>
      </c>
      <c r="G209" s="97">
        <v>6</v>
      </c>
      <c r="H209" s="75" t="s">
        <v>1406</v>
      </c>
      <c r="I209" s="56"/>
      <c r="J209" s="21">
        <v>14</v>
      </c>
      <c r="K209" s="19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</row>
    <row r="210" spans="1:25" ht="14.25" customHeight="1">
      <c r="A210" s="14"/>
      <c r="B210" s="15">
        <v>7</v>
      </c>
      <c r="C210" s="75" t="s">
        <v>1451</v>
      </c>
      <c r="D210" s="56"/>
      <c r="E210" s="21">
        <v>15</v>
      </c>
      <c r="F210" s="19"/>
      <c r="G210" s="97">
        <v>7</v>
      </c>
      <c r="H210" s="75" t="s">
        <v>1474</v>
      </c>
      <c r="I210" s="56"/>
      <c r="J210" s="21">
        <v>15</v>
      </c>
      <c r="K210" s="19" t="s">
        <v>26</v>
      </c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</row>
    <row r="211" spans="1:25" ht="14.25" customHeight="1">
      <c r="A211" s="14"/>
      <c r="B211" s="64" t="str">
        <f>"TOTAL MATCHES WON BY : "&amp;C200</f>
        <v>TOTAL MATCHES WON BY : Meadow Springs</v>
      </c>
      <c r="C211" s="58"/>
      <c r="D211" s="58"/>
      <c r="E211" s="56"/>
      <c r="F211" s="21">
        <f>COUNTA(F204:F210)-0.5*COUNTIF(F204:F210,"Sq*")-COUNTIF(F204:F210,"TBA")</f>
        <v>4</v>
      </c>
      <c r="G211" s="84" t="str">
        <f>"TOTAL MATCHES WON BY : "&amp;H200</f>
        <v>TOTAL MATCHES WON BY : Mandurah</v>
      </c>
      <c r="H211" s="58"/>
      <c r="I211" s="58"/>
      <c r="J211" s="56"/>
      <c r="K211" s="21">
        <f>COUNTA(K204:K210)-0.5*COUNTIF(K204:K210,"Sq*")-COUNTIF(K204:K210,"TBA")</f>
        <v>3</v>
      </c>
      <c r="L211" s="22"/>
      <c r="M211" s="22"/>
      <c r="N211" s="22" t="str">
        <f>IF(F211+K211=0,"",C200)</f>
        <v>Meadow Springs</v>
      </c>
      <c r="O211" s="22">
        <f>F211</f>
        <v>4</v>
      </c>
      <c r="P211" s="22" t="str">
        <f>IF(F211+K211=0,"",H200)</f>
        <v>Mandurah</v>
      </c>
      <c r="Q211" s="22">
        <f>K211</f>
        <v>3</v>
      </c>
      <c r="R211" s="22" t="str">
        <f>G212</f>
        <v>Meadow Springs</v>
      </c>
      <c r="S211" s="22" t="str">
        <f>IF(R211="HALVED",C200,"")</f>
        <v/>
      </c>
      <c r="T211" s="22" t="str">
        <f>IF(R211="HALVED",H200,"")</f>
        <v/>
      </c>
      <c r="U211" s="22"/>
      <c r="V211" s="22"/>
      <c r="W211" s="22"/>
      <c r="X211" s="22"/>
      <c r="Y211" s="22"/>
    </row>
    <row r="212" spans="1:25" ht="14.25" customHeight="1">
      <c r="A212" s="14"/>
      <c r="B212" s="82" t="s">
        <v>41</v>
      </c>
      <c r="C212" s="58"/>
      <c r="D212" s="58"/>
      <c r="E212" s="58"/>
      <c r="F212" s="56"/>
      <c r="G212" s="83" t="str">
        <f>IF(F211+K211&lt;4,"",IF(F211=K211,"HALVED",IF(F211&gt;K211,C200,H200)))</f>
        <v>Meadow Springs</v>
      </c>
      <c r="H212" s="58"/>
      <c r="I212" s="58"/>
      <c r="J212" s="58"/>
      <c r="K212" s="56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spans="1:25" ht="14.25" customHeight="1">
      <c r="A213" s="23"/>
      <c r="B213" s="25"/>
      <c r="C213" s="25"/>
      <c r="D213" s="25"/>
      <c r="E213" s="25"/>
      <c r="F213" s="25"/>
      <c r="G213" s="26"/>
      <c r="H213" s="26"/>
      <c r="I213" s="26"/>
      <c r="J213" s="26"/>
      <c r="K213" s="26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spans="1:25" ht="14.25" customHeight="1">
      <c r="A214" s="23"/>
      <c r="B214" s="15" t="s">
        <v>18</v>
      </c>
      <c r="C214" s="64" t="str">
        <f>[8]Sheet1!C28</f>
        <v>The Cut</v>
      </c>
      <c r="D214" s="58"/>
      <c r="E214" s="58"/>
      <c r="F214" s="56"/>
      <c r="G214" s="16" t="s">
        <v>18</v>
      </c>
      <c r="H214" s="65" t="str">
        <f>[8]Sheet1!E28</f>
        <v>Kwinana</v>
      </c>
      <c r="I214" s="58"/>
      <c r="J214" s="58"/>
      <c r="K214" s="56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</row>
    <row r="215" spans="1:25" ht="14.25" customHeight="1">
      <c r="A215" s="14"/>
      <c r="B215" s="77" t="s">
        <v>19</v>
      </c>
      <c r="C215" s="80" t="s">
        <v>20</v>
      </c>
      <c r="D215" s="68"/>
      <c r="E215" s="77" t="s">
        <v>469</v>
      </c>
      <c r="F215" s="77" t="s">
        <v>21</v>
      </c>
      <c r="G215" s="81" t="s">
        <v>19</v>
      </c>
      <c r="H215" s="66" t="s">
        <v>20</v>
      </c>
      <c r="I215" s="68"/>
      <c r="J215" s="81" t="s">
        <v>469</v>
      </c>
      <c r="K215" s="81" t="s">
        <v>21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</row>
    <row r="216" spans="1:25" ht="14.25" customHeight="1">
      <c r="A216" s="14"/>
      <c r="B216" s="78"/>
      <c r="C216" s="69"/>
      <c r="D216" s="71"/>
      <c r="E216" s="78"/>
      <c r="F216" s="78"/>
      <c r="G216" s="78"/>
      <c r="H216" s="69"/>
      <c r="I216" s="71"/>
      <c r="J216" s="78"/>
      <c r="K216" s="78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</row>
    <row r="217" spans="1:25" ht="15">
      <c r="A217" s="14"/>
      <c r="B217" s="79"/>
      <c r="C217" s="72"/>
      <c r="D217" s="74"/>
      <c r="E217" s="79"/>
      <c r="F217" s="79"/>
      <c r="G217" s="79"/>
      <c r="H217" s="72"/>
      <c r="I217" s="74"/>
      <c r="J217" s="79"/>
      <c r="K217" s="79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</row>
    <row r="218" spans="1:25" ht="15">
      <c r="A218" s="14"/>
      <c r="B218" s="15">
        <v>1</v>
      </c>
      <c r="C218" s="75" t="s">
        <v>1473</v>
      </c>
      <c r="D218" s="56"/>
      <c r="E218" s="21">
        <v>5</v>
      </c>
      <c r="F218" s="19"/>
      <c r="G218" s="98">
        <v>1</v>
      </c>
      <c r="H218" s="75" t="s">
        <v>1389</v>
      </c>
      <c r="I218" s="56"/>
      <c r="J218" s="21">
        <v>9</v>
      </c>
      <c r="K218" s="19" t="s">
        <v>96</v>
      </c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</row>
    <row r="219" spans="1:25" ht="15">
      <c r="A219" s="14"/>
      <c r="B219" s="15">
        <v>2</v>
      </c>
      <c r="C219" s="75" t="s">
        <v>1415</v>
      </c>
      <c r="D219" s="56"/>
      <c r="E219" s="21">
        <v>6</v>
      </c>
      <c r="F219" s="19"/>
      <c r="G219" s="97">
        <v>2</v>
      </c>
      <c r="H219" s="75" t="s">
        <v>1472</v>
      </c>
      <c r="I219" s="56"/>
      <c r="J219" s="21">
        <v>9</v>
      </c>
      <c r="K219" s="19" t="s">
        <v>96</v>
      </c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</row>
    <row r="220" spans="1:25" ht="15">
      <c r="A220" s="14"/>
      <c r="B220" s="15">
        <v>3</v>
      </c>
      <c r="C220" s="75" t="s">
        <v>1413</v>
      </c>
      <c r="D220" s="56"/>
      <c r="E220" s="21">
        <v>8</v>
      </c>
      <c r="F220" s="19" t="s">
        <v>29</v>
      </c>
      <c r="G220" s="97">
        <v>3</v>
      </c>
      <c r="H220" s="75" t="s">
        <v>1471</v>
      </c>
      <c r="I220" s="56"/>
      <c r="J220" s="21">
        <v>9</v>
      </c>
      <c r="K220" s="19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</row>
    <row r="221" spans="1:25" ht="15">
      <c r="A221" s="14"/>
      <c r="B221" s="15">
        <v>4</v>
      </c>
      <c r="C221" s="75" t="s">
        <v>1449</v>
      </c>
      <c r="D221" s="56"/>
      <c r="E221" s="21">
        <v>8</v>
      </c>
      <c r="F221" s="19" t="s">
        <v>34</v>
      </c>
      <c r="G221" s="97">
        <v>4</v>
      </c>
      <c r="H221" s="75" t="s">
        <v>1470</v>
      </c>
      <c r="I221" s="56"/>
      <c r="J221" s="21">
        <v>10</v>
      </c>
      <c r="K221" s="19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</row>
    <row r="222" spans="1:25" ht="15">
      <c r="A222" s="14"/>
      <c r="B222" s="15">
        <v>5</v>
      </c>
      <c r="C222" s="75" t="s">
        <v>1464</v>
      </c>
      <c r="D222" s="56"/>
      <c r="E222" s="21">
        <v>9</v>
      </c>
      <c r="F222" s="19"/>
      <c r="G222" s="97">
        <v>5</v>
      </c>
      <c r="H222" s="75" t="s">
        <v>1458</v>
      </c>
      <c r="I222" s="56"/>
      <c r="J222" s="21">
        <v>10</v>
      </c>
      <c r="K222" s="19" t="s">
        <v>84</v>
      </c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</row>
    <row r="223" spans="1:25" ht="15">
      <c r="A223" s="14"/>
      <c r="B223" s="15">
        <v>6</v>
      </c>
      <c r="C223" s="75" t="s">
        <v>1409</v>
      </c>
      <c r="D223" s="56"/>
      <c r="E223" s="21">
        <v>9</v>
      </c>
      <c r="F223" s="19"/>
      <c r="G223" s="97">
        <v>6</v>
      </c>
      <c r="H223" s="75" t="s">
        <v>1381</v>
      </c>
      <c r="I223" s="56"/>
      <c r="J223" s="21">
        <v>11</v>
      </c>
      <c r="K223" s="19" t="s">
        <v>96</v>
      </c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</row>
    <row r="224" spans="1:25" ht="15">
      <c r="A224" s="14"/>
      <c r="B224" s="15">
        <v>7</v>
      </c>
      <c r="C224" s="75" t="s">
        <v>1446</v>
      </c>
      <c r="D224" s="56"/>
      <c r="E224" s="21">
        <v>9</v>
      </c>
      <c r="F224" s="19" t="s">
        <v>104</v>
      </c>
      <c r="G224" s="97">
        <v>7</v>
      </c>
      <c r="H224" s="75" t="s">
        <v>1377</v>
      </c>
      <c r="I224" s="56"/>
      <c r="J224" s="21">
        <v>12</v>
      </c>
      <c r="K224" s="19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</row>
    <row r="225" spans="1:25" ht="15">
      <c r="A225" s="14"/>
      <c r="B225" s="64" t="str">
        <f>"TOTAL MATCHES WON BY : "&amp;C214</f>
        <v>TOTAL MATCHES WON BY : The Cut</v>
      </c>
      <c r="C225" s="58"/>
      <c r="D225" s="58"/>
      <c r="E225" s="56"/>
      <c r="F225" s="21">
        <f>COUNTA(F218:F224)-0.5*COUNTIF(F218:F224,"Sq*")-COUNTIF(F218:F224,"TBA")</f>
        <v>3</v>
      </c>
      <c r="G225" s="84" t="str">
        <f>"TOTAL MATCHES WON BY : "&amp;H214</f>
        <v>TOTAL MATCHES WON BY : Kwinana</v>
      </c>
      <c r="H225" s="58"/>
      <c r="I225" s="58"/>
      <c r="J225" s="56"/>
      <c r="K225" s="21">
        <f>COUNTA(K218:K224)-0.5*COUNTIF(K218:K224,"Sq*")-COUNTIF(K218:K224,"TBA")</f>
        <v>4</v>
      </c>
      <c r="L225" s="22"/>
      <c r="M225" s="22"/>
      <c r="N225" s="22" t="str">
        <f>IF(F225+K225=0,"",C214)</f>
        <v>The Cut</v>
      </c>
      <c r="O225" s="22">
        <f>F225</f>
        <v>3</v>
      </c>
      <c r="P225" s="22" t="str">
        <f>IF(F225+K225=0,"",H214)</f>
        <v>Kwinana</v>
      </c>
      <c r="Q225" s="22">
        <f>K225</f>
        <v>4</v>
      </c>
      <c r="R225" s="22" t="str">
        <f>G226</f>
        <v>Kwinana</v>
      </c>
      <c r="S225" s="22" t="str">
        <f>IF(R225="HALVED",C214,"")</f>
        <v/>
      </c>
      <c r="T225" s="22" t="str">
        <f>IF(R225="HALVED",H214,"")</f>
        <v/>
      </c>
      <c r="U225" s="22"/>
      <c r="V225" s="22"/>
      <c r="W225" s="22"/>
      <c r="X225" s="22"/>
      <c r="Y225" s="22"/>
    </row>
    <row r="226" spans="1:25" ht="15">
      <c r="A226" s="14"/>
      <c r="B226" s="82" t="s">
        <v>41</v>
      </c>
      <c r="C226" s="58"/>
      <c r="D226" s="58"/>
      <c r="E226" s="58"/>
      <c r="F226" s="56"/>
      <c r="G226" s="83" t="str">
        <f>IF(F225+K225&lt;4,"",IF(F225=K225,"HALVED",IF(F225&gt;K225,C214,H214)))</f>
        <v>Kwinana</v>
      </c>
      <c r="H226" s="58"/>
      <c r="I226" s="58"/>
      <c r="J226" s="58"/>
      <c r="K226" s="56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spans="1:25" ht="15">
      <c r="A227" s="23"/>
      <c r="B227" s="25"/>
      <c r="C227" s="25"/>
      <c r="D227" s="25"/>
      <c r="E227" s="25"/>
      <c r="F227" s="25"/>
      <c r="G227" s="26"/>
      <c r="H227" s="26"/>
      <c r="I227" s="26"/>
      <c r="J227" s="26"/>
      <c r="K227" s="26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spans="1:25" ht="15">
      <c r="A228" s="23"/>
      <c r="B228" s="15" t="s">
        <v>18</v>
      </c>
      <c r="C228" s="64" t="str">
        <f>[8]Sheet1!C29</f>
        <v>Rockingham</v>
      </c>
      <c r="D228" s="58"/>
      <c r="E228" s="58"/>
      <c r="F228" s="56"/>
      <c r="G228" s="16" t="s">
        <v>18</v>
      </c>
      <c r="H228" s="65" t="str">
        <f>[8]Sheet1!E29</f>
        <v>Bunbury</v>
      </c>
      <c r="I228" s="58"/>
      <c r="J228" s="58"/>
      <c r="K228" s="56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spans="1:25" ht="15">
      <c r="A229" s="23"/>
      <c r="B229" s="77" t="s">
        <v>19</v>
      </c>
      <c r="C229" s="80" t="s">
        <v>20</v>
      </c>
      <c r="D229" s="68"/>
      <c r="E229" s="77" t="s">
        <v>469</v>
      </c>
      <c r="F229" s="77" t="s">
        <v>21</v>
      </c>
      <c r="G229" s="81" t="s">
        <v>19</v>
      </c>
      <c r="H229" s="66" t="s">
        <v>20</v>
      </c>
      <c r="I229" s="68"/>
      <c r="J229" s="81" t="s">
        <v>469</v>
      </c>
      <c r="K229" s="81" t="s">
        <v>21</v>
      </c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spans="1:25" ht="15">
      <c r="A230" s="23"/>
      <c r="B230" s="78"/>
      <c r="C230" s="69"/>
      <c r="D230" s="71"/>
      <c r="E230" s="78"/>
      <c r="F230" s="78"/>
      <c r="G230" s="78"/>
      <c r="H230" s="69"/>
      <c r="I230" s="71"/>
      <c r="J230" s="78"/>
      <c r="K230" s="78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spans="1:25" ht="15">
      <c r="A231" s="23"/>
      <c r="B231" s="79"/>
      <c r="C231" s="72"/>
      <c r="D231" s="74"/>
      <c r="E231" s="79"/>
      <c r="F231" s="79"/>
      <c r="G231" s="79"/>
      <c r="H231" s="72"/>
      <c r="I231" s="74"/>
      <c r="J231" s="79"/>
      <c r="K231" s="79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spans="1:25" ht="15">
      <c r="A232" s="23"/>
      <c r="B232" s="15">
        <v>1</v>
      </c>
      <c r="C232" s="75" t="s">
        <v>1430</v>
      </c>
      <c r="D232" s="56"/>
      <c r="E232" s="21">
        <v>6</v>
      </c>
      <c r="F232" s="19"/>
      <c r="G232" s="98">
        <v>1</v>
      </c>
      <c r="H232" s="75" t="s">
        <v>1460</v>
      </c>
      <c r="I232" s="56"/>
      <c r="J232" s="21">
        <v>6</v>
      </c>
      <c r="K232" s="19" t="s">
        <v>26</v>
      </c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spans="1:25" ht="15">
      <c r="A233" s="23"/>
      <c r="B233" s="15">
        <v>2</v>
      </c>
      <c r="C233" s="75" t="s">
        <v>1422</v>
      </c>
      <c r="D233" s="56"/>
      <c r="E233" s="21">
        <v>6</v>
      </c>
      <c r="F233" s="19" t="s">
        <v>23</v>
      </c>
      <c r="G233" s="97">
        <v>2</v>
      </c>
      <c r="H233" s="75" t="s">
        <v>1402</v>
      </c>
      <c r="I233" s="56"/>
      <c r="J233" s="21">
        <v>7</v>
      </c>
      <c r="K233" s="19" t="s">
        <v>23</v>
      </c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spans="1:25" ht="15">
      <c r="A234" s="23"/>
      <c r="B234" s="15">
        <v>3</v>
      </c>
      <c r="C234" s="75" t="s">
        <v>1437</v>
      </c>
      <c r="D234" s="56"/>
      <c r="E234" s="21">
        <v>7</v>
      </c>
      <c r="F234" s="19"/>
      <c r="G234" s="97">
        <v>3</v>
      </c>
      <c r="H234" s="75" t="s">
        <v>1397</v>
      </c>
      <c r="I234" s="56"/>
      <c r="J234" s="21">
        <v>7</v>
      </c>
      <c r="K234" s="19" t="s">
        <v>104</v>
      </c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spans="1:25" ht="15">
      <c r="A235" s="23"/>
      <c r="B235" s="15">
        <v>4</v>
      </c>
      <c r="C235" s="75" t="s">
        <v>1434</v>
      </c>
      <c r="D235" s="56"/>
      <c r="E235" s="21">
        <v>8</v>
      </c>
      <c r="F235" s="19"/>
      <c r="G235" s="97">
        <v>4</v>
      </c>
      <c r="H235" s="75" t="s">
        <v>1393</v>
      </c>
      <c r="I235" s="56"/>
      <c r="J235" s="21">
        <v>7</v>
      </c>
      <c r="K235" s="19" t="s">
        <v>34</v>
      </c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spans="1:25" ht="15">
      <c r="A236" s="23"/>
      <c r="B236" s="15">
        <v>5</v>
      </c>
      <c r="C236" s="75" t="s">
        <v>1418</v>
      </c>
      <c r="D236" s="56"/>
      <c r="E236" s="21">
        <v>10</v>
      </c>
      <c r="F236" s="19" t="s">
        <v>29</v>
      </c>
      <c r="G236" s="97">
        <v>5</v>
      </c>
      <c r="H236" s="75" t="s">
        <v>1469</v>
      </c>
      <c r="I236" s="56"/>
      <c r="J236" s="21">
        <v>8</v>
      </c>
      <c r="K236" s="19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spans="1:25" ht="15">
      <c r="A237" s="23"/>
      <c r="B237" s="15">
        <v>6</v>
      </c>
      <c r="C237" s="75" t="s">
        <v>1461</v>
      </c>
      <c r="D237" s="56"/>
      <c r="E237" s="21">
        <v>13</v>
      </c>
      <c r="F237" s="19" t="s">
        <v>26</v>
      </c>
      <c r="G237" s="97">
        <v>6</v>
      </c>
      <c r="H237" s="75" t="s">
        <v>1447</v>
      </c>
      <c r="I237" s="56"/>
      <c r="J237" s="21">
        <v>8</v>
      </c>
      <c r="K237" s="19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spans="1:25" ht="15">
      <c r="A238" s="23"/>
      <c r="B238" s="15">
        <v>7</v>
      </c>
      <c r="C238" s="75" t="s">
        <v>1463</v>
      </c>
      <c r="D238" s="56"/>
      <c r="E238" s="21">
        <v>14</v>
      </c>
      <c r="F238" s="19"/>
      <c r="G238" s="97">
        <v>7</v>
      </c>
      <c r="H238" s="75" t="s">
        <v>1457</v>
      </c>
      <c r="I238" s="56"/>
      <c r="J238" s="21"/>
      <c r="K238" s="19" t="s">
        <v>92</v>
      </c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spans="1:25" ht="15">
      <c r="A239" s="23"/>
      <c r="B239" s="64" t="str">
        <f>"TOTAL MATCHES WON BY : "&amp;C228</f>
        <v>TOTAL MATCHES WON BY : Rockingham</v>
      </c>
      <c r="C239" s="58"/>
      <c r="D239" s="58"/>
      <c r="E239" s="56"/>
      <c r="F239" s="21">
        <f>COUNTA(F232:F238)-0.5*COUNTIF(F232:F238,"Sq*")-COUNTIF(F232:F238,"TBA")</f>
        <v>2.5</v>
      </c>
      <c r="G239" s="84" t="str">
        <f>"TOTAL MATCHES WON BY : "&amp;H228</f>
        <v>TOTAL MATCHES WON BY : Bunbury</v>
      </c>
      <c r="H239" s="58"/>
      <c r="I239" s="58"/>
      <c r="J239" s="56"/>
      <c r="K239" s="21">
        <f>COUNTA(K232:K238)-0.5*COUNTIF(K232:K238,"Sq*")-COUNTIF(K232:K238,"TBA")</f>
        <v>4.5</v>
      </c>
      <c r="L239" s="24"/>
      <c r="M239" s="22"/>
      <c r="N239" s="22" t="str">
        <f>IF(F239+K239=0,"",C228)</f>
        <v>Rockingham</v>
      </c>
      <c r="O239" s="22">
        <f>F239</f>
        <v>2.5</v>
      </c>
      <c r="P239" s="22" t="str">
        <f>IF(F239+K239=0,"",H228)</f>
        <v>Bunbury</v>
      </c>
      <c r="Q239" s="22">
        <f>K239</f>
        <v>4.5</v>
      </c>
      <c r="R239" s="22" t="str">
        <f>G240</f>
        <v>Bunbury</v>
      </c>
      <c r="S239" s="22" t="str">
        <f>IF(R239="HALVED",C228,"")</f>
        <v/>
      </c>
      <c r="T239" s="22" t="str">
        <f>IF(R239="HALVED",H228,"")</f>
        <v/>
      </c>
      <c r="U239" s="22"/>
      <c r="V239" s="22"/>
      <c r="W239" s="22"/>
      <c r="X239" s="22"/>
      <c r="Y239" s="22"/>
    </row>
    <row r="240" spans="1:25" ht="15">
      <c r="A240" s="23"/>
      <c r="B240" s="82" t="s">
        <v>41</v>
      </c>
      <c r="C240" s="58"/>
      <c r="D240" s="58"/>
      <c r="E240" s="58"/>
      <c r="F240" s="56"/>
      <c r="G240" s="83" t="str">
        <f>IF(F239+K239&lt;4,"",IF(F239=K239,"HALVED",IF(F239&gt;K239,C228,H228)))</f>
        <v>Bunbury</v>
      </c>
      <c r="H240" s="58"/>
      <c r="I240" s="58"/>
      <c r="J240" s="58"/>
      <c r="K240" s="56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spans="1:25" ht="15">
      <c r="A241" s="23"/>
      <c r="B241" s="25"/>
      <c r="C241" s="25"/>
      <c r="D241" s="25"/>
      <c r="E241" s="25"/>
      <c r="F241" s="25"/>
      <c r="G241" s="26"/>
      <c r="H241" s="26"/>
      <c r="I241" s="26"/>
      <c r="J241" s="26"/>
      <c r="K241" s="26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spans="1:25" ht="30" customHeight="1">
      <c r="A242" s="13"/>
      <c r="B242" s="76" t="str">
        <f>[8]Sheet1!A19</f>
        <v>ROUND THREE</v>
      </c>
      <c r="C242" s="56"/>
      <c r="D242" s="62" t="str">
        <f>[8]Sheet1!B19</f>
        <v>SUNDAY 22 JUNE</v>
      </c>
      <c r="E242" s="58"/>
      <c r="F242" s="56"/>
      <c r="G242" s="99" t="str">
        <f>[8]Sheet1!C19</f>
        <v>Bunbury GC</v>
      </c>
      <c r="H242" s="58"/>
      <c r="I242" s="58"/>
      <c r="J242" s="58"/>
      <c r="K242" s="56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ht="15">
      <c r="A243" s="14"/>
      <c r="B243" s="15" t="s">
        <v>18</v>
      </c>
      <c r="C243" s="64" t="str">
        <f>[8]Sheet1!C20</f>
        <v>Kennedy Bay</v>
      </c>
      <c r="D243" s="58"/>
      <c r="E243" s="58"/>
      <c r="F243" s="56"/>
      <c r="G243" s="16" t="s">
        <v>18</v>
      </c>
      <c r="H243" s="65" t="str">
        <f>[8]Sheet1!E20</f>
        <v>Mandurah</v>
      </c>
      <c r="I243" s="58"/>
      <c r="J243" s="58"/>
      <c r="K243" s="56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</row>
    <row r="244" spans="1:25" ht="15">
      <c r="A244" s="14"/>
      <c r="B244" s="77" t="s">
        <v>19</v>
      </c>
      <c r="C244" s="80" t="s">
        <v>20</v>
      </c>
      <c r="D244" s="68"/>
      <c r="E244" s="77" t="s">
        <v>469</v>
      </c>
      <c r="F244" s="77" t="s">
        <v>21</v>
      </c>
      <c r="G244" s="81" t="s">
        <v>19</v>
      </c>
      <c r="H244" s="66" t="s">
        <v>20</v>
      </c>
      <c r="I244" s="68"/>
      <c r="J244" s="81" t="s">
        <v>469</v>
      </c>
      <c r="K244" s="81" t="s">
        <v>21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</row>
    <row r="245" spans="1:25" ht="15">
      <c r="A245" s="14"/>
      <c r="B245" s="78"/>
      <c r="C245" s="69"/>
      <c r="D245" s="71"/>
      <c r="E245" s="78"/>
      <c r="F245" s="78"/>
      <c r="G245" s="78"/>
      <c r="H245" s="69"/>
      <c r="I245" s="71"/>
      <c r="J245" s="78"/>
      <c r="K245" s="78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</row>
    <row r="246" spans="1:25" ht="13.5" customHeight="1">
      <c r="A246" s="14"/>
      <c r="B246" s="79"/>
      <c r="C246" s="72"/>
      <c r="D246" s="74"/>
      <c r="E246" s="79"/>
      <c r="F246" s="79"/>
      <c r="G246" s="79"/>
      <c r="H246" s="72"/>
      <c r="I246" s="74"/>
      <c r="J246" s="79"/>
      <c r="K246" s="79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</row>
    <row r="247" spans="1:25" ht="15">
      <c r="A247" s="14"/>
      <c r="B247" s="15">
        <v>1</v>
      </c>
      <c r="C247" s="75" t="s">
        <v>1455</v>
      </c>
      <c r="D247" s="56"/>
      <c r="E247" s="21">
        <v>7</v>
      </c>
      <c r="F247" s="19"/>
      <c r="G247" s="98">
        <v>1</v>
      </c>
      <c r="H247" s="75" t="s">
        <v>609</v>
      </c>
      <c r="I247" s="56"/>
      <c r="J247" s="21"/>
      <c r="K247" s="19" t="s">
        <v>170</v>
      </c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</row>
    <row r="248" spans="1:25" ht="15">
      <c r="A248" s="14"/>
      <c r="B248" s="15">
        <v>2</v>
      </c>
      <c r="C248" s="75" t="s">
        <v>1429</v>
      </c>
      <c r="D248" s="56"/>
      <c r="E248" s="21">
        <v>9</v>
      </c>
      <c r="F248" s="19"/>
      <c r="G248" s="97">
        <v>2</v>
      </c>
      <c r="H248" s="75" t="s">
        <v>1414</v>
      </c>
      <c r="I248" s="56"/>
      <c r="J248" s="21"/>
      <c r="K248" s="19" t="s">
        <v>92</v>
      </c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</row>
    <row r="249" spans="1:25" ht="15">
      <c r="A249" s="14"/>
      <c r="B249" s="15">
        <v>3</v>
      </c>
      <c r="C249" s="75" t="s">
        <v>1454</v>
      </c>
      <c r="D249" s="56"/>
      <c r="E249" s="21">
        <v>10</v>
      </c>
      <c r="F249" s="19"/>
      <c r="G249" s="97">
        <v>3</v>
      </c>
      <c r="H249" s="75" t="s">
        <v>1468</v>
      </c>
      <c r="I249" s="56"/>
      <c r="J249" s="21"/>
      <c r="K249" s="19" t="s">
        <v>107</v>
      </c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</row>
    <row r="250" spans="1:25" ht="15">
      <c r="A250" s="14"/>
      <c r="B250" s="15">
        <v>4</v>
      </c>
      <c r="C250" s="75" t="s">
        <v>1427</v>
      </c>
      <c r="D250" s="56"/>
      <c r="E250" s="21">
        <v>11</v>
      </c>
      <c r="F250" s="19"/>
      <c r="G250" s="97">
        <v>4</v>
      </c>
      <c r="H250" s="75" t="s">
        <v>1412</v>
      </c>
      <c r="I250" s="56"/>
      <c r="J250" s="21"/>
      <c r="K250" s="19" t="s">
        <v>26</v>
      </c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</row>
    <row r="251" spans="1:25" ht="15">
      <c r="A251" s="14"/>
      <c r="B251" s="15">
        <v>5</v>
      </c>
      <c r="C251" s="75" t="s">
        <v>1423</v>
      </c>
      <c r="D251" s="56"/>
      <c r="E251" s="21">
        <v>12</v>
      </c>
      <c r="F251" s="19"/>
      <c r="G251" s="97">
        <v>5</v>
      </c>
      <c r="H251" s="75" t="s">
        <v>1467</v>
      </c>
      <c r="I251" s="56"/>
      <c r="J251" s="21"/>
      <c r="K251" s="19" t="s">
        <v>111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</row>
    <row r="252" spans="1:25" ht="15">
      <c r="A252" s="14"/>
      <c r="B252" s="15">
        <v>6</v>
      </c>
      <c r="C252" s="75" t="s">
        <v>1421</v>
      </c>
      <c r="D252" s="56"/>
      <c r="E252" s="21">
        <v>13</v>
      </c>
      <c r="F252" s="19"/>
      <c r="G252" s="97">
        <v>6</v>
      </c>
      <c r="H252" s="75" t="s">
        <v>1466</v>
      </c>
      <c r="I252" s="56"/>
      <c r="J252" s="21"/>
      <c r="K252" s="19" t="s">
        <v>96</v>
      </c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</row>
    <row r="253" spans="1:25" ht="15">
      <c r="A253" s="14"/>
      <c r="B253" s="15">
        <v>7</v>
      </c>
      <c r="C253" s="18" t="s">
        <v>1452</v>
      </c>
      <c r="D253" s="93"/>
      <c r="E253" s="21">
        <v>17</v>
      </c>
      <c r="F253" s="19"/>
      <c r="G253" s="97">
        <v>7</v>
      </c>
      <c r="H253" s="75" t="s">
        <v>1406</v>
      </c>
      <c r="I253" s="56"/>
      <c r="J253" s="21"/>
      <c r="K253" s="19" t="s">
        <v>34</v>
      </c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</row>
    <row r="254" spans="1:25" ht="15">
      <c r="A254" s="14"/>
      <c r="B254" s="64" t="str">
        <f>"TOTAL MATCHES WON BY : "&amp;C243</f>
        <v>TOTAL MATCHES WON BY : Kennedy Bay</v>
      </c>
      <c r="C254" s="58"/>
      <c r="D254" s="58"/>
      <c r="E254" s="56"/>
      <c r="F254" s="21">
        <f>COUNTA(F247:F253)-0.5*COUNTIF(F247:F253,"Sq*")-COUNTIF(F247:F253,"TBA")</f>
        <v>0</v>
      </c>
      <c r="G254" s="84" t="str">
        <f>"TOTAL MATCHES WON BY : "&amp;H243</f>
        <v>TOTAL MATCHES WON BY : Mandurah</v>
      </c>
      <c r="H254" s="58"/>
      <c r="I254" s="58"/>
      <c r="J254" s="56"/>
      <c r="K254" s="21">
        <f>COUNTA(K247:K253)-0.5*COUNTIF(K247:K253,"Sq*")-COUNTIF(K247:K253,"TBA")</f>
        <v>7</v>
      </c>
      <c r="L254" s="22"/>
      <c r="M254" s="22"/>
      <c r="N254" s="22" t="str">
        <f>IF(F254+K254=0,"",C243)</f>
        <v>Kennedy Bay</v>
      </c>
      <c r="O254" s="22">
        <f>F254</f>
        <v>0</v>
      </c>
      <c r="P254" s="22" t="str">
        <f>IF(F254+K254=0,"",H243)</f>
        <v>Mandurah</v>
      </c>
      <c r="Q254" s="22">
        <f>K254</f>
        <v>7</v>
      </c>
      <c r="R254" s="22" t="str">
        <f>G255</f>
        <v>Mandurah</v>
      </c>
      <c r="S254" s="22" t="str">
        <f>IF(R254="HALVED",C243,"")</f>
        <v/>
      </c>
      <c r="T254" s="22" t="str">
        <f>IF(R254="HALVED",H243,"")</f>
        <v/>
      </c>
      <c r="U254" s="22"/>
      <c r="V254" s="22"/>
      <c r="W254" s="22"/>
      <c r="X254" s="22"/>
      <c r="Y254" s="22"/>
    </row>
    <row r="255" spans="1:25" ht="15">
      <c r="A255" s="23"/>
      <c r="B255" s="82" t="s">
        <v>41</v>
      </c>
      <c r="C255" s="58"/>
      <c r="D255" s="58"/>
      <c r="E255" s="58"/>
      <c r="F255" s="56"/>
      <c r="G255" s="83" t="str">
        <f>IF(F254+K254&lt;4,"",IF(F254=K254,"HALVED",IF(F254&gt;K254,C243,H243)))</f>
        <v>Mandurah</v>
      </c>
      <c r="H255" s="58"/>
      <c r="I255" s="58"/>
      <c r="J255" s="58"/>
      <c r="K255" s="56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spans="1:25" ht="15">
      <c r="A256" s="23"/>
      <c r="B256" s="25"/>
      <c r="C256" s="25"/>
      <c r="D256" s="25"/>
      <c r="E256" s="25"/>
      <c r="F256" s="25"/>
      <c r="G256" s="26"/>
      <c r="H256" s="26"/>
      <c r="I256" s="26"/>
      <c r="J256" s="26"/>
      <c r="K256" s="26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spans="1:25" ht="15">
      <c r="A257" s="14"/>
      <c r="B257" s="15" t="s">
        <v>18</v>
      </c>
      <c r="C257" s="64" t="str">
        <f>[8]Sheet1!C21</f>
        <v>The Cut</v>
      </c>
      <c r="D257" s="58"/>
      <c r="E257" s="58"/>
      <c r="F257" s="56"/>
      <c r="G257" s="16" t="s">
        <v>18</v>
      </c>
      <c r="H257" s="65" t="str">
        <f>[8]Sheet1!E21</f>
        <v>Rockingham</v>
      </c>
      <c r="I257" s="58"/>
      <c r="J257" s="58"/>
      <c r="K257" s="56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</row>
    <row r="258" spans="1:25" ht="15">
      <c r="A258" s="14"/>
      <c r="B258" s="77" t="s">
        <v>19</v>
      </c>
      <c r="C258" s="80" t="s">
        <v>20</v>
      </c>
      <c r="D258" s="68"/>
      <c r="E258" s="77" t="s">
        <v>469</v>
      </c>
      <c r="F258" s="77" t="s">
        <v>21</v>
      </c>
      <c r="G258" s="81" t="s">
        <v>19</v>
      </c>
      <c r="H258" s="66" t="s">
        <v>20</v>
      </c>
      <c r="I258" s="68"/>
      <c r="J258" s="81" t="s">
        <v>469</v>
      </c>
      <c r="K258" s="81" t="s">
        <v>21</v>
      </c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</row>
    <row r="259" spans="1:25" ht="15">
      <c r="A259" s="14"/>
      <c r="B259" s="78"/>
      <c r="C259" s="69"/>
      <c r="D259" s="71"/>
      <c r="E259" s="78"/>
      <c r="F259" s="78"/>
      <c r="G259" s="78"/>
      <c r="H259" s="69"/>
      <c r="I259" s="71"/>
      <c r="J259" s="78"/>
      <c r="K259" s="78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</row>
    <row r="260" spans="1:25" ht="15">
      <c r="A260" s="14"/>
      <c r="B260" s="79"/>
      <c r="C260" s="72"/>
      <c r="D260" s="74"/>
      <c r="E260" s="79"/>
      <c r="F260" s="79"/>
      <c r="G260" s="79"/>
      <c r="H260" s="72"/>
      <c r="I260" s="74"/>
      <c r="J260" s="79"/>
      <c r="K260" s="79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</row>
    <row r="261" spans="1:25" ht="15">
      <c r="A261" s="14"/>
      <c r="B261" s="15">
        <v>1</v>
      </c>
      <c r="C261" s="75" t="s">
        <v>1415</v>
      </c>
      <c r="D261" s="56"/>
      <c r="E261" s="21"/>
      <c r="F261" s="19"/>
      <c r="G261" s="98">
        <v>1</v>
      </c>
      <c r="H261" s="75" t="s">
        <v>1430</v>
      </c>
      <c r="I261" s="56"/>
      <c r="J261" s="21"/>
      <c r="K261" s="19" t="s">
        <v>92</v>
      </c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</row>
    <row r="262" spans="1:25" ht="15">
      <c r="A262" s="14"/>
      <c r="B262" s="15">
        <v>2</v>
      </c>
      <c r="C262" s="75" t="s">
        <v>1465</v>
      </c>
      <c r="D262" s="56"/>
      <c r="E262" s="21"/>
      <c r="F262" s="19" t="s">
        <v>96</v>
      </c>
      <c r="G262" s="97">
        <v>2</v>
      </c>
      <c r="H262" s="75" t="s">
        <v>1422</v>
      </c>
      <c r="I262" s="56"/>
      <c r="J262" s="21"/>
      <c r="K262" s="19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</row>
    <row r="263" spans="1:25" ht="15">
      <c r="A263" s="14"/>
      <c r="B263" s="15">
        <v>3</v>
      </c>
      <c r="C263" s="75" t="s">
        <v>1413</v>
      </c>
      <c r="D263" s="56"/>
      <c r="E263" s="21"/>
      <c r="F263" s="19"/>
      <c r="G263" s="97">
        <v>3</v>
      </c>
      <c r="H263" s="75" t="s">
        <v>1437</v>
      </c>
      <c r="I263" s="56"/>
      <c r="J263" s="21"/>
      <c r="K263" s="19" t="s">
        <v>34</v>
      </c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</row>
    <row r="264" spans="1:25" ht="15">
      <c r="A264" s="14"/>
      <c r="B264" s="15">
        <v>4</v>
      </c>
      <c r="C264" s="75" t="s">
        <v>1464</v>
      </c>
      <c r="D264" s="56"/>
      <c r="E264" s="21"/>
      <c r="F264" s="19"/>
      <c r="G264" s="97">
        <v>4</v>
      </c>
      <c r="H264" s="75" t="s">
        <v>1424</v>
      </c>
      <c r="I264" s="56"/>
      <c r="J264" s="21"/>
      <c r="K264" s="19" t="s">
        <v>96</v>
      </c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</row>
    <row r="265" spans="1:25" ht="15">
      <c r="A265" s="14"/>
      <c r="B265" s="15">
        <v>5</v>
      </c>
      <c r="C265" s="75" t="s">
        <v>1409</v>
      </c>
      <c r="D265" s="56"/>
      <c r="E265" s="21"/>
      <c r="F265" s="19" t="s">
        <v>99</v>
      </c>
      <c r="G265" s="97">
        <v>5</v>
      </c>
      <c r="H265" s="75" t="s">
        <v>1418</v>
      </c>
      <c r="I265" s="56"/>
      <c r="J265" s="21"/>
      <c r="K265" s="19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</row>
    <row r="266" spans="1:25" ht="15">
      <c r="A266" s="14"/>
      <c r="B266" s="15">
        <v>6</v>
      </c>
      <c r="C266" s="75" t="s">
        <v>1446</v>
      </c>
      <c r="D266" s="56"/>
      <c r="E266" s="21"/>
      <c r="F266" s="19" t="s">
        <v>92</v>
      </c>
      <c r="G266" s="97">
        <v>6</v>
      </c>
      <c r="H266" s="75" t="s">
        <v>1463</v>
      </c>
      <c r="I266" s="56"/>
      <c r="J266" s="21"/>
      <c r="K266" s="19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</row>
    <row r="267" spans="1:25" ht="15">
      <c r="A267" s="14"/>
      <c r="B267" s="15">
        <v>7</v>
      </c>
      <c r="C267" s="75" t="s">
        <v>1462</v>
      </c>
      <c r="D267" s="56"/>
      <c r="E267" s="21"/>
      <c r="F267" s="19" t="s">
        <v>111</v>
      </c>
      <c r="G267" s="97">
        <v>7</v>
      </c>
      <c r="H267" s="75" t="s">
        <v>1461</v>
      </c>
      <c r="I267" s="56"/>
      <c r="J267" s="21"/>
      <c r="K267" s="19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</row>
    <row r="268" spans="1:25" ht="15">
      <c r="A268" s="14"/>
      <c r="B268" s="64" t="str">
        <f>"TOTAL MATCHES WON BY : "&amp;C257</f>
        <v>TOTAL MATCHES WON BY : The Cut</v>
      </c>
      <c r="C268" s="58"/>
      <c r="D268" s="58"/>
      <c r="E268" s="56"/>
      <c r="F268" s="21">
        <f>COUNTA(F261:F267)-0.5*COUNTIF(F261:F267,"Sq*")-COUNTIF(F261:F267,"TBA")</f>
        <v>4</v>
      </c>
      <c r="G268" s="84" t="str">
        <f>"TOTAL MATCHES WON BY : "&amp;H257</f>
        <v>TOTAL MATCHES WON BY : Rockingham</v>
      </c>
      <c r="H268" s="58"/>
      <c r="I268" s="58"/>
      <c r="J268" s="56"/>
      <c r="K268" s="21">
        <f>COUNTA(K261:K267)-0.5*COUNTIF(K261:K267,"Sq*")-COUNTIF(K261:K267,"TBA")</f>
        <v>3</v>
      </c>
      <c r="L268" s="22"/>
      <c r="M268" s="22"/>
      <c r="N268" s="22" t="str">
        <f>IF(F268+K268=0,"",C257)</f>
        <v>The Cut</v>
      </c>
      <c r="O268" s="22">
        <f>F268</f>
        <v>4</v>
      </c>
      <c r="P268" s="22" t="str">
        <f>IF(F268+K268=0,"",H257)</f>
        <v>Rockingham</v>
      </c>
      <c r="Q268" s="22">
        <f>K268</f>
        <v>3</v>
      </c>
      <c r="R268" s="22" t="str">
        <f>G269</f>
        <v>The Cut</v>
      </c>
      <c r="S268" s="22" t="str">
        <f>IF(R268="HALVED",C257,"")</f>
        <v/>
      </c>
      <c r="T268" s="22" t="str">
        <f>IF(R268="HALVED",H257,"")</f>
        <v/>
      </c>
      <c r="U268" s="22"/>
      <c r="V268" s="22"/>
      <c r="W268" s="22"/>
      <c r="X268" s="22"/>
      <c r="Y268" s="22"/>
    </row>
    <row r="269" spans="1:25" ht="15">
      <c r="A269" s="23"/>
      <c r="B269" s="82" t="s">
        <v>41</v>
      </c>
      <c r="C269" s="58"/>
      <c r="D269" s="58"/>
      <c r="E269" s="58"/>
      <c r="F269" s="56"/>
      <c r="G269" s="83" t="str">
        <f>IF(F268+K268&lt;4,"",IF(F268=K268,"HALVED",IF(F268&gt;K268,C257,H257)))</f>
        <v>The Cut</v>
      </c>
      <c r="H269" s="58"/>
      <c r="I269" s="58"/>
      <c r="J269" s="58"/>
      <c r="K269" s="56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spans="1:25" ht="15">
      <c r="A270" s="23"/>
      <c r="B270" s="25"/>
      <c r="C270" s="25"/>
      <c r="D270" s="25"/>
      <c r="E270" s="25"/>
      <c r="F270" s="25"/>
      <c r="G270" s="26"/>
      <c r="H270" s="26"/>
      <c r="I270" s="26"/>
      <c r="J270" s="26"/>
      <c r="K270" s="26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spans="1:25" ht="18">
      <c r="A271" s="13"/>
      <c r="B271" s="15" t="s">
        <v>18</v>
      </c>
      <c r="C271" s="64" t="str">
        <f>[8]Sheet1!C22</f>
        <v>Bunbury</v>
      </c>
      <c r="D271" s="58"/>
      <c r="E271" s="58"/>
      <c r="F271" s="56"/>
      <c r="G271" s="16" t="s">
        <v>18</v>
      </c>
      <c r="H271" s="65" t="str">
        <f>[8]Sheet1!E22</f>
        <v>Kwinana</v>
      </c>
      <c r="I271" s="58"/>
      <c r="J271" s="58"/>
      <c r="K271" s="56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</row>
    <row r="272" spans="1:25" ht="15">
      <c r="A272" s="14"/>
      <c r="B272" s="77" t="s">
        <v>19</v>
      </c>
      <c r="C272" s="80" t="s">
        <v>20</v>
      </c>
      <c r="D272" s="68"/>
      <c r="E272" s="77" t="s">
        <v>469</v>
      </c>
      <c r="F272" s="77" t="s">
        <v>21</v>
      </c>
      <c r="G272" s="81" t="s">
        <v>19</v>
      </c>
      <c r="H272" s="66" t="s">
        <v>20</v>
      </c>
      <c r="I272" s="68"/>
      <c r="J272" s="81" t="s">
        <v>469</v>
      </c>
      <c r="K272" s="81" t="s">
        <v>21</v>
      </c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</row>
    <row r="273" spans="1:25" ht="15">
      <c r="A273" s="14"/>
      <c r="B273" s="78"/>
      <c r="C273" s="69"/>
      <c r="D273" s="71"/>
      <c r="E273" s="78"/>
      <c r="F273" s="78"/>
      <c r="G273" s="78"/>
      <c r="H273" s="69"/>
      <c r="I273" s="71"/>
      <c r="J273" s="78"/>
      <c r="K273" s="78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</row>
    <row r="274" spans="1:25" ht="15">
      <c r="A274" s="14"/>
      <c r="B274" s="79"/>
      <c r="C274" s="72"/>
      <c r="D274" s="74"/>
      <c r="E274" s="79"/>
      <c r="F274" s="79"/>
      <c r="G274" s="79"/>
      <c r="H274" s="72"/>
      <c r="I274" s="74"/>
      <c r="J274" s="79"/>
      <c r="K274" s="79"/>
      <c r="L274" s="17" t="s">
        <v>679</v>
      </c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</row>
    <row r="275" spans="1:25" ht="15">
      <c r="A275" s="14"/>
      <c r="B275" s="15">
        <v>1</v>
      </c>
      <c r="C275" s="75" t="s">
        <v>1460</v>
      </c>
      <c r="D275" s="56"/>
      <c r="E275" s="21"/>
      <c r="F275" s="19"/>
      <c r="G275" s="98">
        <v>1</v>
      </c>
      <c r="H275" s="75" t="s">
        <v>1389</v>
      </c>
      <c r="I275" s="56"/>
      <c r="J275" s="21"/>
      <c r="K275" s="19" t="s">
        <v>84</v>
      </c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</row>
    <row r="276" spans="1:25" ht="15">
      <c r="A276" s="14"/>
      <c r="B276" s="15">
        <v>2</v>
      </c>
      <c r="C276" s="75" t="s">
        <v>1109</v>
      </c>
      <c r="D276" s="56"/>
      <c r="E276" s="21"/>
      <c r="F276" s="19" t="s">
        <v>84</v>
      </c>
      <c r="G276" s="97">
        <v>2</v>
      </c>
      <c r="H276" s="75" t="s">
        <v>1387</v>
      </c>
      <c r="I276" s="56"/>
      <c r="J276" s="21"/>
      <c r="K276" s="19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</row>
    <row r="277" spans="1:25" ht="15">
      <c r="A277" s="14"/>
      <c r="B277" s="15">
        <v>3</v>
      </c>
      <c r="C277" s="75" t="s">
        <v>1395</v>
      </c>
      <c r="D277" s="56"/>
      <c r="E277" s="21"/>
      <c r="F277" s="19"/>
      <c r="G277" s="97">
        <v>3</v>
      </c>
      <c r="H277" s="75" t="s">
        <v>1459</v>
      </c>
      <c r="I277" s="56"/>
      <c r="J277" s="21"/>
      <c r="K277" s="19" t="s">
        <v>96</v>
      </c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</row>
    <row r="278" spans="1:25" ht="15">
      <c r="A278" s="14"/>
      <c r="B278" s="15">
        <v>4</v>
      </c>
      <c r="C278" s="75" t="s">
        <v>1397</v>
      </c>
      <c r="D278" s="56"/>
      <c r="E278" s="21"/>
      <c r="F278" s="19" t="s">
        <v>170</v>
      </c>
      <c r="G278" s="97">
        <v>4</v>
      </c>
      <c r="H278" s="75" t="s">
        <v>1438</v>
      </c>
      <c r="I278" s="56"/>
      <c r="J278" s="21"/>
      <c r="K278" s="19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</row>
    <row r="279" spans="1:25" ht="15">
      <c r="A279" s="14"/>
      <c r="B279" s="15">
        <v>5</v>
      </c>
      <c r="C279" s="75" t="s">
        <v>1448</v>
      </c>
      <c r="D279" s="56"/>
      <c r="E279" s="21"/>
      <c r="F279" s="19" t="s">
        <v>186</v>
      </c>
      <c r="G279" s="97">
        <v>5</v>
      </c>
      <c r="H279" s="75" t="s">
        <v>1385</v>
      </c>
      <c r="I279" s="56"/>
      <c r="J279" s="21"/>
      <c r="K279" s="19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</row>
    <row r="280" spans="1:25" ht="15">
      <c r="A280" s="14"/>
      <c r="B280" s="15">
        <v>6</v>
      </c>
      <c r="C280" s="75" t="s">
        <v>1391</v>
      </c>
      <c r="D280" s="56"/>
      <c r="E280" s="21"/>
      <c r="F280" s="19" t="s">
        <v>23</v>
      </c>
      <c r="G280" s="97">
        <v>6</v>
      </c>
      <c r="H280" s="75" t="s">
        <v>1458</v>
      </c>
      <c r="I280" s="56"/>
      <c r="J280" s="21"/>
      <c r="K280" s="19" t="s">
        <v>23</v>
      </c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</row>
    <row r="281" spans="1:25" ht="15">
      <c r="A281" s="14"/>
      <c r="B281" s="15">
        <v>7</v>
      </c>
      <c r="C281" s="75" t="s">
        <v>1457</v>
      </c>
      <c r="D281" s="56"/>
      <c r="E281" s="21"/>
      <c r="F281" s="19"/>
      <c r="G281" s="97">
        <v>7</v>
      </c>
      <c r="H281" s="75" t="s">
        <v>1381</v>
      </c>
      <c r="I281" s="56"/>
      <c r="J281" s="21"/>
      <c r="K281" s="19" t="s">
        <v>29</v>
      </c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</row>
    <row r="282" spans="1:25" ht="15">
      <c r="A282" s="14"/>
      <c r="B282" s="64" t="str">
        <f>"TOTAL MATCHES WON BY : "&amp;C271</f>
        <v>TOTAL MATCHES WON BY : Bunbury</v>
      </c>
      <c r="C282" s="58"/>
      <c r="D282" s="58"/>
      <c r="E282" s="56"/>
      <c r="F282" s="21">
        <f>COUNTA(F275:F281)-0.5*COUNTIF(F275:F281,"Sq*")-COUNTIF(F275:F281,"TBA")</f>
        <v>3.5</v>
      </c>
      <c r="G282" s="84" t="str">
        <f>"TOTAL MATCHES WON BY : "&amp;H271</f>
        <v>TOTAL MATCHES WON BY : Kwinana</v>
      </c>
      <c r="H282" s="58"/>
      <c r="I282" s="58"/>
      <c r="J282" s="56"/>
      <c r="K282" s="21">
        <f>COUNTA(K275:K281)-0.5*COUNTIF(K275:K281,"Sq*")-COUNTIF(K275:K281,"TBA")</f>
        <v>3.5</v>
      </c>
      <c r="L282" s="22"/>
      <c r="M282" s="22"/>
      <c r="N282" s="22" t="str">
        <f>IF(F282+K282=0,"",C271)</f>
        <v>Bunbury</v>
      </c>
      <c r="O282" s="22">
        <f>F282</f>
        <v>3.5</v>
      </c>
      <c r="P282" s="22" t="str">
        <f>IF(F282+K282=0,"",H271)</f>
        <v>Kwinana</v>
      </c>
      <c r="Q282" s="22">
        <f>K282</f>
        <v>3.5</v>
      </c>
      <c r="R282" s="22" t="str">
        <f>G283</f>
        <v>HALVED</v>
      </c>
      <c r="S282" s="22" t="str">
        <f>IF(R282="HALVED",C271,"")</f>
        <v>Bunbury</v>
      </c>
      <c r="T282" s="22" t="str">
        <f>IF(R282="HALVED",H271,"")</f>
        <v>Kwinana</v>
      </c>
      <c r="U282" s="22"/>
      <c r="V282" s="22"/>
      <c r="W282" s="22"/>
      <c r="X282" s="22"/>
      <c r="Y282" s="22"/>
    </row>
    <row r="283" spans="1:25" ht="15">
      <c r="A283" s="14"/>
      <c r="B283" s="82" t="s">
        <v>41</v>
      </c>
      <c r="C283" s="58"/>
      <c r="D283" s="58"/>
      <c r="E283" s="58"/>
      <c r="F283" s="56"/>
      <c r="G283" s="83" t="str">
        <f>IF(F282+K282&lt;4,"",IF(F282=K282,"HALVED",IF(F282&gt;K282,C271,H271)))</f>
        <v>HALVED</v>
      </c>
      <c r="H283" s="58"/>
      <c r="I283" s="58"/>
      <c r="J283" s="58"/>
      <c r="K283" s="56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spans="1:25" ht="15">
      <c r="A284" s="23"/>
      <c r="B284" s="25"/>
      <c r="C284" s="25"/>
      <c r="D284" s="25"/>
      <c r="E284" s="25"/>
      <c r="F284" s="25"/>
      <c r="G284" s="26"/>
      <c r="H284" s="26"/>
      <c r="I284" s="26"/>
      <c r="J284" s="26"/>
      <c r="K284" s="26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spans="1:25" ht="15">
      <c r="A285" s="23"/>
      <c r="B285" s="15" t="s">
        <v>18</v>
      </c>
      <c r="C285" s="64" t="str">
        <f>[8]Sheet1!C23</f>
        <v>Secret Harbour</v>
      </c>
      <c r="D285" s="58"/>
      <c r="E285" s="58"/>
      <c r="F285" s="56"/>
      <c r="G285" s="16" t="s">
        <v>18</v>
      </c>
      <c r="H285" s="65" t="str">
        <f>[8]Sheet1!E23</f>
        <v>Meadow Springs</v>
      </c>
      <c r="I285" s="58"/>
      <c r="J285" s="58"/>
      <c r="K285" s="56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spans="1:25" ht="15">
      <c r="A286" s="23"/>
      <c r="B286" s="77" t="s">
        <v>19</v>
      </c>
      <c r="C286" s="80" t="s">
        <v>20</v>
      </c>
      <c r="D286" s="68"/>
      <c r="E286" s="77" t="s">
        <v>469</v>
      </c>
      <c r="F286" s="77" t="s">
        <v>21</v>
      </c>
      <c r="G286" s="81" t="s">
        <v>19</v>
      </c>
      <c r="H286" s="66" t="s">
        <v>20</v>
      </c>
      <c r="I286" s="68"/>
      <c r="J286" s="81" t="s">
        <v>469</v>
      </c>
      <c r="K286" s="81" t="s">
        <v>21</v>
      </c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spans="1:25" ht="15">
      <c r="A287" s="23"/>
      <c r="B287" s="78"/>
      <c r="C287" s="69"/>
      <c r="D287" s="71"/>
      <c r="E287" s="78"/>
      <c r="F287" s="78"/>
      <c r="G287" s="78"/>
      <c r="H287" s="69"/>
      <c r="I287" s="71"/>
      <c r="J287" s="78"/>
      <c r="K287" s="78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spans="1:25" ht="15">
      <c r="A288" s="23"/>
      <c r="B288" s="79"/>
      <c r="C288" s="72"/>
      <c r="D288" s="74"/>
      <c r="E288" s="79"/>
      <c r="F288" s="79"/>
      <c r="G288" s="79"/>
      <c r="H288" s="72"/>
      <c r="I288" s="74"/>
      <c r="J288" s="79"/>
      <c r="K288" s="79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spans="1:25" ht="15">
      <c r="A289" s="23"/>
      <c r="B289" s="15">
        <v>1</v>
      </c>
      <c r="C289" s="18" t="s">
        <v>1403</v>
      </c>
      <c r="D289" s="93"/>
      <c r="E289" s="21"/>
      <c r="F289" s="19" t="s">
        <v>135</v>
      </c>
      <c r="G289" s="98">
        <v>1</v>
      </c>
      <c r="H289" s="18" t="s">
        <v>1456</v>
      </c>
      <c r="I289" s="93"/>
      <c r="J289" s="21"/>
      <c r="K289" s="19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spans="1:25" ht="15">
      <c r="A290" s="23"/>
      <c r="B290" s="15">
        <v>2</v>
      </c>
      <c r="C290" s="18" t="s">
        <v>1401</v>
      </c>
      <c r="D290" s="93"/>
      <c r="E290" s="21"/>
      <c r="F290" s="19" t="s">
        <v>84</v>
      </c>
      <c r="G290" s="97">
        <v>2</v>
      </c>
      <c r="H290" s="18" t="s">
        <v>1388</v>
      </c>
      <c r="I290" s="93"/>
      <c r="J290" s="21"/>
      <c r="K290" s="19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spans="1:25" ht="15">
      <c r="A291" s="23"/>
      <c r="B291" s="15">
        <v>3</v>
      </c>
      <c r="C291" s="18" t="s">
        <v>1398</v>
      </c>
      <c r="D291" s="93"/>
      <c r="E291" s="21"/>
      <c r="F291" s="19"/>
      <c r="G291" s="97">
        <v>3</v>
      </c>
      <c r="H291" s="18" t="s">
        <v>1131</v>
      </c>
      <c r="I291" s="93"/>
      <c r="J291" s="21"/>
      <c r="K291" s="19" t="s">
        <v>188</v>
      </c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spans="1:25" ht="15">
      <c r="A292" s="23"/>
      <c r="B292" s="15">
        <v>4</v>
      </c>
      <c r="C292" s="18" t="s">
        <v>1400</v>
      </c>
      <c r="D292" s="93"/>
      <c r="E292" s="21"/>
      <c r="F292" s="19" t="s">
        <v>104</v>
      </c>
      <c r="G292" s="97">
        <v>4</v>
      </c>
      <c r="H292" s="18" t="s">
        <v>1384</v>
      </c>
      <c r="I292" s="93"/>
      <c r="J292" s="21"/>
      <c r="K292" s="19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spans="1:25" ht="15">
      <c r="A293" s="23"/>
      <c r="B293" s="15">
        <v>5</v>
      </c>
      <c r="C293" s="18" t="s">
        <v>1441</v>
      </c>
      <c r="D293" s="93"/>
      <c r="E293" s="21"/>
      <c r="F293" s="19" t="s">
        <v>99</v>
      </c>
      <c r="G293" s="97">
        <v>5</v>
      </c>
      <c r="H293" s="18" t="s">
        <v>1382</v>
      </c>
      <c r="I293" s="93"/>
      <c r="J293" s="21"/>
      <c r="K293" s="19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spans="1:25" ht="15">
      <c r="A294" s="23"/>
      <c r="B294" s="15">
        <v>6</v>
      </c>
      <c r="C294" s="18" t="s">
        <v>1396</v>
      </c>
      <c r="D294" s="93"/>
      <c r="E294" s="21"/>
      <c r="F294" s="19" t="s">
        <v>23</v>
      </c>
      <c r="G294" s="97">
        <v>6</v>
      </c>
      <c r="H294" s="18" t="s">
        <v>1380</v>
      </c>
      <c r="I294" s="93"/>
      <c r="J294" s="21"/>
      <c r="K294" s="19" t="s">
        <v>23</v>
      </c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spans="1:25" ht="15">
      <c r="A295" s="23"/>
      <c r="B295" s="15">
        <v>7</v>
      </c>
      <c r="C295" s="18" t="s">
        <v>1394</v>
      </c>
      <c r="D295" s="93"/>
      <c r="E295" s="21"/>
      <c r="F295" s="19" t="s">
        <v>37</v>
      </c>
      <c r="G295" s="97">
        <v>7</v>
      </c>
      <c r="H295" s="18" t="s">
        <v>1378</v>
      </c>
      <c r="I295" s="93"/>
      <c r="J295" s="21"/>
      <c r="K295" s="19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spans="1:25" ht="15">
      <c r="A296" s="23"/>
      <c r="B296" s="64" t="str">
        <f>"TOTAL MATCHES WON BY : "&amp;C285</f>
        <v>TOTAL MATCHES WON BY : Secret Harbour</v>
      </c>
      <c r="C296" s="58"/>
      <c r="D296" s="58"/>
      <c r="E296" s="56"/>
      <c r="F296" s="21">
        <f>COUNTA(F289:F295)-0.5*COUNTIF(F289:F295,"Sq*")-COUNTIF(F289:F295,"TBA")</f>
        <v>5.5</v>
      </c>
      <c r="G296" s="84" t="str">
        <f>"TOTAL MATCHES WON BY : "&amp;H285</f>
        <v>TOTAL MATCHES WON BY : Meadow Springs</v>
      </c>
      <c r="H296" s="58"/>
      <c r="I296" s="58"/>
      <c r="J296" s="56"/>
      <c r="K296" s="21">
        <f>COUNTA(K289:K295)-0.5*COUNTIF(K289:K295,"Sq*")-COUNTIF(K289:K295,"TBA")</f>
        <v>1.5</v>
      </c>
      <c r="L296" s="24"/>
      <c r="M296" s="22"/>
      <c r="N296" s="22" t="str">
        <f>IF(F296+K296=0,"",C285)</f>
        <v>Secret Harbour</v>
      </c>
      <c r="O296" s="22">
        <f>F296</f>
        <v>5.5</v>
      </c>
      <c r="P296" s="22" t="str">
        <f>IF(F296+K296=0,"",H285)</f>
        <v>Meadow Springs</v>
      </c>
      <c r="Q296" s="22">
        <f>K296</f>
        <v>1.5</v>
      </c>
      <c r="R296" s="22" t="str">
        <f>G297</f>
        <v>Secret Harbour</v>
      </c>
      <c r="S296" s="22" t="str">
        <f>IF(R296="HALVED",C285,"")</f>
        <v/>
      </c>
      <c r="T296" s="22" t="str">
        <f>IF(R296="HALVED",H285,"")</f>
        <v/>
      </c>
      <c r="U296" s="22"/>
      <c r="V296" s="22"/>
      <c r="W296" s="22"/>
      <c r="X296" s="22"/>
      <c r="Y296" s="22"/>
    </row>
    <row r="297" spans="1:25" ht="15">
      <c r="A297" s="23"/>
      <c r="B297" s="82" t="s">
        <v>41</v>
      </c>
      <c r="C297" s="58"/>
      <c r="D297" s="58"/>
      <c r="E297" s="58"/>
      <c r="F297" s="56"/>
      <c r="G297" s="83" t="str">
        <f>IF(F296+K296&lt;4,"",IF(F296=K296,"HALVED",IF(F296&gt;K296,C285,H285)))</f>
        <v>Secret Harbour</v>
      </c>
      <c r="H297" s="58"/>
      <c r="I297" s="58"/>
      <c r="J297" s="58"/>
      <c r="K297" s="56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spans="1:25" ht="15">
      <c r="A298" s="23"/>
      <c r="B298" s="25"/>
      <c r="C298" s="25"/>
      <c r="D298" s="25"/>
      <c r="E298" s="25"/>
      <c r="F298" s="25"/>
      <c r="G298" s="26"/>
      <c r="H298" s="26"/>
      <c r="I298" s="26"/>
      <c r="J298" s="26"/>
      <c r="K298" s="26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spans="1:25" ht="30" customHeight="1">
      <c r="A299" s="13"/>
      <c r="B299" s="76" t="str">
        <f>[8]Sheet1!A13</f>
        <v>ROUND TWO</v>
      </c>
      <c r="C299" s="56"/>
      <c r="D299" s="62" t="str">
        <f>[8]Sheet1!B13</f>
        <v>SUNDAY 15 JUNE</v>
      </c>
      <c r="E299" s="58"/>
      <c r="F299" s="56"/>
      <c r="G299" s="99" t="str">
        <f>[8]Sheet1!C13</f>
        <v>Mandurah CC</v>
      </c>
      <c r="H299" s="58"/>
      <c r="I299" s="58"/>
      <c r="J299" s="58"/>
      <c r="K299" s="56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ht="15">
      <c r="A300" s="14"/>
      <c r="B300" s="15" t="s">
        <v>18</v>
      </c>
      <c r="C300" s="64" t="str">
        <f>[8]Sheet1!C14</f>
        <v>Kennedy Bay</v>
      </c>
      <c r="D300" s="58"/>
      <c r="E300" s="58"/>
      <c r="F300" s="56"/>
      <c r="G300" s="16" t="s">
        <v>18</v>
      </c>
      <c r="H300" s="65" t="str">
        <f>[8]Sheet1!E14</f>
        <v>Meadow Springs</v>
      </c>
      <c r="I300" s="58"/>
      <c r="J300" s="58"/>
      <c r="K300" s="56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</row>
    <row r="301" spans="1:25" ht="15">
      <c r="A301" s="14"/>
      <c r="B301" s="77" t="s">
        <v>19</v>
      </c>
      <c r="C301" s="80" t="s">
        <v>20</v>
      </c>
      <c r="D301" s="68"/>
      <c r="E301" s="77" t="s">
        <v>469</v>
      </c>
      <c r="F301" s="77" t="s">
        <v>21</v>
      </c>
      <c r="G301" s="81" t="s">
        <v>19</v>
      </c>
      <c r="H301" s="66" t="s">
        <v>20</v>
      </c>
      <c r="I301" s="68"/>
      <c r="J301" s="81" t="s">
        <v>469</v>
      </c>
      <c r="K301" s="81" t="s">
        <v>21</v>
      </c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</row>
    <row r="302" spans="1:25" ht="15">
      <c r="A302" s="14"/>
      <c r="B302" s="78"/>
      <c r="C302" s="69"/>
      <c r="D302" s="71"/>
      <c r="E302" s="78"/>
      <c r="F302" s="78"/>
      <c r="G302" s="78"/>
      <c r="H302" s="69"/>
      <c r="I302" s="71"/>
      <c r="J302" s="78"/>
      <c r="K302" s="78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</row>
    <row r="303" spans="1:25" ht="15">
      <c r="A303" s="14"/>
      <c r="B303" s="79"/>
      <c r="C303" s="72"/>
      <c r="D303" s="74"/>
      <c r="E303" s="79"/>
      <c r="F303" s="79"/>
      <c r="G303" s="79"/>
      <c r="H303" s="72"/>
      <c r="I303" s="74"/>
      <c r="J303" s="79"/>
      <c r="K303" s="79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</row>
    <row r="304" spans="1:25" ht="15">
      <c r="A304" s="14"/>
      <c r="B304" s="15">
        <v>1</v>
      </c>
      <c r="C304" s="75" t="s">
        <v>1455</v>
      </c>
      <c r="D304" s="56"/>
      <c r="E304" s="21">
        <v>6</v>
      </c>
      <c r="F304" s="19"/>
      <c r="G304" s="98">
        <v>1</v>
      </c>
      <c r="H304" s="75" t="s">
        <v>1390</v>
      </c>
      <c r="I304" s="56"/>
      <c r="J304" s="21">
        <v>7</v>
      </c>
      <c r="K304" s="19" t="s">
        <v>29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</row>
    <row r="305" spans="1:25" ht="15">
      <c r="A305" s="14"/>
      <c r="B305" s="15">
        <v>2</v>
      </c>
      <c r="C305" s="75" t="s">
        <v>1454</v>
      </c>
      <c r="D305" s="56"/>
      <c r="E305" s="21">
        <v>8</v>
      </c>
      <c r="F305" s="19"/>
      <c r="G305" s="97">
        <v>2</v>
      </c>
      <c r="H305" s="75" t="s">
        <v>1388</v>
      </c>
      <c r="I305" s="56"/>
      <c r="J305" s="21">
        <v>7</v>
      </c>
      <c r="K305" s="19" t="s">
        <v>26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</row>
    <row r="306" spans="1:25" ht="15">
      <c r="A306" s="14"/>
      <c r="B306" s="15">
        <v>3</v>
      </c>
      <c r="C306" s="75" t="s">
        <v>1427</v>
      </c>
      <c r="D306" s="56"/>
      <c r="E306" s="21">
        <v>9</v>
      </c>
      <c r="F306" s="19" t="s">
        <v>23</v>
      </c>
      <c r="G306" s="97">
        <v>3</v>
      </c>
      <c r="H306" s="75" t="s">
        <v>1386</v>
      </c>
      <c r="I306" s="56"/>
      <c r="J306" s="21">
        <v>10</v>
      </c>
      <c r="K306" s="19" t="s">
        <v>23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</row>
    <row r="307" spans="1:25" ht="15">
      <c r="A307" s="14"/>
      <c r="B307" s="15">
        <v>4</v>
      </c>
      <c r="C307" s="75" t="s">
        <v>1423</v>
      </c>
      <c r="D307" s="56"/>
      <c r="E307" s="21">
        <v>10</v>
      </c>
      <c r="F307" s="19" t="s">
        <v>37</v>
      </c>
      <c r="G307" s="97">
        <v>4</v>
      </c>
      <c r="H307" s="75" t="s">
        <v>1384</v>
      </c>
      <c r="I307" s="56"/>
      <c r="J307" s="21">
        <v>10</v>
      </c>
      <c r="K307" s="19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</row>
    <row r="308" spans="1:25" ht="15">
      <c r="A308" s="14"/>
      <c r="B308" s="15">
        <v>5</v>
      </c>
      <c r="C308" s="75" t="s">
        <v>1425</v>
      </c>
      <c r="D308" s="56"/>
      <c r="E308" s="21">
        <v>10</v>
      </c>
      <c r="F308" s="19" t="s">
        <v>37</v>
      </c>
      <c r="G308" s="97">
        <v>5</v>
      </c>
      <c r="H308" s="75" t="s">
        <v>1382</v>
      </c>
      <c r="I308" s="56"/>
      <c r="J308" s="21">
        <v>11</v>
      </c>
      <c r="K308" s="19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</row>
    <row r="309" spans="1:25" ht="15">
      <c r="A309" s="14"/>
      <c r="B309" s="15">
        <v>6</v>
      </c>
      <c r="C309" s="75" t="s">
        <v>1453</v>
      </c>
      <c r="D309" s="56"/>
      <c r="E309" s="21">
        <v>13</v>
      </c>
      <c r="F309" s="19"/>
      <c r="G309" s="97">
        <v>6</v>
      </c>
      <c r="H309" s="75" t="s">
        <v>1380</v>
      </c>
      <c r="I309" s="56"/>
      <c r="J309" s="21">
        <v>13</v>
      </c>
      <c r="K309" s="19" t="s">
        <v>34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</row>
    <row r="310" spans="1:25" ht="15">
      <c r="A310" s="14"/>
      <c r="B310" s="15">
        <v>7</v>
      </c>
      <c r="C310" s="75" t="s">
        <v>1452</v>
      </c>
      <c r="D310" s="56"/>
      <c r="E310" s="21">
        <v>13</v>
      </c>
      <c r="F310" s="19" t="s">
        <v>92</v>
      </c>
      <c r="G310" s="97">
        <v>7</v>
      </c>
      <c r="H310" s="75" t="s">
        <v>1451</v>
      </c>
      <c r="I310" s="56"/>
      <c r="J310" s="21">
        <v>14</v>
      </c>
      <c r="K310" s="19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</row>
    <row r="311" spans="1:25" ht="30">
      <c r="A311" s="23"/>
      <c r="B311" s="64" t="str">
        <f>"TOTAL MATCHES WON BY : "&amp;C300</f>
        <v>TOTAL MATCHES WON BY : Kennedy Bay</v>
      </c>
      <c r="C311" s="58"/>
      <c r="D311" s="58"/>
      <c r="E311" s="56"/>
      <c r="F311" s="21">
        <f>COUNTA(F304:F310)-0.5*COUNTIF(F304:F310,"Sq*")-COUNTIF(F304:F310,"TBA")</f>
        <v>3.5</v>
      </c>
      <c r="G311" s="84" t="str">
        <f>"TOTAL MATCHES WON BY : "&amp;H300</f>
        <v>TOTAL MATCHES WON BY : Meadow Springs</v>
      </c>
      <c r="H311" s="58"/>
      <c r="I311" s="58"/>
      <c r="J311" s="56"/>
      <c r="K311" s="21">
        <f>COUNTA(K304:K310)-0.5*COUNTIF(K304:K310,"Sq*")-COUNTIF(K304:K310,"TBA")</f>
        <v>3.5</v>
      </c>
      <c r="L311" s="22"/>
      <c r="M311" s="22"/>
      <c r="N311" s="22" t="str">
        <f>IF(F311+K311=0,"",C300)</f>
        <v>Kennedy Bay</v>
      </c>
      <c r="O311" s="22">
        <f>F311</f>
        <v>3.5</v>
      </c>
      <c r="P311" s="22" t="str">
        <f>IF(F311+K311=0,"",H300)</f>
        <v>Meadow Springs</v>
      </c>
      <c r="Q311" s="22">
        <f>K311</f>
        <v>3.5</v>
      </c>
      <c r="R311" s="22" t="str">
        <f>G312</f>
        <v>HALVED</v>
      </c>
      <c r="S311" s="22" t="str">
        <f>IF(R311="HALVED",C300,"")</f>
        <v>Kennedy Bay</v>
      </c>
      <c r="T311" s="22" t="str">
        <f>IF(R311="HALVED",H300,"")</f>
        <v>Meadow Springs</v>
      </c>
      <c r="U311" s="22"/>
      <c r="V311" s="22"/>
      <c r="W311" s="22"/>
      <c r="X311" s="22"/>
      <c r="Y311" s="22"/>
    </row>
    <row r="312" spans="1:25" ht="15">
      <c r="A312" s="23"/>
      <c r="B312" s="82" t="s">
        <v>41</v>
      </c>
      <c r="C312" s="58"/>
      <c r="D312" s="58"/>
      <c r="E312" s="58"/>
      <c r="F312" s="56"/>
      <c r="G312" s="83" t="str">
        <f>IF(F311+K311&lt;4,"",IF(F311=K311,"HALVED",IF(F311&gt;K311,C300,H300)))</f>
        <v>HALVED</v>
      </c>
      <c r="H312" s="58"/>
      <c r="I312" s="58"/>
      <c r="J312" s="58"/>
      <c r="K312" s="56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spans="1:25" ht="15">
      <c r="A313" s="23"/>
      <c r="B313" s="25"/>
      <c r="C313" s="25"/>
      <c r="D313" s="25"/>
      <c r="E313" s="25"/>
      <c r="F313" s="25"/>
      <c r="G313" s="26"/>
      <c r="H313" s="26"/>
      <c r="I313" s="26"/>
      <c r="J313" s="26"/>
      <c r="K313" s="26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spans="1:25" ht="15">
      <c r="A314" s="23"/>
      <c r="B314" s="15" t="s">
        <v>18</v>
      </c>
      <c r="C314" s="64" t="str">
        <f>[8]Sheet1!C15</f>
        <v>The Cut</v>
      </c>
      <c r="D314" s="58"/>
      <c r="E314" s="58"/>
      <c r="F314" s="56"/>
      <c r="G314" s="16" t="s">
        <v>18</v>
      </c>
      <c r="H314" s="65" t="str">
        <f>[8]Sheet1!E15</f>
        <v>Bunbury</v>
      </c>
      <c r="I314" s="58"/>
      <c r="J314" s="58"/>
      <c r="K314" s="56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</row>
    <row r="315" spans="1:25" ht="15">
      <c r="A315" s="23"/>
      <c r="B315" s="77" t="s">
        <v>19</v>
      </c>
      <c r="C315" s="80" t="s">
        <v>20</v>
      </c>
      <c r="D315" s="68"/>
      <c r="E315" s="77" t="s">
        <v>469</v>
      </c>
      <c r="F315" s="77" t="s">
        <v>21</v>
      </c>
      <c r="G315" s="81" t="s">
        <v>19</v>
      </c>
      <c r="H315" s="66" t="s">
        <v>20</v>
      </c>
      <c r="I315" s="68"/>
      <c r="J315" s="81" t="s">
        <v>469</v>
      </c>
      <c r="K315" s="81" t="s">
        <v>21</v>
      </c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</row>
    <row r="316" spans="1:25" ht="15">
      <c r="A316" s="23"/>
      <c r="B316" s="78"/>
      <c r="C316" s="69"/>
      <c r="D316" s="71"/>
      <c r="E316" s="78"/>
      <c r="F316" s="78"/>
      <c r="G316" s="78"/>
      <c r="H316" s="69"/>
      <c r="I316" s="71"/>
      <c r="J316" s="78"/>
      <c r="K316" s="78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</row>
    <row r="317" spans="1:25" ht="15">
      <c r="A317" s="23"/>
      <c r="B317" s="79"/>
      <c r="C317" s="72"/>
      <c r="D317" s="74"/>
      <c r="E317" s="79"/>
      <c r="F317" s="79"/>
      <c r="G317" s="79"/>
      <c r="H317" s="72"/>
      <c r="I317" s="74"/>
      <c r="J317" s="79"/>
      <c r="K317" s="79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</row>
    <row r="318" spans="1:25" ht="15">
      <c r="A318" s="23"/>
      <c r="B318" s="15">
        <v>1</v>
      </c>
      <c r="C318" s="75" t="s">
        <v>1415</v>
      </c>
      <c r="D318" s="56"/>
      <c r="E318" s="21">
        <v>4</v>
      </c>
      <c r="F318" s="19" t="s">
        <v>34</v>
      </c>
      <c r="G318" s="98">
        <v>1</v>
      </c>
      <c r="H318" s="75" t="s">
        <v>1402</v>
      </c>
      <c r="I318" s="56"/>
      <c r="J318" s="21">
        <v>5</v>
      </c>
      <c r="K318" s="19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</row>
    <row r="319" spans="1:25" ht="15">
      <c r="A319" s="23"/>
      <c r="B319" s="15">
        <v>2</v>
      </c>
      <c r="C319" s="75" t="s">
        <v>1450</v>
      </c>
      <c r="D319" s="56"/>
      <c r="E319" s="21">
        <v>4</v>
      </c>
      <c r="F319" s="19" t="s">
        <v>111</v>
      </c>
      <c r="G319" s="97">
        <v>2</v>
      </c>
      <c r="H319" s="75" t="s">
        <v>1399</v>
      </c>
      <c r="I319" s="56"/>
      <c r="J319" s="21">
        <v>6</v>
      </c>
      <c r="K319" s="19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</row>
    <row r="320" spans="1:25" ht="15">
      <c r="A320" s="23"/>
      <c r="B320" s="15">
        <v>3</v>
      </c>
      <c r="C320" s="75" t="s">
        <v>1449</v>
      </c>
      <c r="D320" s="56"/>
      <c r="E320" s="21">
        <v>7</v>
      </c>
      <c r="F320" s="19" t="s">
        <v>34</v>
      </c>
      <c r="G320" s="97">
        <v>3</v>
      </c>
      <c r="H320" s="75" t="s">
        <v>1395</v>
      </c>
      <c r="I320" s="56"/>
      <c r="J320" s="21">
        <v>6</v>
      </c>
      <c r="K320" s="19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</row>
    <row r="321" spans="1:25" ht="15">
      <c r="A321" s="23"/>
      <c r="B321" s="15">
        <v>4</v>
      </c>
      <c r="C321" s="75" t="s">
        <v>1413</v>
      </c>
      <c r="D321" s="56"/>
      <c r="E321" s="21">
        <v>7</v>
      </c>
      <c r="F321" s="19"/>
      <c r="G321" s="97">
        <v>4</v>
      </c>
      <c r="H321" s="75" t="s">
        <v>1393</v>
      </c>
      <c r="I321" s="56"/>
      <c r="J321" s="21">
        <v>7</v>
      </c>
      <c r="K321" s="19" t="s">
        <v>34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</row>
    <row r="322" spans="1:25" ht="15">
      <c r="A322" s="23"/>
      <c r="B322" s="15">
        <v>5</v>
      </c>
      <c r="C322" s="75" t="s">
        <v>1407</v>
      </c>
      <c r="D322" s="56"/>
      <c r="E322" s="21">
        <v>8</v>
      </c>
      <c r="F322" s="19" t="s">
        <v>37</v>
      </c>
      <c r="G322" s="97">
        <v>5</v>
      </c>
      <c r="H322" s="75" t="s">
        <v>1448</v>
      </c>
      <c r="I322" s="56"/>
      <c r="J322" s="21">
        <v>7</v>
      </c>
      <c r="K322" s="19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</row>
    <row r="323" spans="1:25" ht="15">
      <c r="A323" s="23"/>
      <c r="B323" s="15">
        <v>6</v>
      </c>
      <c r="C323" s="75" t="s">
        <v>1409</v>
      </c>
      <c r="D323" s="56"/>
      <c r="E323" s="21">
        <v>8</v>
      </c>
      <c r="F323" s="19"/>
      <c r="G323" s="97">
        <v>6</v>
      </c>
      <c r="H323" s="75" t="s">
        <v>1447</v>
      </c>
      <c r="I323" s="56"/>
      <c r="J323" s="21">
        <v>7</v>
      </c>
      <c r="K323" s="19" t="s">
        <v>26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</row>
    <row r="324" spans="1:25" ht="15">
      <c r="A324" s="23"/>
      <c r="B324" s="15">
        <v>7</v>
      </c>
      <c r="C324" s="75" t="s">
        <v>1446</v>
      </c>
      <c r="D324" s="56"/>
      <c r="E324" s="21">
        <v>8</v>
      </c>
      <c r="F324" s="19" t="s">
        <v>26</v>
      </c>
      <c r="G324" s="97">
        <v>7</v>
      </c>
      <c r="H324" s="75" t="s">
        <v>1391</v>
      </c>
      <c r="I324" s="56"/>
      <c r="J324" s="21">
        <v>8</v>
      </c>
      <c r="K324" s="19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</row>
    <row r="325" spans="1:25" ht="15">
      <c r="A325" s="23"/>
      <c r="B325" s="64" t="str">
        <f>"TOTAL MATCHES WON BY : "&amp;C314</f>
        <v>TOTAL MATCHES WON BY : The Cut</v>
      </c>
      <c r="C325" s="58"/>
      <c r="D325" s="58"/>
      <c r="E325" s="56"/>
      <c r="F325" s="21">
        <f>COUNTA(F318:F324)-0.5*COUNTIF(F318:F324,"Sq*")-COUNTIF(F318:F324,"TBA")</f>
        <v>5</v>
      </c>
      <c r="G325" s="84" t="str">
        <f>"TOTAL MATCHES WON BY : "&amp;H314</f>
        <v>TOTAL MATCHES WON BY : Bunbury</v>
      </c>
      <c r="H325" s="58"/>
      <c r="I325" s="58"/>
      <c r="J325" s="56"/>
      <c r="K325" s="21">
        <f>COUNTA(K318:K324)-0.5*COUNTIF(K318:K324,"Sq*")-COUNTIF(K318:K324,"TBA")</f>
        <v>2</v>
      </c>
      <c r="L325" s="22"/>
      <c r="M325" s="22"/>
      <c r="N325" s="22" t="str">
        <f>IF(F325+K325=0,"",C314)</f>
        <v>The Cut</v>
      </c>
      <c r="O325" s="22">
        <f>F325</f>
        <v>5</v>
      </c>
      <c r="P325" s="22" t="str">
        <f>IF(F325+K325=0,"",H314)</f>
        <v>Bunbury</v>
      </c>
      <c r="Q325" s="22">
        <f>K325</f>
        <v>2</v>
      </c>
      <c r="R325" s="22" t="str">
        <f>G326</f>
        <v>The Cut</v>
      </c>
      <c r="S325" s="22" t="str">
        <f>IF(R325="HALVED",C314,"")</f>
        <v/>
      </c>
      <c r="T325" s="22" t="str">
        <f>IF(R325="HALVED",H314,"")</f>
        <v/>
      </c>
      <c r="U325" s="22"/>
      <c r="V325" s="22"/>
      <c r="W325" s="22"/>
      <c r="X325" s="22"/>
      <c r="Y325" s="22"/>
    </row>
    <row r="326" spans="1:25" ht="15">
      <c r="A326" s="23"/>
      <c r="B326" s="82" t="s">
        <v>41</v>
      </c>
      <c r="C326" s="58"/>
      <c r="D326" s="58"/>
      <c r="E326" s="58"/>
      <c r="F326" s="56"/>
      <c r="G326" s="83" t="str">
        <f>IF(F325+K325&lt;4,"",IF(F325=K325,"HALVED",IF(F325&gt;K325,C314,H314)))</f>
        <v>The Cut</v>
      </c>
      <c r="H326" s="58"/>
      <c r="I326" s="58"/>
      <c r="J326" s="58"/>
      <c r="K326" s="56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spans="1:25" ht="15">
      <c r="A327" s="23"/>
      <c r="B327" s="25"/>
      <c r="C327" s="25"/>
      <c r="D327" s="25"/>
      <c r="E327" s="25"/>
      <c r="F327" s="25"/>
      <c r="G327" s="26"/>
      <c r="H327" s="26"/>
      <c r="I327" s="26"/>
      <c r="J327" s="26"/>
      <c r="K327" s="26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spans="1:25" ht="15">
      <c r="A328" s="23"/>
      <c r="B328" s="15" t="s">
        <v>18</v>
      </c>
      <c r="C328" s="64" t="str">
        <f>[8]Sheet1!C16</f>
        <v>Mandurah</v>
      </c>
      <c r="D328" s="58"/>
      <c r="E328" s="58"/>
      <c r="F328" s="56"/>
      <c r="G328" s="16" t="s">
        <v>18</v>
      </c>
      <c r="H328" s="65" t="str">
        <f>[8]Sheet1!E16</f>
        <v>Secret Harbour</v>
      </c>
      <c r="I328" s="58"/>
      <c r="J328" s="58"/>
      <c r="K328" s="56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</row>
    <row r="329" spans="1:25" ht="15">
      <c r="A329" s="23"/>
      <c r="B329" s="77" t="s">
        <v>19</v>
      </c>
      <c r="C329" s="80" t="s">
        <v>20</v>
      </c>
      <c r="D329" s="68"/>
      <c r="E329" s="77" t="s">
        <v>469</v>
      </c>
      <c r="F329" s="77" t="s">
        <v>21</v>
      </c>
      <c r="G329" s="81" t="s">
        <v>19</v>
      </c>
      <c r="H329" s="66" t="s">
        <v>20</v>
      </c>
      <c r="I329" s="68"/>
      <c r="J329" s="81" t="s">
        <v>469</v>
      </c>
      <c r="K329" s="81" t="s">
        <v>21</v>
      </c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</row>
    <row r="330" spans="1:25" ht="15">
      <c r="A330" s="23"/>
      <c r="B330" s="78"/>
      <c r="C330" s="69"/>
      <c r="D330" s="71"/>
      <c r="E330" s="78"/>
      <c r="F330" s="78"/>
      <c r="G330" s="78"/>
      <c r="H330" s="69"/>
      <c r="I330" s="71"/>
      <c r="J330" s="78"/>
      <c r="K330" s="78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</row>
    <row r="331" spans="1:25" ht="15">
      <c r="A331" s="23"/>
      <c r="B331" s="79"/>
      <c r="C331" s="72"/>
      <c r="D331" s="74"/>
      <c r="E331" s="79"/>
      <c r="F331" s="79"/>
      <c r="G331" s="79"/>
      <c r="H331" s="72"/>
      <c r="I331" s="74"/>
      <c r="J331" s="79"/>
      <c r="K331" s="79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ht="15">
      <c r="A332" s="23"/>
      <c r="B332" s="15">
        <v>1</v>
      </c>
      <c r="C332" s="75" t="s">
        <v>1445</v>
      </c>
      <c r="D332" s="56"/>
      <c r="E332" s="21">
        <v>7</v>
      </c>
      <c r="F332" s="19" t="s">
        <v>34</v>
      </c>
      <c r="G332" s="98">
        <v>1</v>
      </c>
      <c r="H332" s="75" t="s">
        <v>1403</v>
      </c>
      <c r="I332" s="56"/>
      <c r="J332" s="21">
        <v>2</v>
      </c>
      <c r="K332" s="19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</row>
    <row r="333" spans="1:25" ht="15">
      <c r="A333" s="23"/>
      <c r="B333" s="15">
        <v>2</v>
      </c>
      <c r="C333" s="75" t="s">
        <v>1444</v>
      </c>
      <c r="D333" s="56"/>
      <c r="E333" s="21">
        <v>8</v>
      </c>
      <c r="F333" s="19"/>
      <c r="G333" s="97">
        <v>2</v>
      </c>
      <c r="H333" s="75" t="s">
        <v>1443</v>
      </c>
      <c r="I333" s="56"/>
      <c r="J333" s="21">
        <v>3</v>
      </c>
      <c r="K333" s="19" t="s">
        <v>92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</row>
    <row r="334" spans="1:25" ht="15">
      <c r="A334" s="23"/>
      <c r="B334" s="15">
        <v>3</v>
      </c>
      <c r="C334" s="75" t="s">
        <v>1442</v>
      </c>
      <c r="D334" s="56"/>
      <c r="E334" s="21">
        <v>10</v>
      </c>
      <c r="F334" s="19" t="s">
        <v>26</v>
      </c>
      <c r="G334" s="97">
        <v>3</v>
      </c>
      <c r="H334" s="75" t="s">
        <v>1400</v>
      </c>
      <c r="I334" s="56"/>
      <c r="J334" s="21">
        <v>6</v>
      </c>
      <c r="K334" s="19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</row>
    <row r="335" spans="1:25" ht="15">
      <c r="A335" s="23"/>
      <c r="B335" s="15">
        <v>4</v>
      </c>
      <c r="C335" s="75" t="s">
        <v>1410</v>
      </c>
      <c r="D335" s="56"/>
      <c r="E335" s="21">
        <v>10</v>
      </c>
      <c r="F335" s="19" t="s">
        <v>26</v>
      </c>
      <c r="G335" s="97">
        <v>4</v>
      </c>
      <c r="H335" s="75" t="s">
        <v>1441</v>
      </c>
      <c r="I335" s="56"/>
      <c r="J335" s="21">
        <v>7</v>
      </c>
      <c r="K335" s="19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</row>
    <row r="336" spans="1:25" ht="15">
      <c r="A336" s="23"/>
      <c r="B336" s="15">
        <v>5</v>
      </c>
      <c r="C336" s="75" t="s">
        <v>1412</v>
      </c>
      <c r="D336" s="56"/>
      <c r="E336" s="21">
        <v>10</v>
      </c>
      <c r="F336" s="19" t="s">
        <v>37</v>
      </c>
      <c r="G336" s="97">
        <v>5</v>
      </c>
      <c r="H336" s="75" t="s">
        <v>1396</v>
      </c>
      <c r="I336" s="56"/>
      <c r="J336" s="21">
        <v>7</v>
      </c>
      <c r="K336" s="19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</row>
    <row r="337" spans="1:25" ht="15">
      <c r="A337" s="23"/>
      <c r="B337" s="15">
        <v>6</v>
      </c>
      <c r="C337" s="75" t="s">
        <v>1440</v>
      </c>
      <c r="D337" s="56"/>
      <c r="E337" s="21">
        <v>11</v>
      </c>
      <c r="F337" s="19"/>
      <c r="G337" s="97">
        <v>6</v>
      </c>
      <c r="H337" s="75" t="s">
        <v>1394</v>
      </c>
      <c r="I337" s="56"/>
      <c r="J337" s="21">
        <v>8</v>
      </c>
      <c r="K337" s="19" t="s">
        <v>34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</row>
    <row r="338" spans="1:25" ht="15">
      <c r="A338" s="23"/>
      <c r="B338" s="15">
        <v>7</v>
      </c>
      <c r="C338" s="75" t="s">
        <v>1439</v>
      </c>
      <c r="D338" s="56"/>
      <c r="E338" s="21">
        <v>14</v>
      </c>
      <c r="F338" s="19" t="s">
        <v>29</v>
      </c>
      <c r="G338" s="97">
        <v>7</v>
      </c>
      <c r="H338" s="75" t="s">
        <v>1392</v>
      </c>
      <c r="I338" s="56"/>
      <c r="J338" s="21">
        <v>10</v>
      </c>
      <c r="K338" s="19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</row>
    <row r="339" spans="1:25" ht="15">
      <c r="A339" s="23"/>
      <c r="B339" s="64" t="str">
        <f>"TOTAL MATCHES WON BY : "&amp;C328</f>
        <v>TOTAL MATCHES WON BY : Mandurah</v>
      </c>
      <c r="C339" s="58"/>
      <c r="D339" s="58"/>
      <c r="E339" s="56"/>
      <c r="F339" s="21">
        <f>COUNTA(F332:F338)-0.5*COUNTIF(F332:F338,"Sq*")-COUNTIF(F332:F338,"TBA")</f>
        <v>5</v>
      </c>
      <c r="G339" s="84" t="str">
        <f>"TOTAL MATCHES WON BY : "&amp;H328</f>
        <v>TOTAL MATCHES WON BY : Secret Harbour</v>
      </c>
      <c r="H339" s="58"/>
      <c r="I339" s="58"/>
      <c r="J339" s="56"/>
      <c r="K339" s="21">
        <f>COUNTA(K332:K338)-0.5*COUNTIF(K332:K338,"Sq*")-COUNTIF(K332:K338,"TBA")</f>
        <v>2</v>
      </c>
      <c r="L339" s="22"/>
      <c r="M339" s="22"/>
      <c r="N339" s="22" t="str">
        <f>IF(F339+K339=0,"",C328)</f>
        <v>Mandurah</v>
      </c>
      <c r="O339" s="22">
        <f>F339</f>
        <v>5</v>
      </c>
      <c r="P339" s="22" t="str">
        <f>IF(F339+K339=0,"",H328)</f>
        <v>Secret Harbour</v>
      </c>
      <c r="Q339" s="22">
        <f>K339</f>
        <v>2</v>
      </c>
      <c r="R339" s="22" t="str">
        <f>G340</f>
        <v>Mandurah</v>
      </c>
      <c r="S339" s="22" t="str">
        <f>IF(R339="HALVED",C328,"")</f>
        <v/>
      </c>
      <c r="T339" s="22" t="str">
        <f>IF(R339="HALVED",H328,"")</f>
        <v/>
      </c>
      <c r="U339" s="22"/>
      <c r="V339" s="22"/>
      <c r="W339" s="22"/>
      <c r="X339" s="22"/>
      <c r="Y339" s="22"/>
    </row>
    <row r="340" spans="1:25" ht="15">
      <c r="A340" s="23"/>
      <c r="B340" s="82" t="s">
        <v>41</v>
      </c>
      <c r="C340" s="58"/>
      <c r="D340" s="58"/>
      <c r="E340" s="58"/>
      <c r="F340" s="56"/>
      <c r="G340" s="83" t="str">
        <f>IF(F339+K339&lt;4,"",IF(F339=K339,"HALVED",IF(F339&gt;K339,C328,H328)))</f>
        <v>Mandurah</v>
      </c>
      <c r="H340" s="58"/>
      <c r="I340" s="58"/>
      <c r="J340" s="58"/>
      <c r="K340" s="56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spans="1:25" ht="15">
      <c r="A341" s="23"/>
      <c r="B341" s="25"/>
      <c r="C341" s="25"/>
      <c r="D341" s="25"/>
      <c r="E341" s="25"/>
      <c r="F341" s="25"/>
      <c r="G341" s="26"/>
      <c r="H341" s="26"/>
      <c r="I341" s="26"/>
      <c r="J341" s="26"/>
      <c r="K341" s="26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spans="1:25" ht="15">
      <c r="A342" s="23"/>
      <c r="B342" s="15" t="s">
        <v>18</v>
      </c>
      <c r="C342" s="64" t="str">
        <f>[8]Sheet1!C17</f>
        <v>Kwinana</v>
      </c>
      <c r="D342" s="58"/>
      <c r="E342" s="58"/>
      <c r="F342" s="56"/>
      <c r="G342" s="16" t="s">
        <v>18</v>
      </c>
      <c r="H342" s="65" t="str">
        <f>[8]Sheet1!E17</f>
        <v>Rockingham</v>
      </c>
      <c r="I342" s="58"/>
      <c r="J342" s="58"/>
      <c r="K342" s="56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spans="1:25" ht="15">
      <c r="A343" s="23"/>
      <c r="B343" s="77" t="s">
        <v>19</v>
      </c>
      <c r="C343" s="80" t="s">
        <v>20</v>
      </c>
      <c r="D343" s="68"/>
      <c r="E343" s="77" t="s">
        <v>469</v>
      </c>
      <c r="F343" s="77" t="s">
        <v>21</v>
      </c>
      <c r="G343" s="81" t="s">
        <v>19</v>
      </c>
      <c r="H343" s="66" t="s">
        <v>20</v>
      </c>
      <c r="I343" s="68"/>
      <c r="J343" s="81" t="s">
        <v>469</v>
      </c>
      <c r="K343" s="81" t="s">
        <v>21</v>
      </c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spans="1:25" ht="15">
      <c r="A344" s="23"/>
      <c r="B344" s="78"/>
      <c r="C344" s="69"/>
      <c r="D344" s="71"/>
      <c r="E344" s="78"/>
      <c r="F344" s="78"/>
      <c r="G344" s="78"/>
      <c r="H344" s="69"/>
      <c r="I344" s="71"/>
      <c r="J344" s="78"/>
      <c r="K344" s="78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spans="1:25" ht="15">
      <c r="A345" s="23"/>
      <c r="B345" s="79"/>
      <c r="C345" s="72"/>
      <c r="D345" s="74"/>
      <c r="E345" s="79"/>
      <c r="F345" s="79"/>
      <c r="G345" s="79"/>
      <c r="H345" s="72"/>
      <c r="I345" s="74"/>
      <c r="J345" s="79"/>
      <c r="K345" s="79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spans="1:25" ht="15">
      <c r="A346" s="23"/>
      <c r="B346" s="15">
        <v>1</v>
      </c>
      <c r="C346" s="75" t="s">
        <v>1389</v>
      </c>
      <c r="D346" s="56"/>
      <c r="E346" s="21">
        <v>8</v>
      </c>
      <c r="F346" s="19" t="s">
        <v>104</v>
      </c>
      <c r="G346" s="98">
        <v>1</v>
      </c>
      <c r="H346" s="75" t="s">
        <v>1430</v>
      </c>
      <c r="I346" s="56"/>
      <c r="J346" s="21">
        <v>5</v>
      </c>
      <c r="K346" s="19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spans="1:25" ht="15">
      <c r="A347" s="23"/>
      <c r="B347" s="15">
        <v>2</v>
      </c>
      <c r="C347" s="75" t="s">
        <v>1387</v>
      </c>
      <c r="D347" s="56"/>
      <c r="E347" s="21">
        <v>8</v>
      </c>
      <c r="F347" s="19"/>
      <c r="G347" s="97">
        <v>2</v>
      </c>
      <c r="H347" s="75" t="s">
        <v>1428</v>
      </c>
      <c r="I347" s="56"/>
      <c r="J347" s="21">
        <v>5</v>
      </c>
      <c r="K347" s="19" t="s">
        <v>99</v>
      </c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spans="1:25" ht="15">
      <c r="A348" s="23"/>
      <c r="B348" s="15">
        <v>3</v>
      </c>
      <c r="C348" s="75" t="s">
        <v>1438</v>
      </c>
      <c r="D348" s="56"/>
      <c r="E348" s="21">
        <v>8</v>
      </c>
      <c r="F348" s="19"/>
      <c r="G348" s="97">
        <v>3</v>
      </c>
      <c r="H348" s="75" t="s">
        <v>1437</v>
      </c>
      <c r="I348" s="56"/>
      <c r="J348" s="21">
        <v>6</v>
      </c>
      <c r="K348" s="19" t="s">
        <v>29</v>
      </c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spans="1:25" ht="15">
      <c r="A349" s="23"/>
      <c r="B349" s="15">
        <v>4</v>
      </c>
      <c r="C349" s="75" t="s">
        <v>1436</v>
      </c>
      <c r="D349" s="56"/>
      <c r="E349" s="21">
        <v>8</v>
      </c>
      <c r="F349" s="19" t="s">
        <v>104</v>
      </c>
      <c r="G349" s="97">
        <v>4</v>
      </c>
      <c r="H349" s="75" t="s">
        <v>1424</v>
      </c>
      <c r="I349" s="56"/>
      <c r="J349" s="21">
        <v>6</v>
      </c>
      <c r="K349" s="19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spans="1:25" ht="15">
      <c r="A350" s="23"/>
      <c r="B350" s="15">
        <v>5</v>
      </c>
      <c r="C350" s="75" t="s">
        <v>1435</v>
      </c>
      <c r="D350" s="56"/>
      <c r="E350" s="21">
        <v>9</v>
      </c>
      <c r="F350" s="19" t="s">
        <v>29</v>
      </c>
      <c r="G350" s="97">
        <v>5</v>
      </c>
      <c r="H350" s="75" t="s">
        <v>1434</v>
      </c>
      <c r="I350" s="56"/>
      <c r="J350" s="21">
        <v>7</v>
      </c>
      <c r="K350" s="19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spans="1:25" ht="15">
      <c r="A351" s="23"/>
      <c r="B351" s="15">
        <v>6</v>
      </c>
      <c r="C351" s="75" t="s">
        <v>1381</v>
      </c>
      <c r="D351" s="56"/>
      <c r="E351" s="21">
        <v>9</v>
      </c>
      <c r="F351" s="19" t="s">
        <v>92</v>
      </c>
      <c r="G351" s="97">
        <v>6</v>
      </c>
      <c r="H351" s="75" t="s">
        <v>1420</v>
      </c>
      <c r="I351" s="56"/>
      <c r="J351" s="21">
        <v>8</v>
      </c>
      <c r="K351" s="19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spans="1:25" ht="15">
      <c r="A352" s="23"/>
      <c r="B352" s="15">
        <v>7</v>
      </c>
      <c r="C352" s="75" t="s">
        <v>1433</v>
      </c>
      <c r="D352" s="56"/>
      <c r="E352" s="21">
        <v>12</v>
      </c>
      <c r="F352" s="19"/>
      <c r="G352" s="97">
        <v>7</v>
      </c>
      <c r="H352" s="75" t="s">
        <v>1432</v>
      </c>
      <c r="I352" s="56"/>
      <c r="J352" s="21">
        <v>9</v>
      </c>
      <c r="K352" s="19" t="s">
        <v>92</v>
      </c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spans="1:25" ht="15">
      <c r="A353" s="23"/>
      <c r="B353" s="64" t="str">
        <f>"TOTAL MATCHES WON BY : "&amp;C342</f>
        <v>TOTAL MATCHES WON BY : Kwinana</v>
      </c>
      <c r="C353" s="58"/>
      <c r="D353" s="58"/>
      <c r="E353" s="56"/>
      <c r="F353" s="21">
        <f>COUNTA(F346:F352)-0.5*COUNTIF(F346:F352,"Sq*")-COUNTIF(F346:F352,"TBA")</f>
        <v>4</v>
      </c>
      <c r="G353" s="84" t="str">
        <f>"TOTAL MATCHES WON BY : "&amp;H342</f>
        <v>TOTAL MATCHES WON BY : Rockingham</v>
      </c>
      <c r="H353" s="58"/>
      <c r="I353" s="58"/>
      <c r="J353" s="56"/>
      <c r="K353" s="21">
        <f>COUNTA(K346:K352)-0.5*COUNTIF(K346:K352,"Sq*")-COUNTIF(K346:K352,"TBA")</f>
        <v>3</v>
      </c>
      <c r="L353" s="24"/>
      <c r="M353" s="22"/>
      <c r="N353" s="22" t="str">
        <f>IF(F353+K353=0,"",C342)</f>
        <v>Kwinana</v>
      </c>
      <c r="O353" s="22">
        <f>F353</f>
        <v>4</v>
      </c>
      <c r="P353" s="22" t="str">
        <f>IF(F353+K353=0,"",H342)</f>
        <v>Rockingham</v>
      </c>
      <c r="Q353" s="22">
        <f>K353</f>
        <v>3</v>
      </c>
      <c r="R353" s="22" t="str">
        <f>G354</f>
        <v>Kwinana</v>
      </c>
      <c r="S353" s="22" t="str">
        <f>IF(R353="HALVED",C342,"")</f>
        <v/>
      </c>
      <c r="T353" s="22" t="str">
        <f>IF(R353="HALVED",H342,"")</f>
        <v/>
      </c>
      <c r="U353" s="22"/>
      <c r="V353" s="22"/>
      <c r="W353" s="22"/>
      <c r="X353" s="22"/>
      <c r="Y353" s="22"/>
    </row>
    <row r="354" spans="1:25" ht="15">
      <c r="A354" s="23"/>
      <c r="B354" s="82" t="s">
        <v>41</v>
      </c>
      <c r="C354" s="58"/>
      <c r="D354" s="58"/>
      <c r="E354" s="58"/>
      <c r="F354" s="56"/>
      <c r="G354" s="83" t="str">
        <f>IF(F353+K353&lt;4,"",IF(F353=K353,"HALVED",IF(F353&gt;K353,C342,H342)))</f>
        <v>Kwinana</v>
      </c>
      <c r="H354" s="58"/>
      <c r="I354" s="58"/>
      <c r="J354" s="58"/>
      <c r="K354" s="56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spans="1:25" ht="15">
      <c r="A355" s="23"/>
      <c r="B355" s="23"/>
      <c r="C355" s="23"/>
      <c r="D355" s="23"/>
      <c r="E355" s="23"/>
      <c r="F355" s="23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spans="1:25" ht="15">
      <c r="A356" s="23"/>
      <c r="B356" s="23"/>
      <c r="C356" s="23"/>
      <c r="D356" s="23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spans="1:25" ht="15">
      <c r="A357" s="23"/>
      <c r="B357" s="23"/>
      <c r="C357" s="23"/>
      <c r="D357" s="23"/>
      <c r="E357" s="23"/>
      <c r="F357" s="23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spans="1:25" ht="30" customHeight="1">
      <c r="A358" s="13"/>
      <c r="B358" s="76" t="str">
        <f>[8]Sheet1!A7</f>
        <v>ROUND ONE</v>
      </c>
      <c r="C358" s="56"/>
      <c r="D358" s="62" t="str">
        <f>[8]Sheet1!B7</f>
        <v>SUNDAY 8 JUNE</v>
      </c>
      <c r="E358" s="58"/>
      <c r="F358" s="56"/>
      <c r="G358" s="99" t="str">
        <f>[8]Sheet1!C7</f>
        <v>Secret Harbour GC</v>
      </c>
      <c r="H358" s="58"/>
      <c r="I358" s="58"/>
      <c r="J358" s="58"/>
      <c r="K358" s="56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spans="1:25" ht="15">
      <c r="A359" s="23"/>
      <c r="B359" s="15" t="s">
        <v>18</v>
      </c>
      <c r="C359" s="64" t="str">
        <f>[8]Sheet1!C8</f>
        <v>Kennedy Bay</v>
      </c>
      <c r="D359" s="58"/>
      <c r="E359" s="58"/>
      <c r="F359" s="56"/>
      <c r="G359" s="16" t="s">
        <v>18</v>
      </c>
      <c r="H359" s="65" t="str">
        <f>[8]Sheet1!E8</f>
        <v>Rockingham</v>
      </c>
      <c r="I359" s="58"/>
      <c r="J359" s="58"/>
      <c r="K359" s="56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</row>
    <row r="360" spans="1:25" ht="15">
      <c r="A360" s="23"/>
      <c r="B360" s="77" t="s">
        <v>19</v>
      </c>
      <c r="C360" s="80" t="s">
        <v>20</v>
      </c>
      <c r="D360" s="68"/>
      <c r="E360" s="77" t="s">
        <v>469</v>
      </c>
      <c r="F360" s="77" t="s">
        <v>21</v>
      </c>
      <c r="G360" s="81" t="s">
        <v>19</v>
      </c>
      <c r="H360" s="66" t="s">
        <v>20</v>
      </c>
      <c r="I360" s="68"/>
      <c r="J360" s="81" t="s">
        <v>469</v>
      </c>
      <c r="K360" s="81" t="s">
        <v>21</v>
      </c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</row>
    <row r="361" spans="1:25" ht="15">
      <c r="A361" s="23"/>
      <c r="B361" s="78"/>
      <c r="C361" s="69"/>
      <c r="D361" s="71"/>
      <c r="E361" s="78"/>
      <c r="F361" s="78"/>
      <c r="G361" s="78"/>
      <c r="H361" s="69"/>
      <c r="I361" s="71"/>
      <c r="J361" s="78"/>
      <c r="K361" s="78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</row>
    <row r="362" spans="1:25" ht="15">
      <c r="A362" s="23"/>
      <c r="B362" s="79"/>
      <c r="C362" s="72"/>
      <c r="D362" s="74"/>
      <c r="E362" s="79"/>
      <c r="F362" s="79"/>
      <c r="G362" s="79"/>
      <c r="H362" s="72"/>
      <c r="I362" s="74"/>
      <c r="J362" s="79"/>
      <c r="K362" s="79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</row>
    <row r="363" spans="1:25" ht="15">
      <c r="A363" s="23"/>
      <c r="B363" s="15">
        <v>1</v>
      </c>
      <c r="C363" s="75" t="s">
        <v>1431</v>
      </c>
      <c r="D363" s="56"/>
      <c r="E363" s="21">
        <v>5</v>
      </c>
      <c r="F363" s="19"/>
      <c r="G363" s="98">
        <v>1</v>
      </c>
      <c r="H363" s="75" t="s">
        <v>1430</v>
      </c>
      <c r="I363" s="56"/>
      <c r="J363" s="21">
        <v>8</v>
      </c>
      <c r="K363" s="19" t="s">
        <v>26</v>
      </c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</row>
    <row r="364" spans="1:25" ht="15">
      <c r="A364" s="23"/>
      <c r="B364" s="15">
        <v>2</v>
      </c>
      <c r="C364" s="75" t="s">
        <v>1429</v>
      </c>
      <c r="D364" s="56"/>
      <c r="E364" s="21">
        <v>10</v>
      </c>
      <c r="F364" s="19"/>
      <c r="G364" s="97">
        <v>2</v>
      </c>
      <c r="H364" s="75" t="s">
        <v>1428</v>
      </c>
      <c r="I364" s="56"/>
      <c r="J364" s="21">
        <v>8</v>
      </c>
      <c r="K364" s="19" t="s">
        <v>84</v>
      </c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</row>
    <row r="365" spans="1:25" ht="15">
      <c r="A365" s="23"/>
      <c r="B365" s="15">
        <v>3</v>
      </c>
      <c r="C365" s="75" t="s">
        <v>1427</v>
      </c>
      <c r="D365" s="56"/>
      <c r="E365" s="21">
        <v>12</v>
      </c>
      <c r="F365" s="19" t="s">
        <v>84</v>
      </c>
      <c r="G365" s="97">
        <v>3</v>
      </c>
      <c r="H365" s="75" t="s">
        <v>1426</v>
      </c>
      <c r="I365" s="56"/>
      <c r="J365" s="21">
        <v>9</v>
      </c>
      <c r="K365" s="19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</row>
    <row r="366" spans="1:25" ht="15">
      <c r="A366" s="23"/>
      <c r="B366" s="15">
        <v>4</v>
      </c>
      <c r="C366" s="75" t="s">
        <v>1425</v>
      </c>
      <c r="D366" s="56"/>
      <c r="E366" s="21">
        <v>13</v>
      </c>
      <c r="F366" s="19" t="s">
        <v>23</v>
      </c>
      <c r="G366" s="97">
        <v>4</v>
      </c>
      <c r="H366" s="75" t="s">
        <v>1424</v>
      </c>
      <c r="I366" s="56"/>
      <c r="J366" s="21">
        <v>9</v>
      </c>
      <c r="K366" s="19" t="s">
        <v>23</v>
      </c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</row>
    <row r="367" spans="1:25" ht="15">
      <c r="A367" s="23"/>
      <c r="B367" s="15">
        <v>5</v>
      </c>
      <c r="C367" s="75" t="s">
        <v>1423</v>
      </c>
      <c r="D367" s="56"/>
      <c r="E367" s="21">
        <v>13</v>
      </c>
      <c r="F367" s="19" t="s">
        <v>104</v>
      </c>
      <c r="G367" s="97">
        <v>5</v>
      </c>
      <c r="H367" s="75" t="s">
        <v>1422</v>
      </c>
      <c r="I367" s="56"/>
      <c r="J367" s="21">
        <v>10</v>
      </c>
      <c r="K367" s="19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</row>
    <row r="368" spans="1:25" ht="15">
      <c r="A368" s="23"/>
      <c r="B368" s="15">
        <v>6</v>
      </c>
      <c r="C368" s="75" t="s">
        <v>1421</v>
      </c>
      <c r="D368" s="56"/>
      <c r="E368" s="21">
        <v>13</v>
      </c>
      <c r="F368" s="19"/>
      <c r="G368" s="97">
        <v>6</v>
      </c>
      <c r="H368" s="75" t="s">
        <v>1420</v>
      </c>
      <c r="I368" s="56"/>
      <c r="J368" s="21">
        <v>10</v>
      </c>
      <c r="K368" s="19" t="s">
        <v>107</v>
      </c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</row>
    <row r="369" spans="1:25" ht="15">
      <c r="A369" s="23"/>
      <c r="B369" s="15">
        <v>7</v>
      </c>
      <c r="C369" s="75" t="s">
        <v>1419</v>
      </c>
      <c r="D369" s="56"/>
      <c r="E369" s="21">
        <v>14</v>
      </c>
      <c r="F369" s="19"/>
      <c r="G369" s="97">
        <v>7</v>
      </c>
      <c r="H369" s="75" t="s">
        <v>1418</v>
      </c>
      <c r="I369" s="56"/>
      <c r="J369" s="21">
        <v>12</v>
      </c>
      <c r="K369" s="19" t="s">
        <v>187</v>
      </c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</row>
    <row r="370" spans="1:25" ht="15">
      <c r="A370" s="23"/>
      <c r="B370" s="64" t="str">
        <f>"TOTAL MATCHES WON BY : "&amp;C359</f>
        <v>TOTAL MATCHES WON BY : Kennedy Bay</v>
      </c>
      <c r="C370" s="58"/>
      <c r="D370" s="58"/>
      <c r="E370" s="56"/>
      <c r="F370" s="21">
        <f>COUNTA(F363:F369)-0.5*COUNTIF(F363:F369,"Sq*")-COUNTIF(F363:F369,"TBA")</f>
        <v>2.5</v>
      </c>
      <c r="G370" s="84" t="str">
        <f>"TOTAL MATCHES WON BY : "&amp;H359</f>
        <v>TOTAL MATCHES WON BY : Rockingham</v>
      </c>
      <c r="H370" s="58"/>
      <c r="I370" s="58"/>
      <c r="J370" s="56"/>
      <c r="K370" s="21">
        <f>COUNTA(K363:K369)-0.5*COUNTIF(K363:K369,"Sq*")-COUNTIF(K363:K369,"TBA")</f>
        <v>4.5</v>
      </c>
      <c r="L370" s="22"/>
      <c r="M370" s="22"/>
      <c r="N370" s="22" t="str">
        <f>IF(F370+K370=0,"",C359)</f>
        <v>Kennedy Bay</v>
      </c>
      <c r="O370" s="22">
        <f>F370</f>
        <v>2.5</v>
      </c>
      <c r="P370" s="22" t="str">
        <f>IF(F370+K370=0,"",H359)</f>
        <v>Rockingham</v>
      </c>
      <c r="Q370" s="22">
        <f>K370</f>
        <v>4.5</v>
      </c>
      <c r="R370" s="22" t="str">
        <f>G371</f>
        <v>Rockingham</v>
      </c>
      <c r="S370" s="22" t="str">
        <f>IF(R370="HALVED",C359,"")</f>
        <v/>
      </c>
      <c r="T370" s="22" t="str">
        <f>IF(R370="HALVED",H359,"")</f>
        <v/>
      </c>
      <c r="U370" s="22"/>
      <c r="V370" s="22"/>
      <c r="W370" s="22"/>
      <c r="X370" s="22"/>
      <c r="Y370" s="22"/>
    </row>
    <row r="371" spans="1:25" ht="15">
      <c r="A371" s="23"/>
      <c r="B371" s="82" t="s">
        <v>41</v>
      </c>
      <c r="C371" s="58"/>
      <c r="D371" s="58"/>
      <c r="E371" s="58"/>
      <c r="F371" s="56"/>
      <c r="G371" s="83" t="str">
        <f>IF(F370+K370&lt;4,"",IF(F370=K370,"HALVED",IF(F370&gt;K370,C359,H359)))</f>
        <v>Rockingham</v>
      </c>
      <c r="H371" s="58"/>
      <c r="I371" s="58"/>
      <c r="J371" s="58"/>
      <c r="K371" s="56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spans="1:25" ht="15">
      <c r="A372" s="23"/>
      <c r="B372" s="25"/>
      <c r="C372" s="25"/>
      <c r="D372" s="25"/>
      <c r="E372" s="25"/>
      <c r="F372" s="25"/>
      <c r="G372" s="26"/>
      <c r="H372" s="26"/>
      <c r="I372" s="26"/>
      <c r="J372" s="26"/>
      <c r="K372" s="26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spans="1:25" ht="15">
      <c r="A373" s="23"/>
      <c r="B373" s="15" t="s">
        <v>18</v>
      </c>
      <c r="C373" s="64" t="str">
        <f>[8]Sheet1!C9</f>
        <v>The Cut</v>
      </c>
      <c r="D373" s="58"/>
      <c r="E373" s="58"/>
      <c r="F373" s="56"/>
      <c r="G373" s="16" t="s">
        <v>18</v>
      </c>
      <c r="H373" s="65" t="str">
        <f>[8]Sheet1!E9</f>
        <v>Mandurah</v>
      </c>
      <c r="I373" s="58"/>
      <c r="J373" s="58"/>
      <c r="K373" s="56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</row>
    <row r="374" spans="1:25" ht="15">
      <c r="A374" s="23"/>
      <c r="B374" s="77" t="s">
        <v>19</v>
      </c>
      <c r="C374" s="80" t="s">
        <v>20</v>
      </c>
      <c r="D374" s="68"/>
      <c r="E374" s="77" t="s">
        <v>469</v>
      </c>
      <c r="F374" s="77" t="s">
        <v>21</v>
      </c>
      <c r="G374" s="81" t="s">
        <v>19</v>
      </c>
      <c r="H374" s="66" t="s">
        <v>20</v>
      </c>
      <c r="I374" s="68"/>
      <c r="J374" s="81" t="s">
        <v>469</v>
      </c>
      <c r="K374" s="81" t="s">
        <v>21</v>
      </c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</row>
    <row r="375" spans="1:25" ht="15">
      <c r="A375" s="23"/>
      <c r="B375" s="78"/>
      <c r="C375" s="69"/>
      <c r="D375" s="71"/>
      <c r="E375" s="78"/>
      <c r="F375" s="78"/>
      <c r="G375" s="78"/>
      <c r="H375" s="69"/>
      <c r="I375" s="71"/>
      <c r="J375" s="78"/>
      <c r="K375" s="78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</row>
    <row r="376" spans="1:25" ht="15">
      <c r="A376" s="23"/>
      <c r="B376" s="79"/>
      <c r="C376" s="72"/>
      <c r="D376" s="74"/>
      <c r="E376" s="79"/>
      <c r="F376" s="79"/>
      <c r="G376" s="79"/>
      <c r="H376" s="72"/>
      <c r="I376" s="74"/>
      <c r="J376" s="79"/>
      <c r="K376" s="79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</row>
    <row r="377" spans="1:25" ht="15">
      <c r="A377" s="23"/>
      <c r="B377" s="15">
        <v>1</v>
      </c>
      <c r="C377" s="75" t="s">
        <v>1417</v>
      </c>
      <c r="D377" s="56"/>
      <c r="E377" s="21">
        <v>7</v>
      </c>
      <c r="F377" s="19" t="s">
        <v>107</v>
      </c>
      <c r="G377" s="98">
        <v>1</v>
      </c>
      <c r="H377" s="75" t="s">
        <v>1416</v>
      </c>
      <c r="I377" s="56"/>
      <c r="J377" s="21">
        <v>7</v>
      </c>
      <c r="K377" s="19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</row>
    <row r="378" spans="1:25" ht="15">
      <c r="A378" s="23"/>
      <c r="B378" s="15">
        <v>2</v>
      </c>
      <c r="C378" s="75" t="s">
        <v>1415</v>
      </c>
      <c r="D378" s="56"/>
      <c r="E378" s="21">
        <v>7</v>
      </c>
      <c r="F378" s="19" t="s">
        <v>23</v>
      </c>
      <c r="G378" s="97">
        <v>2</v>
      </c>
      <c r="H378" s="75" t="s">
        <v>1414</v>
      </c>
      <c r="I378" s="56"/>
      <c r="J378" s="21">
        <v>11</v>
      </c>
      <c r="K378" s="19" t="s">
        <v>23</v>
      </c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</row>
    <row r="379" spans="1:25" ht="15">
      <c r="A379" s="23"/>
      <c r="B379" s="15">
        <v>3</v>
      </c>
      <c r="C379" s="75" t="s">
        <v>1413</v>
      </c>
      <c r="D379" s="56"/>
      <c r="E379" s="21">
        <v>9</v>
      </c>
      <c r="F379" s="19" t="s">
        <v>111</v>
      </c>
      <c r="G379" s="97">
        <v>3</v>
      </c>
      <c r="H379" s="75" t="s">
        <v>1412</v>
      </c>
      <c r="I379" s="56"/>
      <c r="J379" s="21">
        <v>13</v>
      </c>
      <c r="K379" s="19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</row>
    <row r="380" spans="1:25" ht="15">
      <c r="A380" s="23"/>
      <c r="B380" s="15">
        <v>4</v>
      </c>
      <c r="C380" s="75" t="s">
        <v>1411</v>
      </c>
      <c r="D380" s="56"/>
      <c r="E380" s="21">
        <v>10</v>
      </c>
      <c r="F380" s="19"/>
      <c r="G380" s="97">
        <v>4</v>
      </c>
      <c r="H380" s="75" t="s">
        <v>1410</v>
      </c>
      <c r="I380" s="56"/>
      <c r="J380" s="21">
        <v>13</v>
      </c>
      <c r="K380" s="19" t="s">
        <v>170</v>
      </c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</row>
    <row r="381" spans="1:25" ht="15">
      <c r="A381" s="23"/>
      <c r="B381" s="15">
        <v>5</v>
      </c>
      <c r="C381" s="75" t="s">
        <v>1409</v>
      </c>
      <c r="D381" s="56"/>
      <c r="E381" s="21">
        <v>11</v>
      </c>
      <c r="F381" s="19"/>
      <c r="G381" s="97">
        <v>5</v>
      </c>
      <c r="H381" s="75" t="s">
        <v>1408</v>
      </c>
      <c r="I381" s="56"/>
      <c r="J381" s="21">
        <v>14</v>
      </c>
      <c r="K381" s="19" t="s">
        <v>29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</row>
    <row r="382" spans="1:25" ht="15">
      <c r="A382" s="23"/>
      <c r="B382" s="15">
        <v>6</v>
      </c>
      <c r="C382" s="75" t="s">
        <v>1407</v>
      </c>
      <c r="D382" s="56"/>
      <c r="E382" s="21">
        <v>11</v>
      </c>
      <c r="F382" s="19"/>
      <c r="G382" s="97">
        <v>6</v>
      </c>
      <c r="H382" s="75" t="s">
        <v>1406</v>
      </c>
      <c r="I382" s="56"/>
      <c r="J382" s="21">
        <v>16</v>
      </c>
      <c r="K382" s="19" t="s">
        <v>34</v>
      </c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</row>
    <row r="383" spans="1:25" ht="15">
      <c r="A383" s="23"/>
      <c r="B383" s="15">
        <v>7</v>
      </c>
      <c r="C383" s="75" t="s">
        <v>1405</v>
      </c>
      <c r="D383" s="56"/>
      <c r="E383" s="21">
        <v>11</v>
      </c>
      <c r="F383" s="19" t="s">
        <v>92</v>
      </c>
      <c r="G383" s="97">
        <v>7</v>
      </c>
      <c r="H383" s="75" t="s">
        <v>1404</v>
      </c>
      <c r="I383" s="56"/>
      <c r="J383" s="21">
        <v>16</v>
      </c>
      <c r="K383" s="19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</row>
    <row r="384" spans="1:25" ht="15">
      <c r="A384" s="23"/>
      <c r="B384" s="64" t="str">
        <f>"TOTAL MATCHES WON BY : "&amp;C373</f>
        <v>TOTAL MATCHES WON BY : The Cut</v>
      </c>
      <c r="C384" s="58"/>
      <c r="D384" s="58"/>
      <c r="E384" s="56"/>
      <c r="F384" s="21">
        <f>COUNTA(F377:F383)-0.5*COUNTIF(F377:F383,"Sq*")-COUNTIF(F377:F383,"TBA")</f>
        <v>3.5</v>
      </c>
      <c r="G384" s="84" t="str">
        <f>"TOTAL MATCHES WON BY : "&amp;H373</f>
        <v>TOTAL MATCHES WON BY : Mandurah</v>
      </c>
      <c r="H384" s="58"/>
      <c r="I384" s="58"/>
      <c r="J384" s="56"/>
      <c r="K384" s="21">
        <f>COUNTA(K377:K383)-0.5*COUNTIF(K377:K383,"Sq*")-COUNTIF(K377:K383,"TBA")</f>
        <v>3.5</v>
      </c>
      <c r="L384" s="22"/>
      <c r="M384" s="22"/>
      <c r="N384" s="22" t="str">
        <f>IF(F384+K384=0,"",C373)</f>
        <v>The Cut</v>
      </c>
      <c r="O384" s="22">
        <f>F384</f>
        <v>3.5</v>
      </c>
      <c r="P384" s="22" t="str">
        <f>IF(F384+K384=0,"",H373)</f>
        <v>Mandurah</v>
      </c>
      <c r="Q384" s="22">
        <f>K384</f>
        <v>3.5</v>
      </c>
      <c r="R384" s="22" t="str">
        <f>G385</f>
        <v>HALVED</v>
      </c>
      <c r="S384" s="22" t="str">
        <f>IF(R384="HALVED",C373,"")</f>
        <v>The Cut</v>
      </c>
      <c r="T384" s="22" t="str">
        <f>IF(R384="HALVED",H373,"")</f>
        <v>Mandurah</v>
      </c>
      <c r="U384" s="22"/>
      <c r="V384" s="22"/>
      <c r="W384" s="22"/>
      <c r="X384" s="22"/>
      <c r="Y384" s="22"/>
    </row>
    <row r="385" spans="1:25" ht="15">
      <c r="A385" s="23"/>
      <c r="B385" s="82" t="s">
        <v>41</v>
      </c>
      <c r="C385" s="58"/>
      <c r="D385" s="58"/>
      <c r="E385" s="58"/>
      <c r="F385" s="56"/>
      <c r="G385" s="83" t="str">
        <f>IF(F384+K384&lt;4,"",IF(F384=K384,"HALVED",IF(F384&gt;K384,C373,H373)))</f>
        <v>HALVED</v>
      </c>
      <c r="H385" s="58"/>
      <c r="I385" s="58"/>
      <c r="J385" s="58"/>
      <c r="K385" s="56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spans="1:25" ht="15">
      <c r="A386" s="23"/>
      <c r="B386" s="25"/>
      <c r="C386" s="25"/>
      <c r="D386" s="25"/>
      <c r="E386" s="25"/>
      <c r="F386" s="25"/>
      <c r="G386" s="26"/>
      <c r="H386" s="26"/>
      <c r="I386" s="26"/>
      <c r="J386" s="26"/>
      <c r="K386" s="26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spans="1:25" ht="15">
      <c r="A387" s="23"/>
      <c r="B387" s="15" t="s">
        <v>18</v>
      </c>
      <c r="C387" s="64" t="str">
        <f>[8]Sheet1!C10</f>
        <v>Secret Harbour</v>
      </c>
      <c r="D387" s="58"/>
      <c r="E387" s="58"/>
      <c r="F387" s="56"/>
      <c r="G387" s="16" t="s">
        <v>18</v>
      </c>
      <c r="H387" s="65" t="str">
        <f>[8]Sheet1!E10</f>
        <v>Bunbury</v>
      </c>
      <c r="I387" s="58"/>
      <c r="J387" s="58"/>
      <c r="K387" s="56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ht="15">
      <c r="A388" s="23"/>
      <c r="B388" s="77" t="s">
        <v>19</v>
      </c>
      <c r="C388" s="80" t="s">
        <v>20</v>
      </c>
      <c r="D388" s="68"/>
      <c r="E388" s="77" t="s">
        <v>469</v>
      </c>
      <c r="F388" s="77" t="s">
        <v>21</v>
      </c>
      <c r="G388" s="81" t="s">
        <v>19</v>
      </c>
      <c r="H388" s="66" t="s">
        <v>20</v>
      </c>
      <c r="I388" s="68"/>
      <c r="J388" s="81" t="s">
        <v>469</v>
      </c>
      <c r="K388" s="81" t="s">
        <v>21</v>
      </c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</row>
    <row r="389" spans="1:25" ht="15">
      <c r="A389" s="23"/>
      <c r="B389" s="78"/>
      <c r="C389" s="69"/>
      <c r="D389" s="71"/>
      <c r="E389" s="78"/>
      <c r="F389" s="78"/>
      <c r="G389" s="78"/>
      <c r="H389" s="69"/>
      <c r="I389" s="71"/>
      <c r="J389" s="78"/>
      <c r="K389" s="78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</row>
    <row r="390" spans="1:25" ht="15">
      <c r="A390" s="23"/>
      <c r="B390" s="79"/>
      <c r="C390" s="72"/>
      <c r="D390" s="74"/>
      <c r="E390" s="79"/>
      <c r="F390" s="79"/>
      <c r="G390" s="79"/>
      <c r="H390" s="72"/>
      <c r="I390" s="74"/>
      <c r="J390" s="79"/>
      <c r="K390" s="79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</row>
    <row r="391" spans="1:25" ht="15">
      <c r="A391" s="23"/>
      <c r="B391" s="15">
        <v>1</v>
      </c>
      <c r="C391" s="75" t="s">
        <v>1403</v>
      </c>
      <c r="D391" s="56"/>
      <c r="E391" s="21">
        <v>4</v>
      </c>
      <c r="F391" s="19" t="s">
        <v>111</v>
      </c>
      <c r="G391" s="98">
        <v>1</v>
      </c>
      <c r="H391" s="75" t="s">
        <v>1402</v>
      </c>
      <c r="I391" s="56"/>
      <c r="J391" s="21">
        <v>7</v>
      </c>
      <c r="K391" s="19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</row>
    <row r="392" spans="1:25" ht="15">
      <c r="A392" s="23"/>
      <c r="B392" s="15">
        <v>2</v>
      </c>
      <c r="C392" s="75" t="s">
        <v>1401</v>
      </c>
      <c r="D392" s="56"/>
      <c r="E392" s="21">
        <v>5</v>
      </c>
      <c r="F392" s="19" t="s">
        <v>99</v>
      </c>
      <c r="G392" s="97">
        <v>2</v>
      </c>
      <c r="H392" s="75" t="s">
        <v>1109</v>
      </c>
      <c r="I392" s="56"/>
      <c r="J392" s="21">
        <v>8</v>
      </c>
      <c r="K392" s="19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</row>
    <row r="393" spans="1:25" ht="15">
      <c r="A393" s="23"/>
      <c r="B393" s="15">
        <v>3</v>
      </c>
      <c r="C393" s="75" t="s">
        <v>1400</v>
      </c>
      <c r="D393" s="56"/>
      <c r="E393" s="21">
        <v>9</v>
      </c>
      <c r="F393" s="19" t="s">
        <v>135</v>
      </c>
      <c r="G393" s="97">
        <v>3</v>
      </c>
      <c r="H393" s="75" t="s">
        <v>1399</v>
      </c>
      <c r="I393" s="56"/>
      <c r="J393" s="21">
        <v>9</v>
      </c>
      <c r="K393" s="19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</row>
    <row r="394" spans="1:25" ht="15">
      <c r="A394" s="23"/>
      <c r="B394" s="15">
        <v>4</v>
      </c>
      <c r="C394" s="75" t="s">
        <v>1398</v>
      </c>
      <c r="D394" s="56"/>
      <c r="E394" s="21">
        <v>9</v>
      </c>
      <c r="F394" s="19"/>
      <c r="G394" s="97">
        <v>4</v>
      </c>
      <c r="H394" s="75" t="s">
        <v>1397</v>
      </c>
      <c r="I394" s="56"/>
      <c r="J394" s="21">
        <v>9</v>
      </c>
      <c r="K394" s="19" t="s">
        <v>135</v>
      </c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</row>
    <row r="395" spans="1:25" ht="15">
      <c r="A395" s="23"/>
      <c r="B395" s="15">
        <v>5</v>
      </c>
      <c r="C395" s="75" t="s">
        <v>1396</v>
      </c>
      <c r="D395" s="56"/>
      <c r="E395" s="21">
        <v>9</v>
      </c>
      <c r="F395" s="19" t="s">
        <v>26</v>
      </c>
      <c r="G395" s="97">
        <v>5</v>
      </c>
      <c r="H395" s="75" t="s">
        <v>1395</v>
      </c>
      <c r="I395" s="56"/>
      <c r="J395" s="21">
        <v>9</v>
      </c>
      <c r="K395" s="19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</row>
    <row r="396" spans="1:25" ht="15">
      <c r="A396" s="23"/>
      <c r="B396" s="15">
        <v>6</v>
      </c>
      <c r="C396" s="75" t="s">
        <v>1394</v>
      </c>
      <c r="D396" s="56"/>
      <c r="E396" s="21">
        <v>11</v>
      </c>
      <c r="F396" s="19" t="s">
        <v>99</v>
      </c>
      <c r="G396" s="97">
        <v>6</v>
      </c>
      <c r="H396" s="75" t="s">
        <v>1393</v>
      </c>
      <c r="I396" s="56"/>
      <c r="J396" s="21">
        <v>9</v>
      </c>
      <c r="K396" s="19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</row>
    <row r="397" spans="1:25" ht="15">
      <c r="A397" s="23"/>
      <c r="B397" s="15">
        <v>7</v>
      </c>
      <c r="C397" s="75" t="s">
        <v>1392</v>
      </c>
      <c r="D397" s="56"/>
      <c r="E397" s="21">
        <v>13</v>
      </c>
      <c r="F397" s="19" t="s">
        <v>99</v>
      </c>
      <c r="G397" s="97">
        <v>7</v>
      </c>
      <c r="H397" s="75" t="s">
        <v>1391</v>
      </c>
      <c r="I397" s="56"/>
      <c r="J397" s="21">
        <v>10</v>
      </c>
      <c r="K397" s="19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</row>
    <row r="398" spans="1:25" ht="15">
      <c r="A398" s="23"/>
      <c r="B398" s="64" t="str">
        <f>"TOTAL MATCHES WON BY : "&amp;C387</f>
        <v>TOTAL MATCHES WON BY : Secret Harbour</v>
      </c>
      <c r="C398" s="58"/>
      <c r="D398" s="58"/>
      <c r="E398" s="56"/>
      <c r="F398" s="21">
        <f>COUNTA(F391:F397)-0.5*COUNTIF(F391:F397,"Sq*")-COUNTIF(F391:F397,"TBA")</f>
        <v>6</v>
      </c>
      <c r="G398" s="84" t="str">
        <f>"TOTAL MATCHES WON BY : "&amp;H387</f>
        <v>TOTAL MATCHES WON BY : Bunbury</v>
      </c>
      <c r="H398" s="58"/>
      <c r="I398" s="58"/>
      <c r="J398" s="56"/>
      <c r="K398" s="21">
        <f>COUNTA(K391:K397)-0.5*COUNTIF(K391:K397,"Sq*")-COUNTIF(K391:K397,"TBA")</f>
        <v>1</v>
      </c>
      <c r="L398" s="22"/>
      <c r="M398" s="22"/>
      <c r="N398" s="22" t="str">
        <f>IF(F398+K398=0,"",C387)</f>
        <v>Secret Harbour</v>
      </c>
      <c r="O398" s="22">
        <f>F398</f>
        <v>6</v>
      </c>
      <c r="P398" s="22" t="str">
        <f>IF(F398+K398=0,"",H387)</f>
        <v>Bunbury</v>
      </c>
      <c r="Q398" s="22">
        <f>K398</f>
        <v>1</v>
      </c>
      <c r="R398" s="22" t="str">
        <f>G399</f>
        <v>Secret Harbour</v>
      </c>
      <c r="S398" s="22" t="str">
        <f>IF(R398="HALVED",C387,"")</f>
        <v/>
      </c>
      <c r="T398" s="22" t="str">
        <f>IF(R398="HALVED",H387,"")</f>
        <v/>
      </c>
      <c r="U398" s="22"/>
      <c r="V398" s="22"/>
      <c r="W398" s="22"/>
      <c r="X398" s="22"/>
      <c r="Y398" s="22"/>
    </row>
    <row r="399" spans="1:25" ht="15">
      <c r="A399" s="23"/>
      <c r="B399" s="82" t="s">
        <v>41</v>
      </c>
      <c r="C399" s="58"/>
      <c r="D399" s="58"/>
      <c r="E399" s="58"/>
      <c r="F399" s="56"/>
      <c r="G399" s="83" t="str">
        <f>IF(F398+K398&lt;4,"",IF(F398=K398,"HALVED",IF(F398&gt;K398,C387,H387)))</f>
        <v>Secret Harbour</v>
      </c>
      <c r="H399" s="58"/>
      <c r="I399" s="58"/>
      <c r="J399" s="58"/>
      <c r="K399" s="56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spans="1:25" ht="15">
      <c r="A400" s="23"/>
      <c r="B400" s="25"/>
      <c r="C400" s="25"/>
      <c r="D400" s="25"/>
      <c r="E400" s="25"/>
      <c r="F400" s="25"/>
      <c r="G400" s="26"/>
      <c r="H400" s="26"/>
      <c r="I400" s="26"/>
      <c r="J400" s="26"/>
      <c r="K400" s="26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spans="1:25" ht="15">
      <c r="A401" s="23"/>
      <c r="B401" s="15" t="s">
        <v>18</v>
      </c>
      <c r="C401" s="64" t="str">
        <f>[8]Sheet1!C11</f>
        <v>Meadow Springs</v>
      </c>
      <c r="D401" s="58"/>
      <c r="E401" s="58"/>
      <c r="F401" s="56"/>
      <c r="G401" s="16" t="s">
        <v>18</v>
      </c>
      <c r="H401" s="65" t="str">
        <f>[8]Sheet1!E11</f>
        <v>Kwinana</v>
      </c>
      <c r="I401" s="58"/>
      <c r="J401" s="58"/>
      <c r="K401" s="56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spans="1:25" ht="15">
      <c r="A402" s="23"/>
      <c r="B402" s="77" t="s">
        <v>19</v>
      </c>
      <c r="C402" s="80" t="s">
        <v>20</v>
      </c>
      <c r="D402" s="68"/>
      <c r="E402" s="77" t="s">
        <v>469</v>
      </c>
      <c r="F402" s="77" t="s">
        <v>21</v>
      </c>
      <c r="G402" s="81" t="s">
        <v>19</v>
      </c>
      <c r="H402" s="66" t="s">
        <v>20</v>
      </c>
      <c r="I402" s="68"/>
      <c r="J402" s="81" t="s">
        <v>469</v>
      </c>
      <c r="K402" s="81" t="s">
        <v>21</v>
      </c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spans="1:25" ht="15">
      <c r="A403" s="23"/>
      <c r="B403" s="78"/>
      <c r="C403" s="69"/>
      <c r="D403" s="71"/>
      <c r="E403" s="78"/>
      <c r="F403" s="78"/>
      <c r="G403" s="78"/>
      <c r="H403" s="69"/>
      <c r="I403" s="71"/>
      <c r="J403" s="78"/>
      <c r="K403" s="78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spans="1:25" ht="15">
      <c r="A404" s="23"/>
      <c r="B404" s="79"/>
      <c r="C404" s="72"/>
      <c r="D404" s="74"/>
      <c r="E404" s="79"/>
      <c r="F404" s="79"/>
      <c r="G404" s="79"/>
      <c r="H404" s="72"/>
      <c r="I404" s="74"/>
      <c r="J404" s="79"/>
      <c r="K404" s="79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spans="1:25" ht="15">
      <c r="A405" s="23"/>
      <c r="B405" s="15">
        <v>1</v>
      </c>
      <c r="C405" s="75" t="s">
        <v>1390</v>
      </c>
      <c r="D405" s="56"/>
      <c r="E405" s="21">
        <v>9</v>
      </c>
      <c r="F405" s="19" t="s">
        <v>111</v>
      </c>
      <c r="G405" s="98">
        <v>1</v>
      </c>
      <c r="H405" s="75" t="s">
        <v>1389</v>
      </c>
      <c r="I405" s="56"/>
      <c r="J405" s="21">
        <v>10</v>
      </c>
      <c r="K405" s="19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spans="1:25" ht="15">
      <c r="A406" s="23"/>
      <c r="B406" s="15">
        <v>2</v>
      </c>
      <c r="C406" s="75" t="s">
        <v>1388</v>
      </c>
      <c r="D406" s="56"/>
      <c r="E406" s="21">
        <v>10</v>
      </c>
      <c r="F406" s="19"/>
      <c r="G406" s="97">
        <v>2</v>
      </c>
      <c r="H406" s="75" t="s">
        <v>1387</v>
      </c>
      <c r="I406" s="56"/>
      <c r="J406" s="21">
        <v>11</v>
      </c>
      <c r="K406" s="19" t="s">
        <v>29</v>
      </c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spans="1:25" ht="15">
      <c r="A407" s="23"/>
      <c r="B407" s="15">
        <v>3</v>
      </c>
      <c r="C407" s="75" t="s">
        <v>1386</v>
      </c>
      <c r="D407" s="56"/>
      <c r="E407" s="21">
        <v>13</v>
      </c>
      <c r="F407" s="19" t="s">
        <v>111</v>
      </c>
      <c r="G407" s="97">
        <v>3</v>
      </c>
      <c r="H407" s="75" t="s">
        <v>1385</v>
      </c>
      <c r="I407" s="56"/>
      <c r="J407" s="21">
        <v>11</v>
      </c>
      <c r="K407" s="19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spans="1:25" ht="15">
      <c r="A408" s="23"/>
      <c r="B408" s="15">
        <v>4</v>
      </c>
      <c r="C408" s="75" t="s">
        <v>1384</v>
      </c>
      <c r="D408" s="56"/>
      <c r="E408" s="21">
        <v>13</v>
      </c>
      <c r="F408" s="19"/>
      <c r="G408" s="97">
        <v>4</v>
      </c>
      <c r="H408" s="75" t="s">
        <v>1383</v>
      </c>
      <c r="I408" s="56"/>
      <c r="J408" s="21">
        <v>12</v>
      </c>
      <c r="K408" s="19" t="s">
        <v>26</v>
      </c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spans="1:25" ht="15">
      <c r="A409" s="23"/>
      <c r="B409" s="15">
        <v>5</v>
      </c>
      <c r="C409" s="75" t="s">
        <v>1382</v>
      </c>
      <c r="D409" s="56"/>
      <c r="E409" s="21">
        <v>14</v>
      </c>
      <c r="F409" s="19"/>
      <c r="G409" s="97">
        <v>5</v>
      </c>
      <c r="H409" s="75" t="s">
        <v>1381</v>
      </c>
      <c r="I409" s="56"/>
      <c r="J409" s="21">
        <v>12</v>
      </c>
      <c r="K409" s="19" t="s">
        <v>92</v>
      </c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spans="1:25" ht="15">
      <c r="A410" s="23"/>
      <c r="B410" s="15">
        <v>6</v>
      </c>
      <c r="C410" s="75" t="s">
        <v>1380</v>
      </c>
      <c r="D410" s="56"/>
      <c r="E410" s="21">
        <v>16</v>
      </c>
      <c r="F410" s="19" t="s">
        <v>23</v>
      </c>
      <c r="G410" s="97">
        <v>6</v>
      </c>
      <c r="H410" s="75" t="s">
        <v>1379</v>
      </c>
      <c r="I410" s="56"/>
      <c r="J410" s="21">
        <v>13</v>
      </c>
      <c r="K410" s="19" t="s">
        <v>23</v>
      </c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spans="1:25" ht="15">
      <c r="A411" s="23"/>
      <c r="B411" s="15">
        <v>7</v>
      </c>
      <c r="C411" s="75" t="s">
        <v>1378</v>
      </c>
      <c r="D411" s="56"/>
      <c r="E411" s="21">
        <v>17</v>
      </c>
      <c r="F411" s="19"/>
      <c r="G411" s="97">
        <v>7</v>
      </c>
      <c r="H411" s="75" t="s">
        <v>1377</v>
      </c>
      <c r="I411" s="56"/>
      <c r="J411" s="21">
        <v>15</v>
      </c>
      <c r="K411" s="19" t="s">
        <v>111</v>
      </c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spans="1:25" ht="15">
      <c r="A412" s="23"/>
      <c r="B412" s="64" t="str">
        <f>"TOTAL MATCHES WON BY : "&amp;C401</f>
        <v>TOTAL MATCHES WON BY : Meadow Springs</v>
      </c>
      <c r="C412" s="58"/>
      <c r="D412" s="58"/>
      <c r="E412" s="56"/>
      <c r="F412" s="21">
        <f>COUNTA(F405:F411)-0.5*COUNTIF(F405:F411,"Sq*")-COUNTIF(F405:F411,"TBA")</f>
        <v>2.5</v>
      </c>
      <c r="G412" s="84" t="str">
        <f>"TOTAL MATCHES WON BY : "&amp;H401</f>
        <v>TOTAL MATCHES WON BY : Kwinana</v>
      </c>
      <c r="H412" s="58"/>
      <c r="I412" s="58"/>
      <c r="J412" s="56"/>
      <c r="K412" s="21">
        <f>COUNTA(K405:K411)-0.5*COUNTIF(K405:K411,"Sq*")-COUNTIF(K405:K411,"TBA")</f>
        <v>4.5</v>
      </c>
      <c r="L412" s="24"/>
      <c r="M412" s="22"/>
      <c r="N412" s="22" t="str">
        <f>IF(F412+K412=0,"",C401)</f>
        <v>Meadow Springs</v>
      </c>
      <c r="O412" s="22">
        <f>F412</f>
        <v>2.5</v>
      </c>
      <c r="P412" s="22" t="str">
        <f>IF(F412+K412=0,"",H401)</f>
        <v>Kwinana</v>
      </c>
      <c r="Q412" s="22">
        <f>K412</f>
        <v>4.5</v>
      </c>
      <c r="R412" s="22" t="str">
        <f>G413</f>
        <v>Kwinana</v>
      </c>
      <c r="S412" s="22" t="str">
        <f>IF(R412="HALVED",C401,"")</f>
        <v/>
      </c>
      <c r="T412" s="22" t="str">
        <f>IF(R412="HALVED",H401,"")</f>
        <v/>
      </c>
      <c r="U412" s="22"/>
      <c r="V412" s="22"/>
      <c r="W412" s="22"/>
      <c r="X412" s="22"/>
      <c r="Y412" s="22"/>
    </row>
    <row r="413" spans="1:25" ht="15">
      <c r="A413" s="23"/>
      <c r="B413" s="82" t="s">
        <v>41</v>
      </c>
      <c r="C413" s="58"/>
      <c r="D413" s="58"/>
      <c r="E413" s="58"/>
      <c r="F413" s="56"/>
      <c r="G413" s="83" t="str">
        <f>IF(F412+K412&lt;4,"",IF(F412=K412,"HALVED",IF(F412&gt;K412,C401,H401)))</f>
        <v>Kwinana</v>
      </c>
      <c r="H413" s="58"/>
      <c r="I413" s="58"/>
      <c r="J413" s="58"/>
      <c r="K413" s="56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spans="1:25" ht="15">
      <c r="A414" s="23"/>
      <c r="B414" s="23"/>
      <c r="C414" s="23"/>
      <c r="D414" s="23"/>
      <c r="E414" s="23"/>
      <c r="F414" s="23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spans="1:25" ht="15">
      <c r="A415" s="23"/>
      <c r="B415" s="23"/>
      <c r="C415" s="23"/>
      <c r="D415" s="23"/>
      <c r="E415" s="23"/>
      <c r="F415" s="23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spans="1:25" ht="15">
      <c r="A416" s="23"/>
      <c r="B416" s="23"/>
      <c r="C416" s="23"/>
      <c r="D416" s="23"/>
      <c r="E416" s="23"/>
      <c r="F416" s="23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spans="1:25" ht="15">
      <c r="A417" s="23"/>
      <c r="B417" s="23"/>
      <c r="C417" s="23"/>
      <c r="D417" s="23"/>
      <c r="E417" s="23"/>
      <c r="F417" s="23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spans="1:25" ht="15">
      <c r="A418" s="23"/>
      <c r="B418" s="23"/>
      <c r="C418" s="23"/>
      <c r="D418" s="23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spans="1:25" ht="15">
      <c r="A419" s="23"/>
      <c r="B419" s="23"/>
      <c r="C419" s="23"/>
      <c r="D419" s="23"/>
      <c r="E419" s="23"/>
      <c r="F419" s="23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spans="1:25" ht="15">
      <c r="A420" s="23"/>
      <c r="B420" s="23"/>
      <c r="C420" s="23"/>
      <c r="D420" s="23"/>
      <c r="E420" s="23"/>
      <c r="F420" s="23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spans="1:25" ht="15">
      <c r="A421" s="23"/>
      <c r="B421" s="23"/>
      <c r="C421" s="23"/>
      <c r="D421" s="23"/>
      <c r="E421" s="23"/>
      <c r="F421" s="23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spans="1:25" ht="15">
      <c r="A422" s="23"/>
      <c r="B422" s="23"/>
      <c r="C422" s="23"/>
      <c r="D422" s="23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spans="1:25" ht="15">
      <c r="A423" s="23"/>
      <c r="B423" s="23"/>
      <c r="C423" s="23"/>
      <c r="D423" s="23"/>
      <c r="E423" s="23"/>
      <c r="F423" s="23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spans="1:25" ht="15">
      <c r="A424" s="23"/>
      <c r="B424" s="23"/>
      <c r="C424" s="23"/>
      <c r="D424" s="23"/>
      <c r="E424" s="23"/>
      <c r="F424" s="23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spans="1:25" ht="15">
      <c r="A425" s="23"/>
      <c r="B425" s="23"/>
      <c r="C425" s="23"/>
      <c r="D425" s="23"/>
      <c r="E425" s="23"/>
      <c r="F425" s="23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spans="1:25" ht="15">
      <c r="A426" s="23"/>
      <c r="B426" s="23"/>
      <c r="C426" s="23"/>
      <c r="D426" s="23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spans="1:25" ht="15">
      <c r="A427" s="23"/>
      <c r="B427" s="23"/>
      <c r="C427" s="23"/>
      <c r="D427" s="23"/>
      <c r="E427" s="23"/>
      <c r="F427" s="23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spans="1:25" ht="15">
      <c r="A428" s="23"/>
      <c r="B428" s="23"/>
      <c r="C428" s="23"/>
      <c r="D428" s="23"/>
      <c r="E428" s="23"/>
      <c r="F428" s="23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spans="1:25" ht="15">
      <c r="A429" s="23"/>
      <c r="B429" s="23"/>
      <c r="C429" s="23"/>
      <c r="D429" s="23"/>
      <c r="E429" s="23"/>
      <c r="F429" s="23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spans="1:25" ht="15">
      <c r="A430" s="23"/>
      <c r="B430" s="23"/>
      <c r="C430" s="23"/>
      <c r="D430" s="23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spans="1:25" ht="15">
      <c r="A431" s="23"/>
      <c r="B431" s="23"/>
      <c r="C431" s="23"/>
      <c r="D431" s="23"/>
      <c r="E431" s="23"/>
      <c r="F431" s="23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spans="1:25" ht="15">
      <c r="A432" s="23"/>
      <c r="B432" s="23"/>
      <c r="C432" s="23"/>
      <c r="D432" s="23"/>
      <c r="E432" s="23"/>
      <c r="F432" s="23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spans="1:25" ht="15">
      <c r="A433" s="23"/>
      <c r="B433" s="23"/>
      <c r="C433" s="23"/>
      <c r="D433" s="23"/>
      <c r="E433" s="23"/>
      <c r="F433" s="23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spans="1:25" ht="15">
      <c r="A434" s="23"/>
      <c r="B434" s="23"/>
      <c r="C434" s="23"/>
      <c r="D434" s="23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spans="1:25" ht="15">
      <c r="A435" s="23"/>
      <c r="B435" s="23"/>
      <c r="C435" s="23"/>
      <c r="D435" s="23"/>
      <c r="E435" s="23"/>
      <c r="F435" s="23"/>
      <c r="G435" s="24"/>
      <c r="H435" s="24"/>
      <c r="I435" s="33"/>
      <c r="J435" s="33"/>
      <c r="K435" s="33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spans="1:25" ht="15" hidden="1">
      <c r="A436" s="23"/>
      <c r="B436" s="23"/>
      <c r="C436" s="34" t="s">
        <v>23</v>
      </c>
      <c r="D436" s="23"/>
      <c r="E436" s="23"/>
      <c r="F436" s="23"/>
      <c r="G436" s="24"/>
      <c r="H436" s="24"/>
      <c r="I436" s="33"/>
      <c r="J436" s="33"/>
      <c r="K436" s="33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spans="1:25" ht="15" hidden="1">
      <c r="A437" s="23"/>
      <c r="B437" s="23"/>
      <c r="C437" s="34" t="s">
        <v>92</v>
      </c>
      <c r="D437" s="23"/>
      <c r="E437" s="23"/>
      <c r="F437" s="23"/>
      <c r="G437" s="24"/>
      <c r="H437" s="24"/>
      <c r="I437" s="33"/>
      <c r="J437" s="33"/>
      <c r="K437" s="33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spans="1:25" ht="15" hidden="1">
      <c r="A438" s="23"/>
      <c r="B438" s="23"/>
      <c r="C438" s="34" t="s">
        <v>104</v>
      </c>
      <c r="D438" s="23"/>
      <c r="E438" s="23"/>
      <c r="F438" s="23"/>
      <c r="G438" s="24"/>
      <c r="H438" s="24"/>
      <c r="I438" s="33"/>
      <c r="J438" s="33"/>
      <c r="K438" s="33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spans="1:25" ht="15" hidden="1">
      <c r="A439" s="23"/>
      <c r="B439" s="23"/>
      <c r="C439" s="34" t="s">
        <v>26</v>
      </c>
      <c r="D439" s="23"/>
      <c r="E439" s="23"/>
      <c r="F439" s="23"/>
      <c r="G439" s="24"/>
      <c r="H439" s="24"/>
      <c r="I439" s="33"/>
      <c r="J439" s="33"/>
      <c r="K439" s="33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spans="1:25" ht="15" hidden="1">
      <c r="A440" s="23"/>
      <c r="B440" s="23"/>
      <c r="C440" s="34" t="s">
        <v>34</v>
      </c>
      <c r="D440" s="23"/>
      <c r="E440" s="23"/>
      <c r="F440" s="23"/>
      <c r="G440" s="24"/>
      <c r="H440" s="24"/>
      <c r="I440" s="33"/>
      <c r="J440" s="33"/>
      <c r="K440" s="33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spans="1:25" ht="15" hidden="1">
      <c r="A441" s="23"/>
      <c r="B441" s="23"/>
      <c r="C441" s="90" t="s">
        <v>37</v>
      </c>
      <c r="D441" s="23"/>
      <c r="E441" s="23"/>
      <c r="F441" s="23"/>
      <c r="G441" s="24"/>
      <c r="H441" s="24"/>
      <c r="I441" s="33"/>
      <c r="J441" s="33"/>
      <c r="K441" s="33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spans="1:25" ht="15" hidden="1">
      <c r="A442" s="23"/>
      <c r="B442" s="23"/>
      <c r="C442" s="34" t="s">
        <v>29</v>
      </c>
      <c r="D442" s="23"/>
      <c r="E442" s="23"/>
      <c r="F442" s="23"/>
      <c r="G442" s="24"/>
      <c r="H442" s="24"/>
      <c r="I442" s="33"/>
      <c r="J442" s="33"/>
      <c r="K442" s="33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spans="1:25" ht="15" hidden="1">
      <c r="A443" s="23"/>
      <c r="B443" s="23"/>
      <c r="C443" s="34" t="s">
        <v>99</v>
      </c>
      <c r="D443" s="23"/>
      <c r="E443" s="23"/>
      <c r="F443" s="23"/>
      <c r="G443" s="24"/>
      <c r="H443" s="24"/>
      <c r="I443" s="33"/>
      <c r="J443" s="33"/>
      <c r="K443" s="33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spans="1:25" ht="15" hidden="1">
      <c r="A444" s="23"/>
      <c r="B444" s="23"/>
      <c r="C444" s="34" t="s">
        <v>111</v>
      </c>
      <c r="D444" s="23"/>
      <c r="E444" s="23"/>
      <c r="F444" s="23"/>
      <c r="G444" s="24"/>
      <c r="H444" s="24"/>
      <c r="I444" s="33"/>
      <c r="J444" s="33"/>
      <c r="K444" s="33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spans="1:25" ht="15" hidden="1">
      <c r="A445" s="23"/>
      <c r="B445" s="23"/>
      <c r="C445" s="34" t="s">
        <v>96</v>
      </c>
      <c r="D445" s="23"/>
      <c r="E445" s="23"/>
      <c r="F445" s="23"/>
      <c r="G445" s="24"/>
      <c r="H445" s="24"/>
      <c r="I445" s="33"/>
      <c r="J445" s="33"/>
      <c r="K445" s="33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spans="1:25" ht="15" hidden="1">
      <c r="A446" s="23"/>
      <c r="B446" s="23"/>
      <c r="C446" s="34" t="s">
        <v>84</v>
      </c>
      <c r="D446" s="23"/>
      <c r="E446" s="23"/>
      <c r="F446" s="23"/>
      <c r="G446" s="24"/>
      <c r="H446" s="24"/>
      <c r="I446" s="33"/>
      <c r="J446" s="33"/>
      <c r="K446" s="33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spans="1:25" ht="15" hidden="1">
      <c r="A447" s="23"/>
      <c r="B447" s="23"/>
      <c r="C447" s="34" t="s">
        <v>135</v>
      </c>
      <c r="D447" s="23"/>
      <c r="E447" s="23"/>
      <c r="F447" s="23"/>
      <c r="G447" s="24"/>
      <c r="H447" s="24"/>
      <c r="I447" s="33"/>
      <c r="J447" s="33"/>
      <c r="K447" s="33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spans="1:25" ht="15" hidden="1">
      <c r="A448" s="23"/>
      <c r="B448" s="23"/>
      <c r="C448" s="34" t="s">
        <v>107</v>
      </c>
      <c r="D448" s="23"/>
      <c r="E448" s="23"/>
      <c r="F448" s="23"/>
      <c r="G448" s="24"/>
      <c r="H448" s="24"/>
      <c r="I448" s="33"/>
      <c r="J448" s="33"/>
      <c r="K448" s="33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spans="1:25" ht="15" hidden="1">
      <c r="A449" s="23"/>
      <c r="B449" s="23"/>
      <c r="C449" s="34" t="s">
        <v>175</v>
      </c>
      <c r="D449" s="23"/>
      <c r="E449" s="23"/>
      <c r="F449" s="23"/>
      <c r="G449" s="24"/>
      <c r="H449" s="24"/>
      <c r="I449" s="33"/>
      <c r="J449" s="33"/>
      <c r="K449" s="33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spans="1:25" ht="15" hidden="1">
      <c r="A450" s="23"/>
      <c r="B450" s="23"/>
      <c r="C450" s="34" t="s">
        <v>170</v>
      </c>
      <c r="D450" s="23"/>
      <c r="E450" s="23"/>
      <c r="F450" s="23"/>
      <c r="G450" s="24"/>
      <c r="H450" s="24"/>
      <c r="I450" s="33"/>
      <c r="J450" s="33"/>
      <c r="K450" s="33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spans="1:25" ht="15" hidden="1">
      <c r="A451" s="23"/>
      <c r="B451" s="23"/>
      <c r="C451" s="34" t="s">
        <v>186</v>
      </c>
      <c r="D451" s="23"/>
      <c r="E451" s="23"/>
      <c r="F451" s="23"/>
      <c r="G451" s="24"/>
      <c r="H451" s="24"/>
      <c r="I451" s="33"/>
      <c r="J451" s="33"/>
      <c r="K451" s="33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spans="1:25" ht="15" hidden="1">
      <c r="A452" s="23"/>
      <c r="B452" s="23"/>
      <c r="C452" s="34" t="s">
        <v>187</v>
      </c>
      <c r="D452" s="23"/>
      <c r="E452" s="23"/>
      <c r="F452" s="23"/>
      <c r="G452" s="24"/>
      <c r="H452" s="24"/>
      <c r="I452" s="33"/>
      <c r="J452" s="33"/>
      <c r="K452" s="33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spans="1:25" ht="15" hidden="1">
      <c r="A453" s="23"/>
      <c r="B453" s="23"/>
      <c r="C453" s="34" t="s">
        <v>188</v>
      </c>
      <c r="D453" s="23"/>
      <c r="E453" s="23"/>
      <c r="F453" s="23"/>
      <c r="G453" s="24"/>
      <c r="H453" s="24"/>
      <c r="I453" s="33"/>
      <c r="J453" s="33"/>
      <c r="K453" s="33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spans="1:25" ht="15" hidden="1">
      <c r="A454" s="23"/>
      <c r="B454" s="23"/>
      <c r="C454" s="34" t="s">
        <v>189</v>
      </c>
      <c r="D454" s="23"/>
      <c r="E454" s="23"/>
      <c r="F454" s="23"/>
      <c r="G454" s="24"/>
      <c r="H454" s="24"/>
      <c r="I454" s="33"/>
      <c r="J454" s="33"/>
      <c r="K454" s="33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spans="1:25" ht="15" hidden="1">
      <c r="A455" s="23"/>
      <c r="B455" s="23"/>
      <c r="C455" s="34" t="s">
        <v>190</v>
      </c>
      <c r="D455" s="23"/>
      <c r="E455" s="23"/>
      <c r="F455" s="23"/>
      <c r="G455" s="24"/>
      <c r="H455" s="24"/>
      <c r="I455" s="33"/>
      <c r="J455" s="33"/>
      <c r="K455" s="33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spans="1:25" ht="15" hidden="1">
      <c r="A456" s="23"/>
      <c r="B456" s="23"/>
      <c r="C456" s="34" t="s">
        <v>191</v>
      </c>
      <c r="D456" s="23"/>
      <c r="E456" s="23"/>
      <c r="F456" s="23"/>
      <c r="G456" s="24"/>
      <c r="H456" s="24"/>
      <c r="I456" s="33"/>
      <c r="J456" s="33"/>
      <c r="K456" s="33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spans="1:25" ht="15" hidden="1">
      <c r="A457" s="23"/>
      <c r="B457" s="23"/>
      <c r="C457" s="34" t="s">
        <v>192</v>
      </c>
      <c r="D457" s="23"/>
      <c r="E457" s="23"/>
      <c r="F457" s="23"/>
      <c r="G457" s="24"/>
      <c r="H457" s="24"/>
      <c r="I457" s="33"/>
      <c r="J457" s="33"/>
      <c r="K457" s="33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spans="1:25" ht="15" hidden="1">
      <c r="A458" s="23"/>
      <c r="B458" s="23"/>
      <c r="C458" s="34" t="s">
        <v>193</v>
      </c>
      <c r="D458" s="23"/>
      <c r="E458" s="23"/>
      <c r="F458" s="23"/>
      <c r="G458" s="24"/>
      <c r="H458" s="24"/>
      <c r="I458" s="33"/>
      <c r="J458" s="33"/>
      <c r="K458" s="33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spans="1:25" ht="15" hidden="1">
      <c r="A459" s="23"/>
      <c r="B459" s="23"/>
      <c r="C459" s="90"/>
      <c r="D459" s="23"/>
      <c r="E459" s="23"/>
      <c r="F459" s="23"/>
      <c r="G459" s="24"/>
      <c r="H459" s="24"/>
      <c r="I459" s="33"/>
      <c r="J459" s="33"/>
      <c r="K459" s="33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spans="1:25" ht="15">
      <c r="A460" s="23"/>
      <c r="B460" s="23"/>
      <c r="C460" s="23"/>
      <c r="D460" s="23"/>
      <c r="E460" s="23"/>
      <c r="F460" s="23"/>
      <c r="G460" s="24"/>
      <c r="H460" s="24"/>
      <c r="I460" s="33"/>
      <c r="J460" s="33"/>
      <c r="K460" s="33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spans="1:25" ht="15">
      <c r="A461" s="23"/>
      <c r="B461" s="23"/>
      <c r="C461" s="23"/>
      <c r="D461" s="23"/>
      <c r="E461" s="23"/>
      <c r="F461" s="23"/>
      <c r="G461" s="24"/>
      <c r="H461" s="24"/>
      <c r="I461" s="33"/>
      <c r="J461" s="33"/>
      <c r="K461" s="33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spans="1:25" ht="15">
      <c r="A462" s="23"/>
      <c r="B462" s="23"/>
      <c r="C462" s="23"/>
      <c r="D462" s="23"/>
      <c r="E462" s="23"/>
      <c r="F462" s="23"/>
      <c r="G462" s="24"/>
      <c r="H462" s="24"/>
      <c r="I462" s="33"/>
      <c r="J462" s="33"/>
      <c r="K462" s="33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spans="1:25" ht="15">
      <c r="A463" s="23"/>
      <c r="B463" s="23"/>
      <c r="C463" s="23"/>
      <c r="D463" s="23"/>
      <c r="E463" s="23"/>
      <c r="F463" s="23"/>
      <c r="G463" s="24"/>
      <c r="H463" s="24"/>
      <c r="I463" s="33"/>
      <c r="J463" s="33"/>
      <c r="K463" s="33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spans="1:25" ht="15">
      <c r="A464" s="23"/>
      <c r="B464" s="23"/>
      <c r="C464" s="23"/>
      <c r="D464" s="23"/>
      <c r="E464" s="23"/>
      <c r="F464" s="23"/>
      <c r="G464" s="24"/>
      <c r="H464" s="24"/>
      <c r="I464" s="33"/>
      <c r="J464" s="33"/>
      <c r="K464" s="33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spans="1:25" ht="15">
      <c r="A465" s="23"/>
      <c r="B465" s="23"/>
      <c r="C465" s="23"/>
      <c r="D465" s="23"/>
      <c r="E465" s="23"/>
      <c r="F465" s="23"/>
      <c r="G465" s="24"/>
      <c r="H465" s="24"/>
      <c r="I465" s="33"/>
      <c r="J465" s="33"/>
      <c r="K465" s="33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spans="1:25" ht="15">
      <c r="A466" s="23"/>
      <c r="B466" s="23"/>
      <c r="C466" s="23"/>
      <c r="D466" s="23"/>
      <c r="E466" s="23"/>
      <c r="F466" s="23"/>
      <c r="G466" s="24"/>
      <c r="H466" s="24"/>
      <c r="I466" s="33"/>
      <c r="J466" s="33"/>
      <c r="K466" s="33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spans="1:25" ht="15">
      <c r="A467" s="23"/>
      <c r="B467" s="23"/>
      <c r="C467" s="23"/>
      <c r="D467" s="23"/>
      <c r="E467" s="23"/>
      <c r="F467" s="23"/>
      <c r="G467" s="24"/>
      <c r="H467" s="24"/>
      <c r="I467" s="33"/>
      <c r="J467" s="33"/>
      <c r="K467" s="33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spans="1:25" ht="15">
      <c r="A468" s="23"/>
      <c r="B468" s="23"/>
      <c r="C468" s="23"/>
      <c r="D468" s="23"/>
      <c r="E468" s="23"/>
      <c r="F468" s="23"/>
      <c r="G468" s="24"/>
      <c r="H468" s="24"/>
      <c r="I468" s="33"/>
      <c r="J468" s="33"/>
      <c r="K468" s="33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spans="1:25" ht="15">
      <c r="A469" s="23"/>
      <c r="B469" s="23"/>
      <c r="C469" s="23"/>
      <c r="D469" s="23"/>
      <c r="E469" s="23"/>
      <c r="F469" s="23"/>
      <c r="G469" s="24"/>
      <c r="H469" s="24"/>
      <c r="I469" s="33"/>
      <c r="J469" s="33"/>
      <c r="K469" s="33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spans="1:25" ht="15">
      <c r="A470" s="23"/>
      <c r="B470" s="23"/>
      <c r="C470" s="23"/>
      <c r="D470" s="23"/>
      <c r="E470" s="23"/>
      <c r="F470" s="23"/>
      <c r="G470" s="24"/>
      <c r="H470" s="24"/>
      <c r="I470" s="33"/>
      <c r="J470" s="33"/>
      <c r="K470" s="33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spans="1:25" ht="15">
      <c r="A471" s="23"/>
      <c r="B471" s="23"/>
      <c r="C471" s="23"/>
      <c r="D471" s="23"/>
      <c r="E471" s="23"/>
      <c r="F471" s="23"/>
      <c r="G471" s="24"/>
      <c r="H471" s="24"/>
      <c r="I471" s="33"/>
      <c r="J471" s="33"/>
      <c r="K471" s="33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spans="1:25" ht="15">
      <c r="A472" s="23"/>
      <c r="B472" s="23"/>
      <c r="C472" s="23"/>
      <c r="D472" s="23"/>
      <c r="E472" s="23"/>
      <c r="F472" s="23"/>
      <c r="G472" s="24"/>
      <c r="H472" s="24"/>
      <c r="I472" s="33"/>
      <c r="J472" s="33"/>
      <c r="K472" s="33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spans="1:25" ht="15">
      <c r="A473" s="23"/>
      <c r="B473" s="23"/>
      <c r="C473" s="23"/>
      <c r="D473" s="23"/>
      <c r="E473" s="23"/>
      <c r="F473" s="23"/>
      <c r="G473" s="24"/>
      <c r="H473" s="24"/>
      <c r="I473" s="33"/>
      <c r="J473" s="33"/>
      <c r="K473" s="33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spans="1:25" ht="15">
      <c r="A474" s="23"/>
      <c r="B474" s="23"/>
      <c r="C474" s="23"/>
      <c r="D474" s="23"/>
      <c r="E474" s="23"/>
      <c r="F474" s="23"/>
      <c r="G474" s="24"/>
      <c r="H474" s="24"/>
      <c r="I474" s="33"/>
      <c r="J474" s="33"/>
      <c r="K474" s="33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spans="1:25" ht="15">
      <c r="A475" s="23"/>
      <c r="B475" s="23"/>
      <c r="C475" s="23"/>
      <c r="D475" s="23"/>
      <c r="E475" s="23"/>
      <c r="F475" s="23"/>
      <c r="G475" s="24"/>
      <c r="H475" s="24"/>
      <c r="I475" s="33"/>
      <c r="J475" s="33"/>
      <c r="K475" s="33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spans="1:25" ht="15">
      <c r="A476" s="23"/>
      <c r="B476" s="23"/>
      <c r="C476" s="23"/>
      <c r="D476" s="23"/>
      <c r="E476" s="23"/>
      <c r="F476" s="23"/>
      <c r="G476" s="24"/>
      <c r="H476" s="24"/>
      <c r="I476" s="33"/>
      <c r="J476" s="33"/>
      <c r="K476" s="33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spans="1:25" ht="15">
      <c r="A477" s="23"/>
      <c r="B477" s="23"/>
      <c r="C477" s="23"/>
      <c r="D477" s="23"/>
      <c r="E477" s="23"/>
      <c r="F477" s="23"/>
      <c r="G477" s="24"/>
      <c r="H477" s="24"/>
      <c r="I477" s="33"/>
      <c r="J477" s="33"/>
      <c r="K477" s="33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spans="1:25" ht="15">
      <c r="A478" s="23"/>
      <c r="B478" s="23"/>
      <c r="C478" s="23"/>
      <c r="D478" s="23"/>
      <c r="E478" s="23"/>
      <c r="F478" s="23"/>
      <c r="G478" s="24"/>
      <c r="H478" s="24"/>
      <c r="I478" s="33"/>
      <c r="J478" s="33"/>
      <c r="K478" s="33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spans="1:25" ht="15">
      <c r="A479" s="23"/>
      <c r="B479" s="23"/>
      <c r="C479" s="23"/>
      <c r="D479" s="23"/>
      <c r="E479" s="23"/>
      <c r="F479" s="23"/>
      <c r="G479" s="24"/>
      <c r="H479" s="24"/>
      <c r="I479" s="33"/>
      <c r="J479" s="33"/>
      <c r="K479" s="33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spans="1:25" ht="15">
      <c r="A480" s="23"/>
      <c r="B480" s="23"/>
      <c r="C480" s="23"/>
      <c r="D480" s="23"/>
      <c r="E480" s="23"/>
      <c r="F480" s="23"/>
      <c r="G480" s="24"/>
      <c r="H480" s="24"/>
      <c r="I480" s="33"/>
      <c r="J480" s="33"/>
      <c r="K480" s="33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spans="1:25" ht="15">
      <c r="A481" s="23"/>
      <c r="B481" s="23"/>
      <c r="C481" s="23"/>
      <c r="D481" s="23"/>
      <c r="E481" s="23"/>
      <c r="F481" s="23"/>
      <c r="G481" s="24"/>
      <c r="H481" s="24"/>
      <c r="I481" s="33"/>
      <c r="J481" s="33"/>
      <c r="K481" s="33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spans="1:25" ht="15">
      <c r="A482" s="23"/>
      <c r="B482" s="23"/>
      <c r="C482" s="23"/>
      <c r="D482" s="23"/>
      <c r="E482" s="23"/>
      <c r="F482" s="23"/>
      <c r="G482" s="24"/>
      <c r="H482" s="24"/>
      <c r="I482" s="33"/>
      <c r="J482" s="33"/>
      <c r="K482" s="33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spans="1:25" ht="15">
      <c r="A483" s="23"/>
      <c r="B483" s="23"/>
      <c r="C483" s="23"/>
      <c r="D483" s="23"/>
      <c r="E483" s="23"/>
      <c r="F483" s="23"/>
      <c r="G483" s="24"/>
      <c r="H483" s="24"/>
      <c r="I483" s="33"/>
      <c r="J483" s="33"/>
      <c r="K483" s="33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spans="1:25" ht="15">
      <c r="A484" s="23"/>
      <c r="B484" s="23"/>
      <c r="C484" s="23"/>
      <c r="D484" s="23"/>
      <c r="E484" s="23"/>
      <c r="F484" s="23"/>
      <c r="G484" s="24"/>
      <c r="H484" s="24"/>
      <c r="I484" s="33"/>
      <c r="J484" s="33"/>
      <c r="K484" s="33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spans="1:25" ht="15">
      <c r="A485" s="23"/>
      <c r="B485" s="23"/>
      <c r="C485" s="23"/>
      <c r="D485" s="23"/>
      <c r="E485" s="23"/>
      <c r="F485" s="23"/>
      <c r="G485" s="24"/>
      <c r="H485" s="24"/>
      <c r="I485" s="33"/>
      <c r="J485" s="33"/>
      <c r="K485" s="33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spans="1:25" ht="15">
      <c r="A486" s="23"/>
      <c r="B486" s="23"/>
      <c r="C486" s="23"/>
      <c r="D486" s="23"/>
      <c r="E486" s="23"/>
      <c r="F486" s="23"/>
      <c r="G486" s="24"/>
      <c r="H486" s="24"/>
      <c r="I486" s="33"/>
      <c r="J486" s="33"/>
      <c r="K486" s="33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spans="1:25" ht="15">
      <c r="A487" s="23"/>
      <c r="B487" s="23"/>
      <c r="C487" s="23"/>
      <c r="D487" s="23"/>
      <c r="E487" s="23"/>
      <c r="F487" s="23"/>
      <c r="G487" s="24"/>
      <c r="H487" s="24"/>
      <c r="I487" s="33"/>
      <c r="J487" s="33"/>
      <c r="K487" s="33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spans="1:25" ht="15">
      <c r="A488" s="23"/>
      <c r="B488" s="23"/>
      <c r="C488" s="23"/>
      <c r="D488" s="23"/>
      <c r="E488" s="23"/>
      <c r="F488" s="23"/>
      <c r="G488" s="24"/>
      <c r="H488" s="24"/>
      <c r="I488" s="33"/>
      <c r="J488" s="33"/>
      <c r="K488" s="33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spans="1:25" ht="15">
      <c r="A489" s="23"/>
      <c r="B489" s="23"/>
      <c r="C489" s="23"/>
      <c r="D489" s="23"/>
      <c r="E489" s="23"/>
      <c r="F489" s="23"/>
      <c r="G489" s="24"/>
      <c r="H489" s="24"/>
      <c r="I489" s="33"/>
      <c r="J489" s="33"/>
      <c r="K489" s="33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spans="1:25" ht="15">
      <c r="A490" s="23"/>
      <c r="B490" s="23"/>
      <c r="C490" s="23"/>
      <c r="D490" s="23"/>
      <c r="E490" s="23"/>
      <c r="F490" s="23"/>
      <c r="G490" s="24"/>
      <c r="H490" s="24"/>
      <c r="I490" s="33"/>
      <c r="J490" s="33"/>
      <c r="K490" s="33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spans="1:25" ht="15">
      <c r="A491" s="23"/>
      <c r="B491" s="23"/>
      <c r="C491" s="23"/>
      <c r="D491" s="23"/>
      <c r="E491" s="23"/>
      <c r="F491" s="23"/>
      <c r="G491" s="24"/>
      <c r="H491" s="24"/>
      <c r="I491" s="33"/>
      <c r="J491" s="33"/>
      <c r="K491" s="33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spans="1:25" ht="15">
      <c r="A492" s="23"/>
      <c r="B492" s="23"/>
      <c r="C492" s="23"/>
      <c r="D492" s="23"/>
      <c r="E492" s="23"/>
      <c r="F492" s="23"/>
      <c r="G492" s="24"/>
      <c r="H492" s="24"/>
      <c r="I492" s="33"/>
      <c r="J492" s="33"/>
      <c r="K492" s="33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spans="1:25" ht="15">
      <c r="A493" s="23"/>
      <c r="B493" s="23"/>
      <c r="C493" s="23"/>
      <c r="D493" s="23"/>
      <c r="E493" s="23"/>
      <c r="F493" s="23"/>
      <c r="G493" s="24"/>
      <c r="H493" s="24"/>
      <c r="I493" s="33"/>
      <c r="J493" s="33"/>
      <c r="K493" s="33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spans="1:25" ht="15">
      <c r="A494" s="23"/>
      <c r="B494" s="23"/>
      <c r="C494" s="23"/>
      <c r="D494" s="23"/>
      <c r="E494" s="23"/>
      <c r="F494" s="23"/>
      <c r="G494" s="24"/>
      <c r="H494" s="24"/>
      <c r="I494" s="33"/>
      <c r="J494" s="33"/>
      <c r="K494" s="33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spans="1:25" ht="15">
      <c r="A495" s="23"/>
      <c r="B495" s="23"/>
      <c r="C495" s="23"/>
      <c r="D495" s="23"/>
      <c r="E495" s="23"/>
      <c r="F495" s="23"/>
      <c r="G495" s="24"/>
      <c r="H495" s="24"/>
      <c r="I495" s="33"/>
      <c r="J495" s="33"/>
      <c r="K495" s="33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spans="1:25" ht="15">
      <c r="A496" s="23"/>
      <c r="B496" s="23"/>
      <c r="C496" s="23"/>
      <c r="D496" s="23"/>
      <c r="E496" s="23"/>
      <c r="F496" s="23"/>
      <c r="G496" s="24"/>
      <c r="H496" s="24"/>
      <c r="I496" s="33"/>
      <c r="J496" s="33"/>
      <c r="K496" s="33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spans="1:25" ht="15">
      <c r="A497" s="23"/>
      <c r="B497" s="23"/>
      <c r="C497" s="23"/>
      <c r="D497" s="23"/>
      <c r="E497" s="23"/>
      <c r="F497" s="23"/>
      <c r="G497" s="24"/>
      <c r="H497" s="24"/>
      <c r="I497" s="33"/>
      <c r="J497" s="33"/>
      <c r="K497" s="33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spans="1:25" ht="15">
      <c r="A498" s="23"/>
      <c r="B498" s="23"/>
      <c r="C498" s="23"/>
      <c r="D498" s="23"/>
      <c r="E498" s="23"/>
      <c r="F498" s="23"/>
      <c r="G498" s="24"/>
      <c r="H498" s="24"/>
      <c r="I498" s="33"/>
      <c r="J498" s="33"/>
      <c r="K498" s="33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spans="1:25" ht="15">
      <c r="A499" s="23"/>
      <c r="B499" s="23"/>
      <c r="C499" s="23"/>
      <c r="D499" s="23"/>
      <c r="E499" s="23"/>
      <c r="F499" s="23"/>
      <c r="G499" s="24"/>
      <c r="H499" s="24"/>
      <c r="I499" s="33"/>
      <c r="J499" s="33"/>
      <c r="K499" s="33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spans="1:25" ht="15">
      <c r="A500" s="23"/>
      <c r="B500" s="23"/>
      <c r="C500" s="23"/>
      <c r="D500" s="23"/>
      <c r="E500" s="23"/>
      <c r="F500" s="23"/>
      <c r="G500" s="24"/>
      <c r="H500" s="24"/>
      <c r="I500" s="33"/>
      <c r="J500" s="33"/>
      <c r="K500" s="33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spans="1:25" ht="15">
      <c r="A501" s="23"/>
      <c r="B501" s="23"/>
      <c r="C501" s="23"/>
      <c r="D501" s="23"/>
      <c r="E501" s="23"/>
      <c r="F501" s="23"/>
      <c r="G501" s="24"/>
      <c r="H501" s="24"/>
      <c r="I501" s="33"/>
      <c r="J501" s="33"/>
      <c r="K501" s="33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spans="1:25" ht="15">
      <c r="A502" s="23"/>
      <c r="B502" s="23"/>
      <c r="C502" s="23"/>
      <c r="D502" s="23"/>
      <c r="E502" s="23"/>
      <c r="F502" s="23"/>
      <c r="G502" s="24"/>
      <c r="H502" s="24"/>
      <c r="I502" s="33"/>
      <c r="J502" s="33"/>
      <c r="K502" s="33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spans="1:25" ht="15">
      <c r="A503" s="23"/>
      <c r="B503" s="23"/>
      <c r="C503" s="23"/>
      <c r="D503" s="23"/>
      <c r="E503" s="23"/>
      <c r="F503" s="23"/>
      <c r="G503" s="24"/>
      <c r="H503" s="24"/>
      <c r="I503" s="33"/>
      <c r="J503" s="33"/>
      <c r="K503" s="33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spans="1:25" ht="15">
      <c r="A504" s="23"/>
      <c r="B504" s="23"/>
      <c r="C504" s="23"/>
      <c r="D504" s="23"/>
      <c r="E504" s="23"/>
      <c r="F504" s="23"/>
      <c r="G504" s="24"/>
      <c r="H504" s="24"/>
      <c r="I504" s="33"/>
      <c r="J504" s="33"/>
      <c r="K504" s="33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spans="1:25" ht="15">
      <c r="A505" s="23"/>
      <c r="B505" s="23"/>
      <c r="C505" s="23"/>
      <c r="D505" s="23"/>
      <c r="E505" s="23"/>
      <c r="F505" s="23"/>
      <c r="G505" s="24"/>
      <c r="H505" s="24"/>
      <c r="I505" s="33"/>
      <c r="J505" s="33"/>
      <c r="K505" s="33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spans="1:25" ht="15">
      <c r="A506" s="23"/>
      <c r="B506" s="23"/>
      <c r="C506" s="23"/>
      <c r="D506" s="23"/>
      <c r="E506" s="23"/>
      <c r="F506" s="23"/>
      <c r="G506" s="24"/>
      <c r="H506" s="24"/>
      <c r="I506" s="33"/>
      <c r="J506" s="33"/>
      <c r="K506" s="33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spans="1:25" ht="15">
      <c r="A507" s="23"/>
      <c r="B507" s="23"/>
      <c r="C507" s="23"/>
      <c r="D507" s="23"/>
      <c r="E507" s="23"/>
      <c r="F507" s="23"/>
      <c r="G507" s="24"/>
      <c r="H507" s="24"/>
      <c r="I507" s="33"/>
      <c r="J507" s="33"/>
      <c r="K507" s="33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spans="1:25" ht="15">
      <c r="A508" s="23"/>
      <c r="B508" s="23"/>
      <c r="C508" s="23"/>
      <c r="D508" s="23"/>
      <c r="E508" s="23"/>
      <c r="F508" s="23"/>
      <c r="G508" s="24"/>
      <c r="H508" s="24"/>
      <c r="I508" s="33"/>
      <c r="J508" s="33"/>
      <c r="K508" s="33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spans="1:25" ht="15">
      <c r="A509" s="23"/>
      <c r="B509" s="23"/>
      <c r="C509" s="23"/>
      <c r="D509" s="23"/>
      <c r="E509" s="23"/>
      <c r="F509" s="23"/>
      <c r="G509" s="24"/>
      <c r="H509" s="24"/>
      <c r="I509" s="33"/>
      <c r="J509" s="33"/>
      <c r="K509" s="33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spans="1:25" ht="15">
      <c r="A510" s="23"/>
      <c r="B510" s="23"/>
      <c r="C510" s="23"/>
      <c r="D510" s="23"/>
      <c r="E510" s="23"/>
      <c r="F510" s="23"/>
      <c r="G510" s="24"/>
      <c r="H510" s="24"/>
      <c r="I510" s="33"/>
      <c r="J510" s="33"/>
      <c r="K510" s="33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spans="1:25" ht="15">
      <c r="A511" s="23"/>
      <c r="B511" s="23"/>
      <c r="C511" s="23"/>
      <c r="D511" s="23"/>
      <c r="E511" s="23"/>
      <c r="F511" s="23"/>
      <c r="G511" s="24"/>
      <c r="H511" s="24"/>
      <c r="I511" s="33"/>
      <c r="J511" s="33"/>
      <c r="K511" s="33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spans="1:25" ht="15">
      <c r="A512" s="23"/>
      <c r="B512" s="23"/>
      <c r="C512" s="23"/>
      <c r="D512" s="23"/>
      <c r="E512" s="23"/>
      <c r="F512" s="23"/>
      <c r="G512" s="24"/>
      <c r="H512" s="24"/>
      <c r="I512" s="33"/>
      <c r="J512" s="33"/>
      <c r="K512" s="33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spans="1:25" ht="15">
      <c r="A513" s="23"/>
      <c r="B513" s="23"/>
      <c r="C513" s="23"/>
      <c r="D513" s="23"/>
      <c r="E513" s="23"/>
      <c r="F513" s="23"/>
      <c r="G513" s="24"/>
      <c r="H513" s="24"/>
      <c r="I513" s="33"/>
      <c r="J513" s="33"/>
      <c r="K513" s="33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spans="1:25" ht="15">
      <c r="A514" s="23"/>
      <c r="B514" s="23"/>
      <c r="C514" s="23"/>
      <c r="D514" s="23"/>
      <c r="E514" s="23"/>
      <c r="F514" s="23"/>
      <c r="G514" s="24"/>
      <c r="H514" s="24"/>
      <c r="I514" s="33"/>
      <c r="J514" s="33"/>
      <c r="K514" s="33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spans="1:25" ht="15">
      <c r="A515" s="23"/>
      <c r="B515" s="23"/>
      <c r="C515" s="23"/>
      <c r="D515" s="23"/>
      <c r="E515" s="23"/>
      <c r="F515" s="23"/>
      <c r="G515" s="24"/>
      <c r="H515" s="24"/>
      <c r="I515" s="33"/>
      <c r="J515" s="33"/>
      <c r="K515" s="33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spans="1:25" ht="15">
      <c r="A516" s="23"/>
      <c r="B516" s="23"/>
      <c r="C516" s="23"/>
      <c r="D516" s="23"/>
      <c r="E516" s="23"/>
      <c r="F516" s="23"/>
      <c r="G516" s="24"/>
      <c r="H516" s="24"/>
      <c r="I516" s="33"/>
      <c r="J516" s="33"/>
      <c r="K516" s="33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spans="1:25" ht="15">
      <c r="A517" s="23"/>
      <c r="B517" s="23"/>
      <c r="C517" s="23"/>
      <c r="D517" s="23"/>
      <c r="E517" s="23"/>
      <c r="F517" s="23"/>
      <c r="G517" s="24"/>
      <c r="H517" s="24"/>
      <c r="I517" s="33"/>
      <c r="J517" s="33"/>
      <c r="K517" s="33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spans="1:25" ht="15">
      <c r="A518" s="23"/>
      <c r="B518" s="23"/>
      <c r="C518" s="23"/>
      <c r="D518" s="23"/>
      <c r="E518" s="23"/>
      <c r="F518" s="23"/>
      <c r="G518" s="24"/>
      <c r="H518" s="24"/>
      <c r="I518" s="33"/>
      <c r="J518" s="33"/>
      <c r="K518" s="33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spans="1:25" ht="15">
      <c r="A519" s="23"/>
      <c r="B519" s="23"/>
      <c r="C519" s="23"/>
      <c r="D519" s="23"/>
      <c r="E519" s="23"/>
      <c r="F519" s="23"/>
      <c r="G519" s="24"/>
      <c r="H519" s="24"/>
      <c r="I519" s="33"/>
      <c r="J519" s="33"/>
      <c r="K519" s="33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spans="1:25" ht="15">
      <c r="A520" s="23"/>
      <c r="B520" s="23"/>
      <c r="C520" s="23"/>
      <c r="D520" s="23"/>
      <c r="E520" s="23"/>
      <c r="F520" s="23"/>
      <c r="G520" s="24"/>
      <c r="H520" s="24"/>
      <c r="I520" s="33"/>
      <c r="J520" s="33"/>
      <c r="K520" s="33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spans="1:25" ht="15">
      <c r="A521" s="23"/>
      <c r="B521" s="23"/>
      <c r="C521" s="23"/>
      <c r="D521" s="23"/>
      <c r="E521" s="23"/>
      <c r="F521" s="23"/>
      <c r="G521" s="24"/>
      <c r="H521" s="24"/>
      <c r="I521" s="33"/>
      <c r="J521" s="33"/>
      <c r="K521" s="33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spans="1:25" ht="15">
      <c r="A522" s="23"/>
      <c r="B522" s="23"/>
      <c r="C522" s="23"/>
      <c r="D522" s="23"/>
      <c r="E522" s="23"/>
      <c r="F522" s="23"/>
      <c r="G522" s="24"/>
      <c r="H522" s="24"/>
      <c r="I522" s="33"/>
      <c r="J522" s="33"/>
      <c r="K522" s="33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spans="1:25" ht="15">
      <c r="A523" s="23"/>
      <c r="B523" s="23"/>
      <c r="C523" s="23"/>
      <c r="D523" s="23"/>
      <c r="E523" s="23"/>
      <c r="F523" s="23"/>
      <c r="G523" s="24"/>
      <c r="H523" s="24"/>
      <c r="I523" s="33"/>
      <c r="J523" s="33"/>
      <c r="K523" s="33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spans="1:25" ht="15">
      <c r="A524" s="23"/>
      <c r="B524" s="23"/>
      <c r="C524" s="23"/>
      <c r="D524" s="23"/>
      <c r="E524" s="23"/>
      <c r="F524" s="23"/>
      <c r="G524" s="24"/>
      <c r="H524" s="24"/>
      <c r="I524" s="33"/>
      <c r="J524" s="33"/>
      <c r="K524" s="33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spans="1:25" ht="15">
      <c r="A525" s="23"/>
      <c r="B525" s="23"/>
      <c r="C525" s="23"/>
      <c r="D525" s="23"/>
      <c r="E525" s="23"/>
      <c r="F525" s="23"/>
      <c r="G525" s="24"/>
      <c r="H525" s="24"/>
      <c r="I525" s="33"/>
      <c r="J525" s="33"/>
      <c r="K525" s="33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spans="1:25" ht="15">
      <c r="A526" s="23"/>
      <c r="B526" s="23"/>
      <c r="C526" s="23"/>
      <c r="D526" s="23"/>
      <c r="E526" s="23"/>
      <c r="F526" s="23"/>
      <c r="G526" s="24"/>
      <c r="H526" s="24"/>
      <c r="I526" s="33"/>
      <c r="J526" s="33"/>
      <c r="K526" s="33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spans="1:25" ht="15">
      <c r="A527" s="23"/>
      <c r="B527" s="23"/>
      <c r="C527" s="23"/>
      <c r="D527" s="23"/>
      <c r="E527" s="23"/>
      <c r="F527" s="23"/>
      <c r="G527" s="24"/>
      <c r="H527" s="24"/>
      <c r="I527" s="33"/>
      <c r="J527" s="33"/>
      <c r="K527" s="33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spans="1:25" ht="15">
      <c r="A528" s="23"/>
      <c r="B528" s="23"/>
      <c r="C528" s="23"/>
      <c r="D528" s="23"/>
      <c r="E528" s="23"/>
      <c r="F528" s="23"/>
      <c r="G528" s="24"/>
      <c r="H528" s="24"/>
      <c r="I528" s="33"/>
      <c r="J528" s="33"/>
      <c r="K528" s="33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spans="1:25" ht="15">
      <c r="A529" s="23"/>
      <c r="B529" s="23"/>
      <c r="C529" s="23"/>
      <c r="D529" s="23"/>
      <c r="E529" s="23"/>
      <c r="F529" s="23"/>
      <c r="G529" s="24"/>
      <c r="H529" s="24"/>
      <c r="I529" s="33"/>
      <c r="J529" s="33"/>
      <c r="K529" s="33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spans="1:25" ht="15">
      <c r="A530" s="23"/>
      <c r="B530" s="23"/>
      <c r="C530" s="23"/>
      <c r="D530" s="23"/>
      <c r="E530" s="23"/>
      <c r="F530" s="23"/>
      <c r="G530" s="24"/>
      <c r="H530" s="24"/>
      <c r="I530" s="33"/>
      <c r="J530" s="33"/>
      <c r="K530" s="33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spans="1:25" ht="15">
      <c r="A531" s="23"/>
      <c r="B531" s="23"/>
      <c r="C531" s="23"/>
      <c r="D531" s="23"/>
      <c r="E531" s="23"/>
      <c r="F531" s="23"/>
      <c r="G531" s="24"/>
      <c r="H531" s="24"/>
      <c r="I531" s="33"/>
      <c r="J531" s="33"/>
      <c r="K531" s="33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spans="1:25" ht="15">
      <c r="A532" s="23"/>
      <c r="B532" s="23"/>
      <c r="C532" s="23"/>
      <c r="D532" s="23"/>
      <c r="E532" s="23"/>
      <c r="F532" s="23"/>
      <c r="G532" s="24"/>
      <c r="H532" s="24"/>
      <c r="I532" s="33"/>
      <c r="J532" s="33"/>
      <c r="K532" s="33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spans="1:25" ht="15">
      <c r="A533" s="23"/>
      <c r="B533" s="23"/>
      <c r="C533" s="23"/>
      <c r="D533" s="23"/>
      <c r="E533" s="23"/>
      <c r="F533" s="23"/>
      <c r="G533" s="24"/>
      <c r="H533" s="24"/>
      <c r="I533" s="33"/>
      <c r="J533" s="33"/>
      <c r="K533" s="33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</sheetData>
  <mergeCells count="811">
    <mergeCell ref="G14:K14"/>
    <mergeCell ref="C15:F15"/>
    <mergeCell ref="H15:K15"/>
    <mergeCell ref="B14:C14"/>
    <mergeCell ref="B16:B18"/>
    <mergeCell ref="C16:D18"/>
    <mergeCell ref="E16:E18"/>
    <mergeCell ref="F16:F18"/>
    <mergeCell ref="G16:G18"/>
    <mergeCell ref="J9:K9"/>
    <mergeCell ref="B10:C10"/>
    <mergeCell ref="J10:K10"/>
    <mergeCell ref="B11:C11"/>
    <mergeCell ref="J16:J18"/>
    <mergeCell ref="K16:K18"/>
    <mergeCell ref="J11:K11"/>
    <mergeCell ref="B12:K12"/>
    <mergeCell ref="B13:K13"/>
    <mergeCell ref="D14:F14"/>
    <mergeCell ref="B2:K2"/>
    <mergeCell ref="B3:C3"/>
    <mergeCell ref="J3:K3"/>
    <mergeCell ref="B4:C4"/>
    <mergeCell ref="B5:C5"/>
    <mergeCell ref="B6:C6"/>
    <mergeCell ref="H24:I24"/>
    <mergeCell ref="C19:D19"/>
    <mergeCell ref="J5:K5"/>
    <mergeCell ref="J6:K6"/>
    <mergeCell ref="J4:K4"/>
    <mergeCell ref="J7:K7"/>
    <mergeCell ref="B7:C7"/>
    <mergeCell ref="B8:C8"/>
    <mergeCell ref="J8:K8"/>
    <mergeCell ref="B9:C9"/>
    <mergeCell ref="H16:I18"/>
    <mergeCell ref="H19:I19"/>
    <mergeCell ref="H20:I20"/>
    <mergeCell ref="H21:I21"/>
    <mergeCell ref="H22:I22"/>
    <mergeCell ref="H23:I23"/>
    <mergeCell ref="H44:I46"/>
    <mergeCell ref="J44:J46"/>
    <mergeCell ref="K44:K46"/>
    <mergeCell ref="H25:I25"/>
    <mergeCell ref="G26:J26"/>
    <mergeCell ref="G27:K27"/>
    <mergeCell ref="H29:K29"/>
    <mergeCell ref="C44:D46"/>
    <mergeCell ref="E44:E46"/>
    <mergeCell ref="F44:F46"/>
    <mergeCell ref="H37:I37"/>
    <mergeCell ref="H38:I38"/>
    <mergeCell ref="H39:I39"/>
    <mergeCell ref="G40:J40"/>
    <mergeCell ref="G41:K41"/>
    <mergeCell ref="H43:K43"/>
    <mergeCell ref="G44:G46"/>
    <mergeCell ref="C48:D48"/>
    <mergeCell ref="C49:D49"/>
    <mergeCell ref="H33:I33"/>
    <mergeCell ref="H34:I34"/>
    <mergeCell ref="H35:I35"/>
    <mergeCell ref="H36:I36"/>
    <mergeCell ref="B40:E40"/>
    <mergeCell ref="B41:F41"/>
    <mergeCell ref="C43:F43"/>
    <mergeCell ref="B44:B46"/>
    <mergeCell ref="H48:I48"/>
    <mergeCell ref="H49:I49"/>
    <mergeCell ref="C33:D33"/>
    <mergeCell ref="C34:D34"/>
    <mergeCell ref="C35:D35"/>
    <mergeCell ref="C36:D36"/>
    <mergeCell ref="C37:D37"/>
    <mergeCell ref="C38:D38"/>
    <mergeCell ref="C39:D39"/>
    <mergeCell ref="C47:D47"/>
    <mergeCell ref="C53:D53"/>
    <mergeCell ref="B54:E54"/>
    <mergeCell ref="B55:F55"/>
    <mergeCell ref="G55:K55"/>
    <mergeCell ref="C57:F57"/>
    <mergeCell ref="H57:K57"/>
    <mergeCell ref="H53:I53"/>
    <mergeCell ref="G54:J54"/>
    <mergeCell ref="H30:I32"/>
    <mergeCell ref="J30:J32"/>
    <mergeCell ref="K30:K32"/>
    <mergeCell ref="C50:D50"/>
    <mergeCell ref="C51:D51"/>
    <mergeCell ref="C52:D52"/>
    <mergeCell ref="H50:I50"/>
    <mergeCell ref="H51:I51"/>
    <mergeCell ref="H52:I52"/>
    <mergeCell ref="H47:I47"/>
    <mergeCell ref="C29:F29"/>
    <mergeCell ref="B30:B32"/>
    <mergeCell ref="C30:D32"/>
    <mergeCell ref="E30:E32"/>
    <mergeCell ref="F30:F32"/>
    <mergeCell ref="G30:G32"/>
    <mergeCell ref="J58:J60"/>
    <mergeCell ref="K58:K60"/>
    <mergeCell ref="C20:D20"/>
    <mergeCell ref="C21:D21"/>
    <mergeCell ref="C22:D22"/>
    <mergeCell ref="C23:D23"/>
    <mergeCell ref="C24:D24"/>
    <mergeCell ref="C25:D25"/>
    <mergeCell ref="B26:E26"/>
    <mergeCell ref="B27:F27"/>
    <mergeCell ref="C67:D67"/>
    <mergeCell ref="B58:B60"/>
    <mergeCell ref="E58:E60"/>
    <mergeCell ref="F58:F60"/>
    <mergeCell ref="G58:G60"/>
    <mergeCell ref="H58:I60"/>
    <mergeCell ref="C58:D60"/>
    <mergeCell ref="C61:D61"/>
    <mergeCell ref="C62:D62"/>
    <mergeCell ref="C63:D63"/>
    <mergeCell ref="C64:D64"/>
    <mergeCell ref="C65:D65"/>
    <mergeCell ref="C90:D90"/>
    <mergeCell ref="C91:D91"/>
    <mergeCell ref="H61:I61"/>
    <mergeCell ref="H62:I62"/>
    <mergeCell ref="H63:I63"/>
    <mergeCell ref="H64:I64"/>
    <mergeCell ref="H65:I65"/>
    <mergeCell ref="H66:I66"/>
    <mergeCell ref="H67:I67"/>
    <mergeCell ref="C66:D66"/>
    <mergeCell ref="H93:I93"/>
    <mergeCell ref="H94:I94"/>
    <mergeCell ref="H95:I95"/>
    <mergeCell ref="H96:I96"/>
    <mergeCell ref="C76:D76"/>
    <mergeCell ref="C77:D77"/>
    <mergeCell ref="C78:D78"/>
    <mergeCell ref="C79:D79"/>
    <mergeCell ref="C80:D80"/>
    <mergeCell ref="C81:D81"/>
    <mergeCell ref="H87:I89"/>
    <mergeCell ref="J87:J89"/>
    <mergeCell ref="K87:K89"/>
    <mergeCell ref="H90:I90"/>
    <mergeCell ref="H91:I91"/>
    <mergeCell ref="H92:I92"/>
    <mergeCell ref="C94:D94"/>
    <mergeCell ref="C95:D95"/>
    <mergeCell ref="C96:D96"/>
    <mergeCell ref="H80:I80"/>
    <mergeCell ref="H81:I81"/>
    <mergeCell ref="H82:I82"/>
    <mergeCell ref="G83:J83"/>
    <mergeCell ref="G84:K84"/>
    <mergeCell ref="H86:K86"/>
    <mergeCell ref="G87:G89"/>
    <mergeCell ref="C100:F100"/>
    <mergeCell ref="H100:K100"/>
    <mergeCell ref="B101:B103"/>
    <mergeCell ref="E101:E103"/>
    <mergeCell ref="F101:F103"/>
    <mergeCell ref="G101:G103"/>
    <mergeCell ref="H101:I103"/>
    <mergeCell ref="J101:J103"/>
    <mergeCell ref="K101:K103"/>
    <mergeCell ref="G71:K71"/>
    <mergeCell ref="H72:K72"/>
    <mergeCell ref="D71:F71"/>
    <mergeCell ref="C72:F72"/>
    <mergeCell ref="B97:E97"/>
    <mergeCell ref="B98:F98"/>
    <mergeCell ref="G98:K98"/>
    <mergeCell ref="G97:J97"/>
    <mergeCell ref="C92:D92"/>
    <mergeCell ref="C93:D93"/>
    <mergeCell ref="G73:G75"/>
    <mergeCell ref="H73:I75"/>
    <mergeCell ref="J73:J75"/>
    <mergeCell ref="K73:K75"/>
    <mergeCell ref="H76:I76"/>
    <mergeCell ref="B68:E68"/>
    <mergeCell ref="G68:J68"/>
    <mergeCell ref="B69:F69"/>
    <mergeCell ref="G69:K69"/>
    <mergeCell ref="B71:C71"/>
    <mergeCell ref="B87:B89"/>
    <mergeCell ref="C87:D89"/>
    <mergeCell ref="E87:E89"/>
    <mergeCell ref="F87:F89"/>
    <mergeCell ref="B73:B75"/>
    <mergeCell ref="C73:D75"/>
    <mergeCell ref="E73:E75"/>
    <mergeCell ref="F73:F75"/>
    <mergeCell ref="C82:D82"/>
    <mergeCell ref="H77:I77"/>
    <mergeCell ref="H78:I78"/>
    <mergeCell ref="H79:I79"/>
    <mergeCell ref="B83:E83"/>
    <mergeCell ref="B84:F84"/>
    <mergeCell ref="C86:F86"/>
    <mergeCell ref="H109:I109"/>
    <mergeCell ref="H110:I110"/>
    <mergeCell ref="C101:D103"/>
    <mergeCell ref="C104:D104"/>
    <mergeCell ref="C105:D105"/>
    <mergeCell ref="C106:D106"/>
    <mergeCell ref="C107:D107"/>
    <mergeCell ref="C108:D108"/>
    <mergeCell ref="C109:D109"/>
    <mergeCell ref="C110:D110"/>
    <mergeCell ref="K130:K132"/>
    <mergeCell ref="H133:I133"/>
    <mergeCell ref="H134:I134"/>
    <mergeCell ref="H135:I135"/>
    <mergeCell ref="H136:I136"/>
    <mergeCell ref="H104:I104"/>
    <mergeCell ref="H105:I105"/>
    <mergeCell ref="H106:I106"/>
    <mergeCell ref="H107:I107"/>
    <mergeCell ref="H108:I108"/>
    <mergeCell ref="C133:D133"/>
    <mergeCell ref="C134:D134"/>
    <mergeCell ref="H137:I137"/>
    <mergeCell ref="H138:I138"/>
    <mergeCell ref="H130:I132"/>
    <mergeCell ref="J130:J132"/>
    <mergeCell ref="G140:J140"/>
    <mergeCell ref="B141:F141"/>
    <mergeCell ref="G141:K141"/>
    <mergeCell ref="C115:D117"/>
    <mergeCell ref="C118:D118"/>
    <mergeCell ref="C119:D119"/>
    <mergeCell ref="C120:D120"/>
    <mergeCell ref="C121:D121"/>
    <mergeCell ref="C122:D122"/>
    <mergeCell ref="C123:D123"/>
    <mergeCell ref="C135:D135"/>
    <mergeCell ref="C136:D136"/>
    <mergeCell ref="C137:D137"/>
    <mergeCell ref="C138:D138"/>
    <mergeCell ref="C139:D139"/>
    <mergeCell ref="B140:E140"/>
    <mergeCell ref="J115:J117"/>
    <mergeCell ref="K115:K117"/>
    <mergeCell ref="C143:F143"/>
    <mergeCell ref="H143:K143"/>
    <mergeCell ref="B144:B146"/>
    <mergeCell ref="E144:E146"/>
    <mergeCell ref="F144:F146"/>
    <mergeCell ref="G144:G146"/>
    <mergeCell ref="H144:I146"/>
    <mergeCell ref="J144:J146"/>
    <mergeCell ref="B130:B132"/>
    <mergeCell ref="C130:D132"/>
    <mergeCell ref="E130:E132"/>
    <mergeCell ref="F130:F132"/>
    <mergeCell ref="B111:E111"/>
    <mergeCell ref="G111:J111"/>
    <mergeCell ref="B112:F112"/>
    <mergeCell ref="G112:K112"/>
    <mergeCell ref="C114:F114"/>
    <mergeCell ref="H114:K114"/>
    <mergeCell ref="G126:K126"/>
    <mergeCell ref="B128:C128"/>
    <mergeCell ref="G128:K128"/>
    <mergeCell ref="H129:K129"/>
    <mergeCell ref="D128:F128"/>
    <mergeCell ref="C129:F129"/>
    <mergeCell ref="B115:B117"/>
    <mergeCell ref="E115:E117"/>
    <mergeCell ref="F115:F117"/>
    <mergeCell ref="G115:G117"/>
    <mergeCell ref="H115:I117"/>
    <mergeCell ref="C124:D124"/>
    <mergeCell ref="H118:I118"/>
    <mergeCell ref="H119:I119"/>
    <mergeCell ref="H120:I120"/>
    <mergeCell ref="C152:D152"/>
    <mergeCell ref="C153:D153"/>
    <mergeCell ref="H121:I121"/>
    <mergeCell ref="H122:I122"/>
    <mergeCell ref="H123:I123"/>
    <mergeCell ref="H124:I124"/>
    <mergeCell ref="H139:I139"/>
    <mergeCell ref="B125:E125"/>
    <mergeCell ref="G125:J125"/>
    <mergeCell ref="B126:F126"/>
    <mergeCell ref="C144:D146"/>
    <mergeCell ref="C147:D147"/>
    <mergeCell ref="C148:D148"/>
    <mergeCell ref="C149:D149"/>
    <mergeCell ref="C150:D150"/>
    <mergeCell ref="C151:D151"/>
    <mergeCell ref="H214:K214"/>
    <mergeCell ref="G130:G132"/>
    <mergeCell ref="H147:I147"/>
    <mergeCell ref="H148:I148"/>
    <mergeCell ref="H149:I149"/>
    <mergeCell ref="H150:I150"/>
    <mergeCell ref="H151:I151"/>
    <mergeCell ref="H152:I152"/>
    <mergeCell ref="H153:I153"/>
    <mergeCell ref="K144:K146"/>
    <mergeCell ref="C209:D209"/>
    <mergeCell ref="C210:D210"/>
    <mergeCell ref="B211:E211"/>
    <mergeCell ref="B212:F212"/>
    <mergeCell ref="C214:F214"/>
    <mergeCell ref="B215:B217"/>
    <mergeCell ref="C215:D217"/>
    <mergeCell ref="H223:I223"/>
    <mergeCell ref="H224:I224"/>
    <mergeCell ref="G225:J225"/>
    <mergeCell ref="E215:E217"/>
    <mergeCell ref="F215:F217"/>
    <mergeCell ref="G215:G217"/>
    <mergeCell ref="H215:I217"/>
    <mergeCell ref="J215:J217"/>
    <mergeCell ref="H219:I219"/>
    <mergeCell ref="H220:I220"/>
    <mergeCell ref="H232:I232"/>
    <mergeCell ref="H233:I233"/>
    <mergeCell ref="J229:J231"/>
    <mergeCell ref="K229:K231"/>
    <mergeCell ref="C218:D218"/>
    <mergeCell ref="C219:D219"/>
    <mergeCell ref="C220:D220"/>
    <mergeCell ref="C221:D221"/>
    <mergeCell ref="C222:D222"/>
    <mergeCell ref="C223:D223"/>
    <mergeCell ref="K215:K217"/>
    <mergeCell ref="H218:I218"/>
    <mergeCell ref="B225:E225"/>
    <mergeCell ref="B226:F226"/>
    <mergeCell ref="G226:K226"/>
    <mergeCell ref="C228:F228"/>
    <mergeCell ref="H228:K228"/>
    <mergeCell ref="C224:D224"/>
    <mergeCell ref="H221:I221"/>
    <mergeCell ref="H222:I222"/>
    <mergeCell ref="C232:D232"/>
    <mergeCell ref="C233:D233"/>
    <mergeCell ref="C234:D234"/>
    <mergeCell ref="C235:D235"/>
    <mergeCell ref="C236:D236"/>
    <mergeCell ref="C237:D237"/>
    <mergeCell ref="B229:B231"/>
    <mergeCell ref="E229:E231"/>
    <mergeCell ref="F229:F231"/>
    <mergeCell ref="G229:G231"/>
    <mergeCell ref="H229:I231"/>
    <mergeCell ref="C229:D231"/>
    <mergeCell ref="C250:D250"/>
    <mergeCell ref="C251:D251"/>
    <mergeCell ref="H234:I234"/>
    <mergeCell ref="H235:I235"/>
    <mergeCell ref="H236:I236"/>
    <mergeCell ref="H237:I237"/>
    <mergeCell ref="H238:I238"/>
    <mergeCell ref="C238:D238"/>
    <mergeCell ref="C247:D247"/>
    <mergeCell ref="H247:I247"/>
    <mergeCell ref="C248:D248"/>
    <mergeCell ref="H248:I248"/>
    <mergeCell ref="H249:I249"/>
    <mergeCell ref="C249:D249"/>
    <mergeCell ref="H258:I260"/>
    <mergeCell ref="J258:J260"/>
    <mergeCell ref="H250:I250"/>
    <mergeCell ref="H251:I251"/>
    <mergeCell ref="H244:I246"/>
    <mergeCell ref="J244:J246"/>
    <mergeCell ref="B258:B260"/>
    <mergeCell ref="C258:D260"/>
    <mergeCell ref="H265:I265"/>
    <mergeCell ref="C252:D252"/>
    <mergeCell ref="H252:I252"/>
    <mergeCell ref="H253:I253"/>
    <mergeCell ref="G254:J254"/>
    <mergeCell ref="E258:E260"/>
    <mergeCell ref="F258:F260"/>
    <mergeCell ref="G258:G260"/>
    <mergeCell ref="H276:I276"/>
    <mergeCell ref="H277:I277"/>
    <mergeCell ref="H278:I278"/>
    <mergeCell ref="H279:I279"/>
    <mergeCell ref="K258:K260"/>
    <mergeCell ref="B254:E254"/>
    <mergeCell ref="B255:F255"/>
    <mergeCell ref="G255:K255"/>
    <mergeCell ref="C257:F257"/>
    <mergeCell ref="H257:K257"/>
    <mergeCell ref="H285:K285"/>
    <mergeCell ref="C285:F285"/>
    <mergeCell ref="C271:F271"/>
    <mergeCell ref="H271:K271"/>
    <mergeCell ref="B272:B274"/>
    <mergeCell ref="E272:E274"/>
    <mergeCell ref="K272:K274"/>
    <mergeCell ref="H272:I274"/>
    <mergeCell ref="J272:J274"/>
    <mergeCell ref="H275:I275"/>
    <mergeCell ref="H280:I280"/>
    <mergeCell ref="H281:I281"/>
    <mergeCell ref="B282:E282"/>
    <mergeCell ref="G282:J282"/>
    <mergeCell ref="B283:F283"/>
    <mergeCell ref="G283:K283"/>
    <mergeCell ref="C266:D266"/>
    <mergeCell ref="C267:D267"/>
    <mergeCell ref="H267:I267"/>
    <mergeCell ref="B268:E268"/>
    <mergeCell ref="G268:J268"/>
    <mergeCell ref="F272:F274"/>
    <mergeCell ref="G272:G274"/>
    <mergeCell ref="B269:F269"/>
    <mergeCell ref="G269:K269"/>
    <mergeCell ref="H266:I266"/>
    <mergeCell ref="H286:I288"/>
    <mergeCell ref="C261:D261"/>
    <mergeCell ref="H261:I261"/>
    <mergeCell ref="C262:D262"/>
    <mergeCell ref="H262:I262"/>
    <mergeCell ref="C263:D263"/>
    <mergeCell ref="H263:I263"/>
    <mergeCell ref="H264:I264"/>
    <mergeCell ref="C264:D264"/>
    <mergeCell ref="C265:D265"/>
    <mergeCell ref="C300:F300"/>
    <mergeCell ref="B286:B288"/>
    <mergeCell ref="C286:D288"/>
    <mergeCell ref="E286:E288"/>
    <mergeCell ref="F286:F288"/>
    <mergeCell ref="G286:G288"/>
    <mergeCell ref="C280:D280"/>
    <mergeCell ref="C281:D281"/>
    <mergeCell ref="B296:E296"/>
    <mergeCell ref="B297:F297"/>
    <mergeCell ref="B299:C299"/>
    <mergeCell ref="D299:F299"/>
    <mergeCell ref="C272:D274"/>
    <mergeCell ref="C275:D275"/>
    <mergeCell ref="C276:D276"/>
    <mergeCell ref="C277:D277"/>
    <mergeCell ref="C278:D278"/>
    <mergeCell ref="C279:D279"/>
    <mergeCell ref="J301:J303"/>
    <mergeCell ref="K301:K303"/>
    <mergeCell ref="H304:I304"/>
    <mergeCell ref="C310:D310"/>
    <mergeCell ref="J286:J288"/>
    <mergeCell ref="K286:K288"/>
    <mergeCell ref="G296:J296"/>
    <mergeCell ref="G297:K297"/>
    <mergeCell ref="G299:K299"/>
    <mergeCell ref="H300:K300"/>
    <mergeCell ref="H308:I308"/>
    <mergeCell ref="H309:I309"/>
    <mergeCell ref="H310:I310"/>
    <mergeCell ref="F301:F303"/>
    <mergeCell ref="C301:D303"/>
    <mergeCell ref="E301:E303"/>
    <mergeCell ref="G301:G303"/>
    <mergeCell ref="H301:I303"/>
    <mergeCell ref="C304:D304"/>
    <mergeCell ref="C305:D305"/>
    <mergeCell ref="C306:D306"/>
    <mergeCell ref="C307:D307"/>
    <mergeCell ref="C308:D308"/>
    <mergeCell ref="C309:D309"/>
    <mergeCell ref="H321:I321"/>
    <mergeCell ref="H322:I322"/>
    <mergeCell ref="B311:E311"/>
    <mergeCell ref="G311:J311"/>
    <mergeCell ref="B312:F312"/>
    <mergeCell ref="G312:K312"/>
    <mergeCell ref="C314:F314"/>
    <mergeCell ref="H314:K314"/>
    <mergeCell ref="J315:J317"/>
    <mergeCell ref="K315:K317"/>
    <mergeCell ref="G325:J325"/>
    <mergeCell ref="B326:F326"/>
    <mergeCell ref="G326:K326"/>
    <mergeCell ref="C315:D317"/>
    <mergeCell ref="C318:D318"/>
    <mergeCell ref="C319:D319"/>
    <mergeCell ref="C320:D320"/>
    <mergeCell ref="C321:D321"/>
    <mergeCell ref="H334:I334"/>
    <mergeCell ref="H335:I335"/>
    <mergeCell ref="B315:B317"/>
    <mergeCell ref="E315:E317"/>
    <mergeCell ref="F315:F317"/>
    <mergeCell ref="G315:G317"/>
    <mergeCell ref="H315:I317"/>
    <mergeCell ref="C322:D322"/>
    <mergeCell ref="C323:D323"/>
    <mergeCell ref="C324:D324"/>
    <mergeCell ref="F360:F362"/>
    <mergeCell ref="B360:B362"/>
    <mergeCell ref="C363:D363"/>
    <mergeCell ref="C328:F328"/>
    <mergeCell ref="H328:K328"/>
    <mergeCell ref="H329:I331"/>
    <mergeCell ref="J329:J331"/>
    <mergeCell ref="K329:K331"/>
    <mergeCell ref="H332:I332"/>
    <mergeCell ref="H333:I333"/>
    <mergeCell ref="C352:D352"/>
    <mergeCell ref="B353:E353"/>
    <mergeCell ref="B354:F354"/>
    <mergeCell ref="B358:C358"/>
    <mergeCell ref="D358:F358"/>
    <mergeCell ref="C359:F359"/>
    <mergeCell ref="G374:G376"/>
    <mergeCell ref="C369:D369"/>
    <mergeCell ref="B370:E370"/>
    <mergeCell ref="B371:F371"/>
    <mergeCell ref="C373:F373"/>
    <mergeCell ref="B374:B376"/>
    <mergeCell ref="C374:D376"/>
    <mergeCell ref="E374:E376"/>
    <mergeCell ref="C364:D364"/>
    <mergeCell ref="C365:D365"/>
    <mergeCell ref="C366:D366"/>
    <mergeCell ref="C367:D367"/>
    <mergeCell ref="C368:D368"/>
    <mergeCell ref="F374:F376"/>
    <mergeCell ref="J388:J390"/>
    <mergeCell ref="K388:K390"/>
    <mergeCell ref="H381:I381"/>
    <mergeCell ref="H382:I382"/>
    <mergeCell ref="H383:I383"/>
    <mergeCell ref="G384:J384"/>
    <mergeCell ref="G385:K385"/>
    <mergeCell ref="H387:K387"/>
    <mergeCell ref="H388:I390"/>
    <mergeCell ref="H392:I392"/>
    <mergeCell ref="H393:I393"/>
    <mergeCell ref="H394:I394"/>
    <mergeCell ref="H395:I395"/>
    <mergeCell ref="H396:I396"/>
    <mergeCell ref="H397:I397"/>
    <mergeCell ref="G412:J412"/>
    <mergeCell ref="G413:K413"/>
    <mergeCell ref="H402:I404"/>
    <mergeCell ref="J402:J404"/>
    <mergeCell ref="K402:K404"/>
    <mergeCell ref="H405:I405"/>
    <mergeCell ref="H406:I406"/>
    <mergeCell ref="H407:I407"/>
    <mergeCell ref="H408:I408"/>
    <mergeCell ref="H342:K342"/>
    <mergeCell ref="H343:I345"/>
    <mergeCell ref="G343:G345"/>
    <mergeCell ref="H409:I409"/>
    <mergeCell ref="H410:I410"/>
    <mergeCell ref="H411:I411"/>
    <mergeCell ref="G398:J398"/>
    <mergeCell ref="G399:K399"/>
    <mergeCell ref="H401:K401"/>
    <mergeCell ref="H391:I391"/>
    <mergeCell ref="H352:I352"/>
    <mergeCell ref="G353:J353"/>
    <mergeCell ref="G354:K354"/>
    <mergeCell ref="J343:J345"/>
    <mergeCell ref="K343:K345"/>
    <mergeCell ref="H336:I336"/>
    <mergeCell ref="H337:I337"/>
    <mergeCell ref="H338:I338"/>
    <mergeCell ref="G339:J339"/>
    <mergeCell ref="G340:K340"/>
    <mergeCell ref="H346:I346"/>
    <mergeCell ref="H347:I347"/>
    <mergeCell ref="H348:I348"/>
    <mergeCell ref="H349:I349"/>
    <mergeCell ref="H350:I350"/>
    <mergeCell ref="H351:I351"/>
    <mergeCell ref="G371:K371"/>
    <mergeCell ref="H373:K373"/>
    <mergeCell ref="H363:I363"/>
    <mergeCell ref="H364:I364"/>
    <mergeCell ref="H365:I365"/>
    <mergeCell ref="H366:I366"/>
    <mergeCell ref="H367:I367"/>
    <mergeCell ref="H368:I368"/>
    <mergeCell ref="H369:I369"/>
    <mergeCell ref="G358:K358"/>
    <mergeCell ref="H359:K359"/>
    <mergeCell ref="H360:I362"/>
    <mergeCell ref="J360:J362"/>
    <mergeCell ref="K360:K362"/>
    <mergeCell ref="G370:J370"/>
    <mergeCell ref="B384:E384"/>
    <mergeCell ref="B385:F385"/>
    <mergeCell ref="C377:D377"/>
    <mergeCell ref="C378:D378"/>
    <mergeCell ref="C379:D379"/>
    <mergeCell ref="C380:D380"/>
    <mergeCell ref="C381:D381"/>
    <mergeCell ref="C382:D382"/>
    <mergeCell ref="C383:D383"/>
    <mergeCell ref="C391:D391"/>
    <mergeCell ref="C392:D392"/>
    <mergeCell ref="C393:D393"/>
    <mergeCell ref="H374:I376"/>
    <mergeCell ref="J374:J376"/>
    <mergeCell ref="K374:K376"/>
    <mergeCell ref="H377:I377"/>
    <mergeCell ref="H378:I378"/>
    <mergeCell ref="H379:I379"/>
    <mergeCell ref="H380:I380"/>
    <mergeCell ref="C387:F387"/>
    <mergeCell ref="B388:B390"/>
    <mergeCell ref="E388:E390"/>
    <mergeCell ref="F388:F390"/>
    <mergeCell ref="G388:G390"/>
    <mergeCell ref="C388:D390"/>
    <mergeCell ref="G402:G404"/>
    <mergeCell ref="C397:D397"/>
    <mergeCell ref="B398:E398"/>
    <mergeCell ref="B399:F399"/>
    <mergeCell ref="C401:F401"/>
    <mergeCell ref="B402:B404"/>
    <mergeCell ref="C402:D404"/>
    <mergeCell ref="E402:E404"/>
    <mergeCell ref="B413:F413"/>
    <mergeCell ref="C405:D405"/>
    <mergeCell ref="C406:D406"/>
    <mergeCell ref="C407:D407"/>
    <mergeCell ref="C408:D408"/>
    <mergeCell ref="C409:D409"/>
    <mergeCell ref="C410:D410"/>
    <mergeCell ref="C411:D411"/>
    <mergeCell ref="G329:G331"/>
    <mergeCell ref="C332:D332"/>
    <mergeCell ref="C333:D333"/>
    <mergeCell ref="C334:D334"/>
    <mergeCell ref="C335:D335"/>
    <mergeCell ref="B412:E412"/>
    <mergeCell ref="C394:D394"/>
    <mergeCell ref="C395:D395"/>
    <mergeCell ref="C396:D396"/>
    <mergeCell ref="F402:F404"/>
    <mergeCell ref="F343:F345"/>
    <mergeCell ref="C343:D345"/>
    <mergeCell ref="B329:B331"/>
    <mergeCell ref="C329:D331"/>
    <mergeCell ref="E329:E331"/>
    <mergeCell ref="F329:F331"/>
    <mergeCell ref="C351:D351"/>
    <mergeCell ref="C360:D362"/>
    <mergeCell ref="E360:E362"/>
    <mergeCell ref="G360:G362"/>
    <mergeCell ref="C336:D336"/>
    <mergeCell ref="C337:D337"/>
    <mergeCell ref="C338:D338"/>
    <mergeCell ref="B339:E339"/>
    <mergeCell ref="B340:F340"/>
    <mergeCell ref="C342:F342"/>
    <mergeCell ref="B168:E168"/>
    <mergeCell ref="C346:D346"/>
    <mergeCell ref="C347:D347"/>
    <mergeCell ref="C348:D348"/>
    <mergeCell ref="C349:D349"/>
    <mergeCell ref="C350:D350"/>
    <mergeCell ref="B343:B345"/>
    <mergeCell ref="E343:E345"/>
    <mergeCell ref="B325:E325"/>
    <mergeCell ref="B301:B303"/>
    <mergeCell ref="C161:D161"/>
    <mergeCell ref="C162:D162"/>
    <mergeCell ref="C163:D163"/>
    <mergeCell ref="C164:D164"/>
    <mergeCell ref="C165:D165"/>
    <mergeCell ref="C166:D166"/>
    <mergeCell ref="C179:D179"/>
    <mergeCell ref="C180:D180"/>
    <mergeCell ref="C181:D181"/>
    <mergeCell ref="B182:E182"/>
    <mergeCell ref="G182:J182"/>
    <mergeCell ref="B183:F183"/>
    <mergeCell ref="G183:K183"/>
    <mergeCell ref="H179:I179"/>
    <mergeCell ref="H180:I180"/>
    <mergeCell ref="H181:I181"/>
    <mergeCell ref="B187:B189"/>
    <mergeCell ref="C187:D189"/>
    <mergeCell ref="E187:E189"/>
    <mergeCell ref="F187:F189"/>
    <mergeCell ref="G187:G189"/>
    <mergeCell ref="K187:K189"/>
    <mergeCell ref="J158:J160"/>
    <mergeCell ref="K158:K160"/>
    <mergeCell ref="B185:C185"/>
    <mergeCell ref="G185:K185"/>
    <mergeCell ref="H186:K186"/>
    <mergeCell ref="D185:F185"/>
    <mergeCell ref="C186:F186"/>
    <mergeCell ref="C176:D176"/>
    <mergeCell ref="C177:D177"/>
    <mergeCell ref="C178:D178"/>
    <mergeCell ref="B154:E154"/>
    <mergeCell ref="G154:J154"/>
    <mergeCell ref="B155:F155"/>
    <mergeCell ref="G155:K155"/>
    <mergeCell ref="C157:F157"/>
    <mergeCell ref="H157:K157"/>
    <mergeCell ref="B158:B160"/>
    <mergeCell ref="E158:E160"/>
    <mergeCell ref="F158:F160"/>
    <mergeCell ref="G158:G160"/>
    <mergeCell ref="H158:I160"/>
    <mergeCell ref="C167:D167"/>
    <mergeCell ref="H161:I161"/>
    <mergeCell ref="H162:I162"/>
    <mergeCell ref="H163:I163"/>
    <mergeCell ref="C158:D160"/>
    <mergeCell ref="J172:J174"/>
    <mergeCell ref="K172:K174"/>
    <mergeCell ref="H164:I164"/>
    <mergeCell ref="H165:I165"/>
    <mergeCell ref="H166:I166"/>
    <mergeCell ref="H167:I167"/>
    <mergeCell ref="H178:I178"/>
    <mergeCell ref="B172:B174"/>
    <mergeCell ref="E172:E174"/>
    <mergeCell ref="F172:F174"/>
    <mergeCell ref="G172:G174"/>
    <mergeCell ref="H172:I174"/>
    <mergeCell ref="C172:D174"/>
    <mergeCell ref="C175:D175"/>
    <mergeCell ref="C193:D193"/>
    <mergeCell ref="C194:D194"/>
    <mergeCell ref="G168:J168"/>
    <mergeCell ref="B169:F169"/>
    <mergeCell ref="G169:K169"/>
    <mergeCell ref="C171:F171"/>
    <mergeCell ref="H171:K171"/>
    <mergeCell ref="H175:I175"/>
    <mergeCell ref="H176:I176"/>
    <mergeCell ref="H177:I177"/>
    <mergeCell ref="H193:I193"/>
    <mergeCell ref="H194:I194"/>
    <mergeCell ref="H187:I189"/>
    <mergeCell ref="J187:J189"/>
    <mergeCell ref="C190:D190"/>
    <mergeCell ref="H190:I190"/>
    <mergeCell ref="C191:D191"/>
    <mergeCell ref="H191:I191"/>
    <mergeCell ref="H192:I192"/>
    <mergeCell ref="C192:D192"/>
    <mergeCell ref="C200:F200"/>
    <mergeCell ref="H200:K200"/>
    <mergeCell ref="B201:B203"/>
    <mergeCell ref="K201:K203"/>
    <mergeCell ref="C201:D203"/>
    <mergeCell ref="E201:E203"/>
    <mergeCell ref="H201:I203"/>
    <mergeCell ref="J201:J203"/>
    <mergeCell ref="C195:D195"/>
    <mergeCell ref="H195:I195"/>
    <mergeCell ref="C196:D196"/>
    <mergeCell ref="H196:I196"/>
    <mergeCell ref="F201:F203"/>
    <mergeCell ref="G201:G203"/>
    <mergeCell ref="B197:E197"/>
    <mergeCell ref="G197:J197"/>
    <mergeCell ref="B198:F198"/>
    <mergeCell ref="G198:K198"/>
    <mergeCell ref="G211:J211"/>
    <mergeCell ref="G212:K212"/>
    <mergeCell ref="H204:I204"/>
    <mergeCell ref="H205:I205"/>
    <mergeCell ref="H206:I206"/>
    <mergeCell ref="H207:I207"/>
    <mergeCell ref="H208:I208"/>
    <mergeCell ref="H243:K243"/>
    <mergeCell ref="D242:F242"/>
    <mergeCell ref="C243:F243"/>
    <mergeCell ref="C204:D204"/>
    <mergeCell ref="C205:D205"/>
    <mergeCell ref="C206:D206"/>
    <mergeCell ref="C207:D207"/>
    <mergeCell ref="C208:D208"/>
    <mergeCell ref="H209:I209"/>
    <mergeCell ref="H210:I210"/>
    <mergeCell ref="K244:K246"/>
    <mergeCell ref="H305:I305"/>
    <mergeCell ref="H306:I306"/>
    <mergeCell ref="H307:I307"/>
    <mergeCell ref="B239:E239"/>
    <mergeCell ref="G239:J239"/>
    <mergeCell ref="B240:F240"/>
    <mergeCell ref="G240:K240"/>
    <mergeCell ref="B242:C242"/>
    <mergeCell ref="G242:K242"/>
    <mergeCell ref="H323:I323"/>
    <mergeCell ref="H324:I324"/>
    <mergeCell ref="B244:B246"/>
    <mergeCell ref="C244:D246"/>
    <mergeCell ref="E244:E246"/>
    <mergeCell ref="F244:F246"/>
    <mergeCell ref="G244:G246"/>
    <mergeCell ref="H318:I318"/>
    <mergeCell ref="H319:I319"/>
    <mergeCell ref="H320:I320"/>
  </mergeCells>
  <dataValidations count="1">
    <dataValidation type="list" allowBlank="1" showErrorMessage="1" sqref="F19:F25 K19:K25 F33:F39 K33:K39 F47:F53 K47:K53 F61:F67 K61:K67 F76:F82 K76:K82 F90:F96 K90:K96 F104:F110 K104:K110 F118:F124 K118:K124 F133:F139 K133:K139 F147:F153 K147:K153 F161:F167 K161:K167 F175:F181 K175:K181 F190:F196 K190:K196 F204:F210 K204:K210 F218:F224 K218:K224 F232:F238 K232:K238 F247:F253 K247:K253 F261:F267 K261:K267 F275:F281 K275:K281 F289:F295 K289:K295 F304:F310 K304:K310 F318:F324 K318:K324 F332:F338 K332:K338 F346:F352 K346:K352 F363:F369 K363:K369 F377:F383 K377:K383 F391:F397 K391:K397 F405:F411 K405:K411" xr:uid="{00000000-0002-0000-0000-000000000000}">
      <formula1>"Square,1up,2up,2&amp;1,3&amp;2,3&amp;1,4&amp;2,4&amp;3,5&amp;4,5&amp;3,6&amp;5,6&amp;4,7&amp;6,7&amp;5,8&amp;7,8&amp;6,9&amp;8,9&amp;7,10&amp;8,W/O,D/Q,19th,20th,21st,22nd,23rd,24th,25th,26th,27th,28th,29th,30th"</formula1>
    </dataValidation>
  </dataValidations>
  <printOptions horizontalCentered="1" verticalCentered="1" gridLines="1"/>
  <pageMargins left="0.25" right="0.25" top="0.75" bottom="0.75" header="0" footer="0"/>
  <pageSetup paperSize="9" scale="135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26</vt:i4>
      </vt:variant>
    </vt:vector>
  </HeadingPairs>
  <TitlesOfParts>
    <vt:vector size="40" baseType="lpstr">
      <vt:lpstr>Div 1</vt:lpstr>
      <vt:lpstr>Div 2</vt:lpstr>
      <vt:lpstr>Div 3</vt:lpstr>
      <vt:lpstr>Div 4 North</vt:lpstr>
      <vt:lpstr>Div 4 South</vt:lpstr>
      <vt:lpstr>Div 5 North</vt:lpstr>
      <vt:lpstr>Div 5 South</vt:lpstr>
      <vt:lpstr>Div 6 North</vt:lpstr>
      <vt:lpstr>Div 6 South</vt:lpstr>
      <vt:lpstr>Div 6 Central</vt:lpstr>
      <vt:lpstr>Div 7 North</vt:lpstr>
      <vt:lpstr>Div 7 South</vt:lpstr>
      <vt:lpstr>Div 8 North</vt:lpstr>
      <vt:lpstr>Sheet1</vt:lpstr>
      <vt:lpstr>'Div 2'!CompletedRounds</vt:lpstr>
      <vt:lpstr>'Div 3'!CompletedRounds</vt:lpstr>
      <vt:lpstr>'Div 4 North'!CompletedRounds</vt:lpstr>
      <vt:lpstr>'Div 4 South'!CompletedRounds</vt:lpstr>
      <vt:lpstr>'Div 5 North'!CompletedRounds</vt:lpstr>
      <vt:lpstr>'Div 5 South'!CompletedRounds</vt:lpstr>
      <vt:lpstr>'Div 6 Central'!CompletedRounds</vt:lpstr>
      <vt:lpstr>'Div 6 North'!CompletedRounds</vt:lpstr>
      <vt:lpstr>'Div 6 South'!CompletedRounds</vt:lpstr>
      <vt:lpstr>'Div 7 North'!CompletedRounds</vt:lpstr>
      <vt:lpstr>'Div 7 South'!CompletedRounds</vt:lpstr>
      <vt:lpstr>'Div 8 North'!CompletedRounds</vt:lpstr>
      <vt:lpstr>CompletedRounds</vt:lpstr>
      <vt:lpstr>'Div 2'!Table</vt:lpstr>
      <vt:lpstr>'Div 3'!Table</vt:lpstr>
      <vt:lpstr>'Div 4 North'!Table</vt:lpstr>
      <vt:lpstr>'Div 4 South'!Table</vt:lpstr>
      <vt:lpstr>'Div 5 North'!Table</vt:lpstr>
      <vt:lpstr>'Div 5 South'!Table</vt:lpstr>
      <vt:lpstr>'Div 6 Central'!Table</vt:lpstr>
      <vt:lpstr>'Div 6 North'!Table</vt:lpstr>
      <vt:lpstr>'Div 6 South'!Table</vt:lpstr>
      <vt:lpstr>'Div 7 North'!Table</vt:lpstr>
      <vt:lpstr>'Div 7 South'!Table</vt:lpstr>
      <vt:lpstr>'Div 8 North'!Table</vt:lpstr>
      <vt:lpstr>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Neal Maidment</cp:lastModifiedBy>
  <dcterms:modified xsi:type="dcterms:W3CDTF">2026-01-20T06:16:52Z</dcterms:modified>
</cp:coreProperties>
</file>