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ealMaidment\Desktop\2025 Pennants Results\2025 Junior Pennants\"/>
    </mc:Choice>
  </mc:AlternateContent>
  <xr:revisionPtr revIDLastSave="0" documentId="13_ncr:1_{A83F0C0D-C2E1-4C24-B0FF-FC1FEC5E5577}" xr6:coauthVersionLast="47" xr6:coauthVersionMax="47" xr10:uidLastSave="{00000000-0000-0000-0000-000000000000}"/>
  <bookViews>
    <workbookView xWindow="-26370" yWindow="1185" windowWidth="25245" windowHeight="14130" firstSheet="1" activeTab="1" xr2:uid="{00000000-000D-0000-FFFF-FFFF00000000}"/>
  </bookViews>
  <sheets>
    <sheet name="Div 1 Black" sheetId="1" r:id="rId1"/>
    <sheet name="Div 1 Gold" sheetId="3" r:id="rId2"/>
    <sheet name="Div 1 Finals" sheetId="4" r:id="rId3"/>
    <sheet name="Div 2 Black" sheetId="6" r:id="rId4"/>
    <sheet name="Div 2 Gold" sheetId="7" r:id="rId5"/>
    <sheet name="Div 2 Finals" sheetId="8" r:id="rId6"/>
    <sheet name="Div 3 Black" sheetId="9" r:id="rId7"/>
    <sheet name="Div 3 Gold" sheetId="10" r:id="rId8"/>
    <sheet name="Div 3 Finals" sheetId="11" r:id="rId9"/>
    <sheet name="Div 4" sheetId="12" r:id="rId10"/>
  </sheets>
  <externalReferences>
    <externalReference r:id="rId11"/>
    <externalReference r:id="rId12"/>
    <externalReference r:id="rId13"/>
  </externalReferences>
  <definedNames>
    <definedName name="CompletedRounds" localSheetId="2">#REF!</definedName>
    <definedName name="CompletedRounds" localSheetId="1">'Div 1 Gold'!$B$36:$K$47</definedName>
    <definedName name="CompletedRounds" localSheetId="3">'Div 2 Black'!$B$36:$K$47</definedName>
    <definedName name="CompletedRounds" localSheetId="5">#REF!</definedName>
    <definedName name="CompletedRounds" localSheetId="4">'Div 2 Gold'!$B$35:$K$46</definedName>
    <definedName name="CompletedRounds" localSheetId="6">'Div 3 Black'!$B$36:$K$47</definedName>
    <definedName name="CompletedRounds" localSheetId="8">#REF!</definedName>
    <definedName name="CompletedRounds" localSheetId="7">'Div 3 Gold'!$B$36:$K$47</definedName>
    <definedName name="CompletedRounds" localSheetId="9">'Div 4'!$B$57:$K$67</definedName>
    <definedName name="CompletedRounds">'Div 1 Black'!$B$36:$K$47</definedName>
    <definedName name="Table" localSheetId="2">'Div 1 Finals'!$B$2:$K$12</definedName>
    <definedName name="Table" localSheetId="1">'Div 1 Gold'!$B$2:$K$8</definedName>
    <definedName name="Table" localSheetId="3">'Div 2 Black'!$B$2:$K$8</definedName>
    <definedName name="Table" localSheetId="5">'Div 2 Finals'!$B$2:$K$12</definedName>
    <definedName name="Table" localSheetId="4">'Div 2 Gold'!$B$2:$K$8</definedName>
    <definedName name="Table" localSheetId="6">'Div 3 Black'!$B$2:$K$8</definedName>
    <definedName name="Table" localSheetId="8">'Div 3 Finals'!$B$2:$K$12</definedName>
    <definedName name="Table" localSheetId="7">'Div 3 Gold'!$B$2:$K$8</definedName>
    <definedName name="Table" localSheetId="9">'Div 4'!$B$2:$K$8</definedName>
    <definedName name="Table">'Div 1 Black'!$B$2:$K$8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2" l="1"/>
  <c r="F18" i="12"/>
  <c r="G19" i="12" s="1"/>
  <c r="R18" i="12" s="1"/>
  <c r="G18" i="12"/>
  <c r="K18" i="12"/>
  <c r="N18" i="12"/>
  <c r="O18" i="12"/>
  <c r="P18" i="12"/>
  <c r="Q18" i="12"/>
  <c r="B29" i="12"/>
  <c r="F29" i="12"/>
  <c r="G30" i="12" s="1"/>
  <c r="R29" i="12" s="1"/>
  <c r="G29" i="12"/>
  <c r="K29" i="12"/>
  <c r="N29" i="12"/>
  <c r="O29" i="12"/>
  <c r="P29" i="12"/>
  <c r="Q29" i="12"/>
  <c r="B43" i="12"/>
  <c r="F43" i="12"/>
  <c r="G43" i="12"/>
  <c r="K43" i="12"/>
  <c r="N43" i="12" s="1"/>
  <c r="O43" i="12"/>
  <c r="P43" i="12"/>
  <c r="Q43" i="12"/>
  <c r="G44" i="12"/>
  <c r="R43" i="12" s="1"/>
  <c r="F54" i="12"/>
  <c r="P54" i="12" s="1"/>
  <c r="G54" i="12"/>
  <c r="K54" i="12"/>
  <c r="Q54" i="12" s="1"/>
  <c r="B67" i="12"/>
  <c r="F67" i="12"/>
  <c r="N67" i="12" s="1"/>
  <c r="G67" i="12"/>
  <c r="K67" i="12"/>
  <c r="Q67" i="12" s="1"/>
  <c r="B78" i="12"/>
  <c r="F78" i="12"/>
  <c r="P78" i="12" s="1"/>
  <c r="G78" i="12"/>
  <c r="K78" i="12"/>
  <c r="Q78" i="12" s="1"/>
  <c r="N78" i="12"/>
  <c r="O78" i="12"/>
  <c r="B92" i="12"/>
  <c r="F92" i="12"/>
  <c r="G93" i="12" s="1"/>
  <c r="R92" i="12" s="1"/>
  <c r="G92" i="12"/>
  <c r="K92" i="12"/>
  <c r="N92" i="12"/>
  <c r="O92" i="12"/>
  <c r="P92" i="12"/>
  <c r="Q92" i="12"/>
  <c r="B103" i="12"/>
  <c r="F103" i="12"/>
  <c r="G104" i="12" s="1"/>
  <c r="R103" i="12" s="1"/>
  <c r="G103" i="12"/>
  <c r="K103" i="12"/>
  <c r="N103" i="12"/>
  <c r="O103" i="12"/>
  <c r="P103" i="12"/>
  <c r="Q103" i="12"/>
  <c r="B24" i="11"/>
  <c r="F24" i="11"/>
  <c r="N24" i="11" s="1"/>
  <c r="G24" i="11"/>
  <c r="K24" i="11"/>
  <c r="Q24" i="11" s="1"/>
  <c r="B36" i="11"/>
  <c r="F36" i="11"/>
  <c r="N36" i="11" s="1"/>
  <c r="G36" i="11"/>
  <c r="K36" i="11"/>
  <c r="Q36" i="11" s="1"/>
  <c r="B49" i="11"/>
  <c r="F49" i="11"/>
  <c r="P49" i="11" s="1"/>
  <c r="G49" i="11"/>
  <c r="K49" i="11"/>
  <c r="Q49" i="11" s="1"/>
  <c r="N49" i="11"/>
  <c r="O49" i="11"/>
  <c r="B61" i="11"/>
  <c r="F61" i="11"/>
  <c r="G62" i="11" s="1"/>
  <c r="R61" i="11" s="1"/>
  <c r="G61" i="11"/>
  <c r="K61" i="11"/>
  <c r="N61" i="11"/>
  <c r="O61" i="11"/>
  <c r="P61" i="11"/>
  <c r="Q61" i="11"/>
  <c r="B74" i="11"/>
  <c r="F74" i="11"/>
  <c r="G74" i="11"/>
  <c r="K74" i="11"/>
  <c r="G75" i="11" s="1"/>
  <c r="R74" i="11" s="1"/>
  <c r="N74" i="11"/>
  <c r="O74" i="11"/>
  <c r="P74" i="11"/>
  <c r="Q74" i="11"/>
  <c r="B88" i="11"/>
  <c r="F88" i="11"/>
  <c r="G88" i="11"/>
  <c r="K88" i="11"/>
  <c r="N88" i="11" s="1"/>
  <c r="O88" i="11"/>
  <c r="P88" i="11"/>
  <c r="Q88" i="11"/>
  <c r="G89" i="11"/>
  <c r="R88" i="11" s="1"/>
  <c r="B102" i="11"/>
  <c r="F102" i="11"/>
  <c r="N102" i="11" s="1"/>
  <c r="G102" i="11"/>
  <c r="K102" i="11"/>
  <c r="Q102" i="11"/>
  <c r="G103" i="11"/>
  <c r="R102" i="11" s="1"/>
  <c r="B116" i="11"/>
  <c r="F116" i="11"/>
  <c r="N116" i="11" s="1"/>
  <c r="G116" i="11"/>
  <c r="K116" i="11"/>
  <c r="Q116" i="11" s="1"/>
  <c r="B21" i="10"/>
  <c r="F21" i="10"/>
  <c r="G22" i="10" s="1"/>
  <c r="R21" i="10" s="1"/>
  <c r="G21" i="10"/>
  <c r="K21" i="10"/>
  <c r="N21" i="10" s="1"/>
  <c r="O21" i="10"/>
  <c r="P21" i="10"/>
  <c r="Q21" i="10"/>
  <c r="F33" i="10"/>
  <c r="O33" i="10" s="1"/>
  <c r="G33" i="10"/>
  <c r="K33" i="10"/>
  <c r="G34" i="10" s="1"/>
  <c r="R33" i="10" s="1"/>
  <c r="P33" i="10"/>
  <c r="Q33" i="10"/>
  <c r="B47" i="10"/>
  <c r="F47" i="10"/>
  <c r="G47" i="10"/>
  <c r="K47" i="10"/>
  <c r="Q47" i="10" s="1"/>
  <c r="N47" i="10"/>
  <c r="O47" i="10"/>
  <c r="P47" i="10"/>
  <c r="G48" i="10"/>
  <c r="R47" i="10" s="1"/>
  <c r="B59" i="10"/>
  <c r="F59" i="10"/>
  <c r="N59" i="10" s="1"/>
  <c r="G59" i="10"/>
  <c r="K59" i="10"/>
  <c r="Q59" i="10"/>
  <c r="G60" i="10"/>
  <c r="R59" i="10" s="1"/>
  <c r="B74" i="10"/>
  <c r="F74" i="10"/>
  <c r="N74" i="10" s="1"/>
  <c r="G74" i="10"/>
  <c r="K74" i="10"/>
  <c r="Q74" i="10" s="1"/>
  <c r="B86" i="10"/>
  <c r="F86" i="10"/>
  <c r="O86" i="10" s="1"/>
  <c r="G86" i="10"/>
  <c r="K86" i="10"/>
  <c r="Q86" i="10" s="1"/>
  <c r="N86" i="10"/>
  <c r="B21" i="9"/>
  <c r="F21" i="9"/>
  <c r="G22" i="9" s="1"/>
  <c r="R21" i="9" s="1"/>
  <c r="G21" i="9"/>
  <c r="K21" i="9"/>
  <c r="Q21" i="9" s="1"/>
  <c r="N21" i="9"/>
  <c r="O21" i="9"/>
  <c r="P21" i="9"/>
  <c r="F33" i="9"/>
  <c r="G34" i="9" s="1"/>
  <c r="R33" i="9" s="1"/>
  <c r="G33" i="9"/>
  <c r="K33" i="9"/>
  <c r="N33" i="9"/>
  <c r="O33" i="9"/>
  <c r="P33" i="9"/>
  <c r="Q33" i="9"/>
  <c r="B47" i="9"/>
  <c r="F47" i="9"/>
  <c r="P47" i="9" s="1"/>
  <c r="G47" i="9"/>
  <c r="K47" i="9"/>
  <c r="Q47" i="9"/>
  <c r="G48" i="9"/>
  <c r="R47" i="9" s="1"/>
  <c r="B59" i="9"/>
  <c r="F59" i="9"/>
  <c r="N59" i="9" s="1"/>
  <c r="G59" i="9"/>
  <c r="K59" i="9"/>
  <c r="O59" i="9"/>
  <c r="P59" i="9"/>
  <c r="Q59" i="9"/>
  <c r="G60" i="9"/>
  <c r="R59" i="9" s="1"/>
  <c r="B74" i="9"/>
  <c r="F74" i="9"/>
  <c r="O74" i="9" s="1"/>
  <c r="G74" i="9"/>
  <c r="K74" i="9"/>
  <c r="Q74" i="9"/>
  <c r="B86" i="9"/>
  <c r="F86" i="9"/>
  <c r="O86" i="9" s="1"/>
  <c r="G86" i="9"/>
  <c r="K86" i="9"/>
  <c r="Q86" i="9" s="1"/>
  <c r="B24" i="8"/>
  <c r="F24" i="8"/>
  <c r="N24" i="8" s="1"/>
  <c r="G24" i="8"/>
  <c r="K24" i="8"/>
  <c r="Q24" i="8" s="1"/>
  <c r="B36" i="8"/>
  <c r="F36" i="8"/>
  <c r="N36" i="8" s="1"/>
  <c r="G36" i="8"/>
  <c r="K36" i="8"/>
  <c r="Q36" i="8" s="1"/>
  <c r="B49" i="8"/>
  <c r="F49" i="8"/>
  <c r="P49" i="8" s="1"/>
  <c r="G49" i="8"/>
  <c r="K49" i="8"/>
  <c r="Q49" i="8" s="1"/>
  <c r="N49" i="8"/>
  <c r="O49" i="8"/>
  <c r="B61" i="8"/>
  <c r="F61" i="8"/>
  <c r="G62" i="8" s="1"/>
  <c r="R61" i="8" s="1"/>
  <c r="G61" i="8"/>
  <c r="K61" i="8"/>
  <c r="N61" i="8"/>
  <c r="O61" i="8"/>
  <c r="P61" i="8"/>
  <c r="Q61" i="8"/>
  <c r="B74" i="8"/>
  <c r="F74" i="8"/>
  <c r="G74" i="8"/>
  <c r="K74" i="8"/>
  <c r="G75" i="8" s="1"/>
  <c r="R74" i="8" s="1"/>
  <c r="N74" i="8"/>
  <c r="O74" i="8"/>
  <c r="P74" i="8"/>
  <c r="Q74" i="8"/>
  <c r="B88" i="8"/>
  <c r="F88" i="8"/>
  <c r="G88" i="8"/>
  <c r="K88" i="8"/>
  <c r="N88" i="8" s="1"/>
  <c r="O88" i="8"/>
  <c r="P88" i="8"/>
  <c r="Q88" i="8"/>
  <c r="G89" i="8"/>
  <c r="R88" i="8" s="1"/>
  <c r="B102" i="8"/>
  <c r="F102" i="8"/>
  <c r="O102" i="8" s="1"/>
  <c r="G102" i="8"/>
  <c r="K102" i="8"/>
  <c r="Q102" i="8"/>
  <c r="G103" i="8"/>
  <c r="R102" i="8" s="1"/>
  <c r="B116" i="8"/>
  <c r="F116" i="8"/>
  <c r="N116" i="8" s="1"/>
  <c r="G116" i="8"/>
  <c r="K116" i="8"/>
  <c r="Q116" i="8" s="1"/>
  <c r="B21" i="7"/>
  <c r="F21" i="7"/>
  <c r="G22" i="7" s="1"/>
  <c r="R21" i="7" s="1"/>
  <c r="G21" i="7"/>
  <c r="K21" i="7"/>
  <c r="N21" i="7"/>
  <c r="O21" i="7"/>
  <c r="P21" i="7"/>
  <c r="Q21" i="7"/>
  <c r="F33" i="7"/>
  <c r="O33" i="7" s="1"/>
  <c r="G33" i="7"/>
  <c r="K33" i="7"/>
  <c r="N33" i="7"/>
  <c r="P33" i="7"/>
  <c r="Q33" i="7"/>
  <c r="G34" i="7"/>
  <c r="R33" i="7" s="1"/>
  <c r="B46" i="7"/>
  <c r="F46" i="7"/>
  <c r="G46" i="7"/>
  <c r="K46" i="7"/>
  <c r="Q46" i="7" s="1"/>
  <c r="N46" i="7"/>
  <c r="O46" i="7"/>
  <c r="P46" i="7"/>
  <c r="G47" i="7"/>
  <c r="R46" i="7" s="1"/>
  <c r="B58" i="7"/>
  <c r="F58" i="7"/>
  <c r="N58" i="7" s="1"/>
  <c r="G58" i="7"/>
  <c r="K58" i="7"/>
  <c r="Q58" i="7"/>
  <c r="B72" i="7"/>
  <c r="F72" i="7"/>
  <c r="N72" i="7" s="1"/>
  <c r="G72" i="7"/>
  <c r="K72" i="7"/>
  <c r="Q72" i="7" s="1"/>
  <c r="B84" i="7"/>
  <c r="F84" i="7"/>
  <c r="P84" i="7" s="1"/>
  <c r="G84" i="7"/>
  <c r="K84" i="7"/>
  <c r="Q84" i="7" s="1"/>
  <c r="O84" i="7"/>
  <c r="B21" i="6"/>
  <c r="F21" i="6"/>
  <c r="G22" i="6" s="1"/>
  <c r="R21" i="6" s="1"/>
  <c r="G21" i="6"/>
  <c r="K21" i="6"/>
  <c r="O21" i="6"/>
  <c r="P21" i="6"/>
  <c r="Q21" i="6"/>
  <c r="F33" i="6"/>
  <c r="G34" i="6" s="1"/>
  <c r="R33" i="6" s="1"/>
  <c r="G33" i="6"/>
  <c r="K33" i="6"/>
  <c r="N33" i="6" s="1"/>
  <c r="B47" i="6"/>
  <c r="F47" i="6"/>
  <c r="G47" i="6"/>
  <c r="K47" i="6"/>
  <c r="N47" i="6" s="1"/>
  <c r="O47" i="6"/>
  <c r="P47" i="6"/>
  <c r="G48" i="6"/>
  <c r="R47" i="6" s="1"/>
  <c r="B59" i="6"/>
  <c r="F59" i="6"/>
  <c r="G59" i="6"/>
  <c r="K59" i="6"/>
  <c r="N59" i="6"/>
  <c r="O59" i="6"/>
  <c r="P59" i="6"/>
  <c r="Q59" i="6"/>
  <c r="G60" i="6"/>
  <c r="R59" i="6" s="1"/>
  <c r="B73" i="6"/>
  <c r="F73" i="6"/>
  <c r="N73" i="6" s="1"/>
  <c r="G73" i="6"/>
  <c r="K73" i="6"/>
  <c r="Q73" i="6"/>
  <c r="B85" i="6"/>
  <c r="F85" i="6"/>
  <c r="O85" i="6" s="1"/>
  <c r="G85" i="6"/>
  <c r="K85" i="6"/>
  <c r="Q85" i="6" s="1"/>
  <c r="B24" i="4"/>
  <c r="F24" i="4"/>
  <c r="O24" i="4" s="1"/>
  <c r="G24" i="4"/>
  <c r="K24" i="4"/>
  <c r="N24" i="4" s="1"/>
  <c r="B36" i="4"/>
  <c r="F36" i="4"/>
  <c r="N36" i="4" s="1"/>
  <c r="G36" i="4"/>
  <c r="K36" i="4"/>
  <c r="Q36" i="4" s="1"/>
  <c r="B49" i="4"/>
  <c r="F49" i="4"/>
  <c r="G50" i="4" s="1"/>
  <c r="R49" i="4" s="1"/>
  <c r="G49" i="4"/>
  <c r="K49" i="4"/>
  <c r="P49" i="4" s="1"/>
  <c r="N49" i="4"/>
  <c r="B61" i="4"/>
  <c r="F61" i="4"/>
  <c r="G62" i="4" s="1"/>
  <c r="R61" i="4" s="1"/>
  <c r="G61" i="4"/>
  <c r="K61" i="4"/>
  <c r="Q61" i="4" s="1"/>
  <c r="N61" i="4"/>
  <c r="O61" i="4"/>
  <c r="P61" i="4"/>
  <c r="B74" i="4"/>
  <c r="F74" i="4"/>
  <c r="N74" i="4" s="1"/>
  <c r="G74" i="4"/>
  <c r="K74" i="4"/>
  <c r="O74" i="4"/>
  <c r="P74" i="4"/>
  <c r="Q74" i="4"/>
  <c r="R74" i="4"/>
  <c r="T74" i="4" s="1"/>
  <c r="G75" i="4"/>
  <c r="B88" i="4"/>
  <c r="F88" i="4"/>
  <c r="P88" i="4" s="1"/>
  <c r="G88" i="4"/>
  <c r="K88" i="4"/>
  <c r="G89" i="4" s="1"/>
  <c r="R88" i="4" s="1"/>
  <c r="N88" i="4"/>
  <c r="O88" i="4"/>
  <c r="Q88" i="4"/>
  <c r="B102" i="4"/>
  <c r="F102" i="4"/>
  <c r="O102" i="4" s="1"/>
  <c r="G102" i="4"/>
  <c r="K102" i="4"/>
  <c r="Q102" i="4" s="1"/>
  <c r="G103" i="4"/>
  <c r="R102" i="4" s="1"/>
  <c r="B116" i="4"/>
  <c r="F116" i="4"/>
  <c r="O116" i="4" s="1"/>
  <c r="G116" i="4"/>
  <c r="K116" i="4"/>
  <c r="N116" i="4" s="1"/>
  <c r="K86" i="3"/>
  <c r="Q86" i="3" s="1"/>
  <c r="G86" i="3"/>
  <c r="F86" i="3"/>
  <c r="G87" i="3" s="1"/>
  <c r="R86" i="3" s="1"/>
  <c r="B86" i="3"/>
  <c r="G75" i="3"/>
  <c r="R74" i="3" s="1"/>
  <c r="K74" i="3"/>
  <c r="Q74" i="3" s="1"/>
  <c r="G74" i="3"/>
  <c r="F74" i="3"/>
  <c r="P74" i="3" s="1"/>
  <c r="B74" i="3"/>
  <c r="G60" i="3"/>
  <c r="R59" i="3"/>
  <c r="T59" i="3" s="1"/>
  <c r="K59" i="3"/>
  <c r="Q59" i="3" s="1"/>
  <c r="G59" i="3"/>
  <c r="F59" i="3"/>
  <c r="P59" i="3" s="1"/>
  <c r="B59" i="3"/>
  <c r="G48" i="3"/>
  <c r="R47" i="3"/>
  <c r="S47" i="3" s="1"/>
  <c r="Q47" i="3"/>
  <c r="P47" i="3"/>
  <c r="K47" i="3"/>
  <c r="G47" i="3"/>
  <c r="F47" i="3"/>
  <c r="O47" i="3" s="1"/>
  <c r="B47" i="3"/>
  <c r="G34" i="3"/>
  <c r="R33" i="3"/>
  <c r="S33" i="3" s="1"/>
  <c r="Q33" i="3"/>
  <c r="P33" i="3"/>
  <c r="O33" i="3"/>
  <c r="N33" i="3"/>
  <c r="K33" i="3"/>
  <c r="G33" i="3"/>
  <c r="F33" i="3"/>
  <c r="K21" i="3"/>
  <c r="Q21" i="3" s="1"/>
  <c r="G21" i="3"/>
  <c r="F21" i="3"/>
  <c r="G22" i="3" s="1"/>
  <c r="R21" i="3" s="1"/>
  <c r="B21" i="3"/>
  <c r="K85" i="1"/>
  <c r="Q85" i="1" s="1"/>
  <c r="G85" i="1"/>
  <c r="F85" i="1"/>
  <c r="G86" i="1" s="1"/>
  <c r="R85" i="1" s="1"/>
  <c r="B85" i="1"/>
  <c r="G74" i="1"/>
  <c r="R73" i="1" s="1"/>
  <c r="K73" i="1"/>
  <c r="Q73" i="1" s="1"/>
  <c r="G73" i="1"/>
  <c r="F73" i="1"/>
  <c r="P73" i="1" s="1"/>
  <c r="B73" i="1"/>
  <c r="G60" i="1"/>
  <c r="R59" i="1"/>
  <c r="S59" i="1" s="1"/>
  <c r="K59" i="1"/>
  <c r="Q59" i="1" s="1"/>
  <c r="G59" i="1"/>
  <c r="F59" i="1"/>
  <c r="P59" i="1" s="1"/>
  <c r="B59" i="1"/>
  <c r="G48" i="1"/>
  <c r="R47" i="1"/>
  <c r="T47" i="1" s="1"/>
  <c r="Q47" i="1"/>
  <c r="P47" i="1"/>
  <c r="K47" i="1"/>
  <c r="G47" i="1"/>
  <c r="F47" i="1"/>
  <c r="O47" i="1" s="1"/>
  <c r="B47" i="1"/>
  <c r="Q33" i="1"/>
  <c r="P33" i="1"/>
  <c r="O33" i="1"/>
  <c r="N33" i="1"/>
  <c r="K33" i="1"/>
  <c r="G33" i="1"/>
  <c r="F33" i="1"/>
  <c r="G34" i="1" s="1"/>
  <c r="R33" i="1" s="1"/>
  <c r="K21" i="1"/>
  <c r="Q21" i="1" s="1"/>
  <c r="G21" i="1"/>
  <c r="F21" i="1"/>
  <c r="G22" i="1" s="1"/>
  <c r="R21" i="1" s="1"/>
  <c r="B21" i="1"/>
  <c r="T29" i="12" l="1"/>
  <c r="S29" i="12"/>
  <c r="S18" i="12"/>
  <c r="T18" i="12"/>
  <c r="P4" i="12"/>
  <c r="S92" i="12"/>
  <c r="T92" i="12"/>
  <c r="S43" i="12"/>
  <c r="T43" i="12"/>
  <c r="S103" i="12"/>
  <c r="T103" i="12"/>
  <c r="G79" i="12"/>
  <c r="R78" i="12" s="1"/>
  <c r="G55" i="12"/>
  <c r="R54" i="12" s="1"/>
  <c r="P7" i="12" s="1"/>
  <c r="O54" i="12"/>
  <c r="G68" i="12"/>
  <c r="R67" i="12" s="1"/>
  <c r="P6" i="12" s="1"/>
  <c r="P67" i="12"/>
  <c r="N54" i="12"/>
  <c r="S7" i="12" s="1"/>
  <c r="O67" i="12"/>
  <c r="O6" i="12" s="1"/>
  <c r="T74" i="11"/>
  <c r="S74" i="11"/>
  <c r="T102" i="11"/>
  <c r="S102" i="11"/>
  <c r="S61" i="11"/>
  <c r="T61" i="11"/>
  <c r="O11" i="11"/>
  <c r="S5" i="11"/>
  <c r="S88" i="11"/>
  <c r="T88" i="11"/>
  <c r="G37" i="11"/>
  <c r="R36" i="11" s="1"/>
  <c r="P102" i="11"/>
  <c r="O102" i="11"/>
  <c r="G50" i="11"/>
  <c r="R49" i="11" s="1"/>
  <c r="P24" i="11"/>
  <c r="S6" i="11" s="1"/>
  <c r="G117" i="11"/>
  <c r="R116" i="11" s="1"/>
  <c r="G25" i="11"/>
  <c r="R24" i="11" s="1"/>
  <c r="O116" i="11"/>
  <c r="O24" i="11"/>
  <c r="O9" i="11" s="1"/>
  <c r="P116" i="11"/>
  <c r="P36" i="11"/>
  <c r="O36" i="11"/>
  <c r="T33" i="10"/>
  <c r="S33" i="10"/>
  <c r="S47" i="10"/>
  <c r="T47" i="10"/>
  <c r="P5" i="10"/>
  <c r="S21" i="10"/>
  <c r="T21" i="10"/>
  <c r="T59" i="10"/>
  <c r="S59" i="10"/>
  <c r="G75" i="10"/>
  <c r="R74" i="10" s="1"/>
  <c r="P7" i="10" s="1"/>
  <c r="G87" i="10"/>
  <c r="R86" i="10" s="1"/>
  <c r="P59" i="10"/>
  <c r="O59" i="10"/>
  <c r="N33" i="10"/>
  <c r="O5" i="10" s="1"/>
  <c r="P74" i="10"/>
  <c r="O74" i="10"/>
  <c r="O4" i="10" s="1"/>
  <c r="P86" i="10"/>
  <c r="S5" i="10" s="1"/>
  <c r="S33" i="9"/>
  <c r="T33" i="9"/>
  <c r="S59" i="9"/>
  <c r="T59" i="9"/>
  <c r="T47" i="9"/>
  <c r="S47" i="9"/>
  <c r="P5" i="9"/>
  <c r="S21" i="9"/>
  <c r="T21" i="9"/>
  <c r="P6" i="9"/>
  <c r="P4" i="9"/>
  <c r="O47" i="9"/>
  <c r="N47" i="9"/>
  <c r="S4" i="9" s="1"/>
  <c r="N86" i="9"/>
  <c r="G75" i="9"/>
  <c r="R74" i="9" s="1"/>
  <c r="P74" i="9"/>
  <c r="G87" i="9"/>
  <c r="R86" i="9" s="1"/>
  <c r="P7" i="9" s="1"/>
  <c r="P86" i="9"/>
  <c r="N74" i="9"/>
  <c r="S5" i="9" s="1"/>
  <c r="S7" i="9"/>
  <c r="T88" i="8"/>
  <c r="S88" i="8"/>
  <c r="S102" i="8"/>
  <c r="T102" i="8"/>
  <c r="T74" i="8"/>
  <c r="S74" i="8"/>
  <c r="S61" i="8"/>
  <c r="T61" i="8"/>
  <c r="O8" i="8"/>
  <c r="S10" i="8"/>
  <c r="G37" i="8"/>
  <c r="R36" i="8" s="1"/>
  <c r="P102" i="8"/>
  <c r="O6" i="8" s="1"/>
  <c r="G50" i="8"/>
  <c r="R49" i="8" s="1"/>
  <c r="P116" i="8"/>
  <c r="P24" i="8"/>
  <c r="G25" i="8"/>
  <c r="R24" i="8" s="1"/>
  <c r="N102" i="8"/>
  <c r="S9" i="8" s="1"/>
  <c r="O116" i="8"/>
  <c r="O24" i="8"/>
  <c r="O11" i="8" s="1"/>
  <c r="G117" i="8"/>
  <c r="R116" i="8" s="1"/>
  <c r="P36" i="8"/>
  <c r="O36" i="8"/>
  <c r="S8" i="8" s="1"/>
  <c r="T33" i="7"/>
  <c r="S33" i="7"/>
  <c r="S46" i="7"/>
  <c r="T46" i="7"/>
  <c r="S21" i="7"/>
  <c r="T21" i="7"/>
  <c r="P7" i="7"/>
  <c r="P4" i="7"/>
  <c r="P6" i="7"/>
  <c r="G59" i="7"/>
  <c r="R58" i="7" s="1"/>
  <c r="S6" i="7"/>
  <c r="G73" i="7"/>
  <c r="R72" i="7" s="1"/>
  <c r="N84" i="7"/>
  <c r="P58" i="7"/>
  <c r="G85" i="7"/>
  <c r="R84" i="7" s="1"/>
  <c r="O58" i="7"/>
  <c r="O4" i="7" s="1"/>
  <c r="S5" i="7"/>
  <c r="P72" i="7"/>
  <c r="O72" i="7"/>
  <c r="S7" i="7"/>
  <c r="S59" i="6"/>
  <c r="T59" i="6"/>
  <c r="S21" i="6"/>
  <c r="T21" i="6"/>
  <c r="S33" i="6"/>
  <c r="T33" i="6"/>
  <c r="T47" i="6"/>
  <c r="S47" i="6"/>
  <c r="N85" i="6"/>
  <c r="Q33" i="6"/>
  <c r="N21" i="6"/>
  <c r="P33" i="6"/>
  <c r="G74" i="6"/>
  <c r="R73" i="6" s="1"/>
  <c r="P5" i="6" s="1"/>
  <c r="Q47" i="6"/>
  <c r="O33" i="6"/>
  <c r="G86" i="6"/>
  <c r="R85" i="6" s="1"/>
  <c r="O73" i="6"/>
  <c r="P73" i="6"/>
  <c r="P85" i="6"/>
  <c r="T102" i="4"/>
  <c r="S102" i="4"/>
  <c r="S49" i="4"/>
  <c r="T49" i="4"/>
  <c r="S88" i="4"/>
  <c r="T88" i="4"/>
  <c r="S8" i="4"/>
  <c r="S11" i="4"/>
  <c r="S5" i="4"/>
  <c r="S9" i="4"/>
  <c r="O7" i="4"/>
  <c r="S61" i="4"/>
  <c r="T61" i="4"/>
  <c r="S74" i="4"/>
  <c r="O49" i="4"/>
  <c r="O11" i="4" s="1"/>
  <c r="G117" i="4"/>
  <c r="R116" i="4" s="1"/>
  <c r="G25" i="4"/>
  <c r="R24" i="4" s="1"/>
  <c r="G37" i="4"/>
  <c r="R36" i="4" s="1"/>
  <c r="P116" i="4"/>
  <c r="N102" i="4"/>
  <c r="S6" i="4" s="1"/>
  <c r="P24" i="4"/>
  <c r="O6" i="4" s="1"/>
  <c r="P102" i="4"/>
  <c r="Q116" i="4"/>
  <c r="Q24" i="4"/>
  <c r="P36" i="4"/>
  <c r="Q49" i="4"/>
  <c r="O36" i="4"/>
  <c r="S10" i="4" s="1"/>
  <c r="P6" i="3"/>
  <c r="P4" i="3"/>
  <c r="P5" i="3"/>
  <c r="T21" i="3"/>
  <c r="S21" i="3"/>
  <c r="P7" i="3"/>
  <c r="S74" i="3"/>
  <c r="T74" i="3"/>
  <c r="T86" i="3"/>
  <c r="S86" i="3"/>
  <c r="S59" i="3"/>
  <c r="T33" i="3"/>
  <c r="N86" i="3"/>
  <c r="P21" i="3"/>
  <c r="O86" i="3"/>
  <c r="O21" i="3"/>
  <c r="T47" i="3"/>
  <c r="N74" i="3"/>
  <c r="P86" i="3"/>
  <c r="O74" i="3"/>
  <c r="N21" i="3"/>
  <c r="N59" i="3"/>
  <c r="O59" i="3"/>
  <c r="N47" i="3"/>
  <c r="S73" i="1"/>
  <c r="T73" i="1"/>
  <c r="P6" i="1"/>
  <c r="P4" i="1"/>
  <c r="T21" i="1"/>
  <c r="P7" i="1"/>
  <c r="S21" i="1"/>
  <c r="P5" i="1"/>
  <c r="T33" i="1"/>
  <c r="S33" i="1"/>
  <c r="T85" i="1"/>
  <c r="S85" i="1"/>
  <c r="S47" i="1"/>
  <c r="P21" i="1"/>
  <c r="N85" i="1"/>
  <c r="T59" i="1"/>
  <c r="N21" i="1"/>
  <c r="O85" i="1"/>
  <c r="N73" i="1"/>
  <c r="P85" i="1"/>
  <c r="O73" i="1"/>
  <c r="O21" i="1"/>
  <c r="N59" i="1"/>
  <c r="O59" i="1"/>
  <c r="N47" i="1"/>
  <c r="S5" i="12" l="1"/>
  <c r="S54" i="12"/>
  <c r="Q4" i="12" s="1"/>
  <c r="U4" i="12" s="1"/>
  <c r="V4" i="12" s="1"/>
  <c r="T54" i="12"/>
  <c r="T78" i="12"/>
  <c r="S78" i="12"/>
  <c r="Q7" i="12" s="1"/>
  <c r="U7" i="12" s="1"/>
  <c r="V7" i="12" s="1"/>
  <c r="P5" i="12"/>
  <c r="S6" i="12"/>
  <c r="T6" i="12" s="1"/>
  <c r="O4" i="12"/>
  <c r="O7" i="12"/>
  <c r="S4" i="12"/>
  <c r="S67" i="12"/>
  <c r="T67" i="12"/>
  <c r="O5" i="12"/>
  <c r="O8" i="11"/>
  <c r="S9" i="11"/>
  <c r="T9" i="11" s="1"/>
  <c r="O7" i="11"/>
  <c r="S49" i="11"/>
  <c r="T49" i="11"/>
  <c r="S36" i="11"/>
  <c r="T36" i="11"/>
  <c r="S7" i="11"/>
  <c r="O10" i="11"/>
  <c r="O5" i="11"/>
  <c r="S10" i="11"/>
  <c r="S4" i="11"/>
  <c r="S11" i="11"/>
  <c r="T11" i="11" s="1"/>
  <c r="S8" i="11"/>
  <c r="O6" i="11"/>
  <c r="O4" i="11"/>
  <c r="P5" i="11"/>
  <c r="P7" i="11"/>
  <c r="P8" i="11"/>
  <c r="P11" i="11"/>
  <c r="P10" i="11"/>
  <c r="P6" i="11"/>
  <c r="P9" i="11"/>
  <c r="S24" i="11"/>
  <c r="T24" i="11"/>
  <c r="P4" i="11"/>
  <c r="T116" i="11"/>
  <c r="S116" i="11"/>
  <c r="T5" i="10"/>
  <c r="O6" i="10"/>
  <c r="S4" i="10"/>
  <c r="T4" i="10" s="1"/>
  <c r="S6" i="10"/>
  <c r="S86" i="10"/>
  <c r="T86" i="10"/>
  <c r="Q5" i="10"/>
  <c r="R5" i="10" s="1"/>
  <c r="Q6" i="10"/>
  <c r="Q4" i="10"/>
  <c r="Q7" i="10"/>
  <c r="U7" i="10" s="1"/>
  <c r="V7" i="10" s="1"/>
  <c r="O7" i="10"/>
  <c r="T74" i="10"/>
  <c r="S74" i="10"/>
  <c r="S7" i="10"/>
  <c r="P4" i="10"/>
  <c r="R4" i="10" s="1"/>
  <c r="P6" i="10"/>
  <c r="O6" i="9"/>
  <c r="S86" i="9"/>
  <c r="Q4" i="9" s="1"/>
  <c r="U4" i="9" s="1"/>
  <c r="V4" i="9" s="1"/>
  <c r="T86" i="9"/>
  <c r="O7" i="9"/>
  <c r="O5" i="9"/>
  <c r="S6" i="9"/>
  <c r="T74" i="9"/>
  <c r="S74" i="9"/>
  <c r="O4" i="9"/>
  <c r="S6" i="8"/>
  <c r="T6" i="8" s="1"/>
  <c r="S4" i="8"/>
  <c r="O5" i="8"/>
  <c r="O7" i="8"/>
  <c r="S49" i="8"/>
  <c r="T49" i="8"/>
  <c r="S36" i="8"/>
  <c r="T36" i="8"/>
  <c r="S11" i="8"/>
  <c r="T11" i="8" s="1"/>
  <c r="T116" i="8"/>
  <c r="S116" i="8"/>
  <c r="T8" i="8"/>
  <c r="O9" i="8"/>
  <c r="S5" i="8"/>
  <c r="O4" i="8"/>
  <c r="O10" i="8"/>
  <c r="S7" i="8"/>
  <c r="P5" i="8"/>
  <c r="P8" i="8"/>
  <c r="P4" i="8"/>
  <c r="P11" i="8"/>
  <c r="T24" i="8"/>
  <c r="P10" i="8"/>
  <c r="P6" i="8"/>
  <c r="P9" i="8"/>
  <c r="S24" i="8"/>
  <c r="P7" i="8"/>
  <c r="S58" i="7"/>
  <c r="T58" i="7"/>
  <c r="Q7" i="7"/>
  <c r="U7" i="7" s="1"/>
  <c r="V7" i="7" s="1"/>
  <c r="Q6" i="7"/>
  <c r="U6" i="7" s="1"/>
  <c r="V6" i="7" s="1"/>
  <c r="S4" i="7"/>
  <c r="T4" i="7" s="1"/>
  <c r="S84" i="7"/>
  <c r="Q5" i="7" s="1"/>
  <c r="T84" i="7"/>
  <c r="O5" i="7"/>
  <c r="O6" i="7"/>
  <c r="O7" i="7"/>
  <c r="S72" i="7"/>
  <c r="T72" i="7"/>
  <c r="P5" i="7"/>
  <c r="P6" i="6"/>
  <c r="P4" i="6"/>
  <c r="S85" i="6"/>
  <c r="T85" i="6"/>
  <c r="Q7" i="6"/>
  <c r="S73" i="6"/>
  <c r="Q5" i="6" s="1"/>
  <c r="U5" i="6" s="1"/>
  <c r="V5" i="6" s="1"/>
  <c r="T73" i="6"/>
  <c r="P7" i="6"/>
  <c r="O5" i="6"/>
  <c r="S7" i="6"/>
  <c r="S4" i="6"/>
  <c r="S5" i="6"/>
  <c r="O6" i="6"/>
  <c r="O4" i="6"/>
  <c r="S6" i="6"/>
  <c r="O7" i="6"/>
  <c r="T6" i="4"/>
  <c r="T11" i="4"/>
  <c r="S116" i="4"/>
  <c r="T116" i="4"/>
  <c r="O10" i="4"/>
  <c r="O8" i="4"/>
  <c r="S7" i="4"/>
  <c r="T7" i="4" s="1"/>
  <c r="O5" i="4"/>
  <c r="S4" i="4"/>
  <c r="P10" i="4"/>
  <c r="P5" i="4"/>
  <c r="P8" i="4"/>
  <c r="P11" i="4"/>
  <c r="P6" i="4"/>
  <c r="P9" i="4"/>
  <c r="S24" i="4"/>
  <c r="P4" i="4"/>
  <c r="T24" i="4"/>
  <c r="P7" i="4"/>
  <c r="O4" i="4"/>
  <c r="O9" i="4"/>
  <c r="S36" i="4"/>
  <c r="T36" i="4"/>
  <c r="S7" i="3"/>
  <c r="S6" i="3"/>
  <c r="O6" i="3"/>
  <c r="O4" i="3"/>
  <c r="S5" i="3"/>
  <c r="O5" i="3"/>
  <c r="O7" i="3"/>
  <c r="S4" i="3"/>
  <c r="Q7" i="3"/>
  <c r="U7" i="3" s="1"/>
  <c r="V7" i="3" s="1"/>
  <c r="Q5" i="3"/>
  <c r="U5" i="3" s="1"/>
  <c r="V5" i="3" s="1"/>
  <c r="Q4" i="3"/>
  <c r="U4" i="3" s="1"/>
  <c r="V4" i="3" s="1"/>
  <c r="W4" i="3" s="1"/>
  <c r="X4" i="3" s="1"/>
  <c r="Q6" i="3"/>
  <c r="U6" i="3" s="1"/>
  <c r="V6" i="3" s="1"/>
  <c r="W6" i="3" s="1"/>
  <c r="X6" i="3" s="1"/>
  <c r="O6" i="1"/>
  <c r="S5" i="1"/>
  <c r="O4" i="1"/>
  <c r="S6" i="1"/>
  <c r="O5" i="1"/>
  <c r="S7" i="1"/>
  <c r="S4" i="1"/>
  <c r="O7" i="1"/>
  <c r="Q5" i="1"/>
  <c r="U5" i="1" s="1"/>
  <c r="V5" i="1" s="1"/>
  <c r="Q4" i="1"/>
  <c r="U4" i="1" s="1"/>
  <c r="V4" i="1" s="1"/>
  <c r="Q6" i="1"/>
  <c r="U6" i="1" s="1"/>
  <c r="V6" i="1" s="1"/>
  <c r="W6" i="1" s="1"/>
  <c r="X6" i="1" s="1"/>
  <c r="Q7" i="1"/>
  <c r="U7" i="1" s="1"/>
  <c r="V7" i="1" s="1"/>
  <c r="W7" i="1" s="1"/>
  <c r="X7" i="1" s="1"/>
  <c r="Q6" i="12" l="1"/>
  <c r="Q5" i="12"/>
  <c r="U5" i="12" s="1"/>
  <c r="V5" i="12" s="1"/>
  <c r="T7" i="12"/>
  <c r="R7" i="12"/>
  <c r="T5" i="12"/>
  <c r="T4" i="12"/>
  <c r="R4" i="12"/>
  <c r="T5" i="11"/>
  <c r="Q5" i="11"/>
  <c r="R5" i="11" s="1"/>
  <c r="Q8" i="11"/>
  <c r="R8" i="11" s="1"/>
  <c r="Q11" i="11"/>
  <c r="R11" i="11" s="1"/>
  <c r="Q9" i="11"/>
  <c r="U9" i="11" s="1"/>
  <c r="V9" i="11" s="1"/>
  <c r="Q6" i="11"/>
  <c r="R6" i="11" s="1"/>
  <c r="Q4" i="11"/>
  <c r="R4" i="11" s="1"/>
  <c r="Q7" i="11"/>
  <c r="R7" i="11" s="1"/>
  <c r="Q10" i="11"/>
  <c r="U10" i="11" s="1"/>
  <c r="V10" i="11" s="1"/>
  <c r="U6" i="11"/>
  <c r="V6" i="11" s="1"/>
  <c r="U5" i="11"/>
  <c r="V5" i="11" s="1"/>
  <c r="T7" i="11"/>
  <c r="T6" i="11"/>
  <c r="T8" i="11"/>
  <c r="T4" i="11"/>
  <c r="T10" i="11"/>
  <c r="U11" i="11"/>
  <c r="V11" i="11" s="1"/>
  <c r="U6" i="10"/>
  <c r="V6" i="10" s="1"/>
  <c r="U4" i="10"/>
  <c r="V4" i="10" s="1"/>
  <c r="W4" i="10" s="1"/>
  <c r="X4" i="10" s="1"/>
  <c r="U5" i="10"/>
  <c r="V5" i="10" s="1"/>
  <c r="T6" i="10"/>
  <c r="R6" i="10"/>
  <c r="T7" i="10"/>
  <c r="R7" i="10"/>
  <c r="T6" i="9"/>
  <c r="Q7" i="9"/>
  <c r="U7" i="9" s="1"/>
  <c r="V7" i="9" s="1"/>
  <c r="T5" i="9"/>
  <c r="T7" i="9"/>
  <c r="Q5" i="9"/>
  <c r="U5" i="9" s="1"/>
  <c r="V5" i="9" s="1"/>
  <c r="Q6" i="9"/>
  <c r="U6" i="9" s="1"/>
  <c r="V6" i="9" s="1"/>
  <c r="W6" i="9" s="1"/>
  <c r="X6" i="9" s="1"/>
  <c r="T4" i="9"/>
  <c r="R4" i="9"/>
  <c r="T7" i="8"/>
  <c r="T9" i="8"/>
  <c r="T10" i="8"/>
  <c r="T4" i="8"/>
  <c r="R8" i="8"/>
  <c r="U5" i="8"/>
  <c r="V5" i="8" s="1"/>
  <c r="T5" i="8"/>
  <c r="Q5" i="8"/>
  <c r="R5" i="8" s="1"/>
  <c r="Q10" i="8"/>
  <c r="U10" i="8" s="1"/>
  <c r="V10" i="8" s="1"/>
  <c r="Q8" i="8"/>
  <c r="U8" i="8" s="1"/>
  <c r="V8" i="8" s="1"/>
  <c r="Q11" i="8"/>
  <c r="U11" i="8" s="1"/>
  <c r="V11" i="8" s="1"/>
  <c r="Q6" i="8"/>
  <c r="R6" i="8" s="1"/>
  <c r="Q9" i="8"/>
  <c r="R9" i="8" s="1"/>
  <c r="Q4" i="8"/>
  <c r="U4" i="8" s="1"/>
  <c r="V4" i="8" s="1"/>
  <c r="Q7" i="8"/>
  <c r="R7" i="8" s="1"/>
  <c r="U9" i="8"/>
  <c r="V9" i="8" s="1"/>
  <c r="U6" i="8"/>
  <c r="V6" i="8" s="1"/>
  <c r="R11" i="8"/>
  <c r="U5" i="7"/>
  <c r="V5" i="7" s="1"/>
  <c r="R5" i="7"/>
  <c r="T5" i="7"/>
  <c r="Q4" i="7"/>
  <c r="T7" i="7"/>
  <c r="R7" i="7"/>
  <c r="T6" i="7"/>
  <c r="R6" i="7"/>
  <c r="U7" i="6"/>
  <c r="V7" i="6" s="1"/>
  <c r="Q4" i="6"/>
  <c r="R4" i="6" s="1"/>
  <c r="Q6" i="6"/>
  <c r="R6" i="6" s="1"/>
  <c r="R5" i="6"/>
  <c r="T5" i="6"/>
  <c r="T4" i="6"/>
  <c r="T6" i="6"/>
  <c r="T7" i="6"/>
  <c r="R7" i="6"/>
  <c r="T5" i="4"/>
  <c r="T9" i="4"/>
  <c r="T4" i="4"/>
  <c r="T8" i="4"/>
  <c r="T10" i="4"/>
  <c r="U5" i="4"/>
  <c r="V5" i="4" s="1"/>
  <c r="Q5" i="4"/>
  <c r="R5" i="4" s="1"/>
  <c r="Q8" i="4"/>
  <c r="R8" i="4" s="1"/>
  <c r="Q4" i="4"/>
  <c r="U4" i="4" s="1"/>
  <c r="V4" i="4" s="1"/>
  <c r="Q11" i="4"/>
  <c r="R11" i="4" s="1"/>
  <c r="Q7" i="4"/>
  <c r="R7" i="4" s="1"/>
  <c r="Q6" i="4"/>
  <c r="U6" i="4" s="1"/>
  <c r="V6" i="4" s="1"/>
  <c r="Q9" i="4"/>
  <c r="R9" i="4" s="1"/>
  <c r="Q10" i="4"/>
  <c r="U10" i="4" s="1"/>
  <c r="V10" i="4" s="1"/>
  <c r="U9" i="4"/>
  <c r="V9" i="4" s="1"/>
  <c r="U11" i="4"/>
  <c r="V11" i="4" s="1"/>
  <c r="W5" i="3"/>
  <c r="X5" i="3" s="1"/>
  <c r="W7" i="3"/>
  <c r="X7" i="3" s="1"/>
  <c r="M7" i="3" s="1"/>
  <c r="T5" i="3"/>
  <c r="R5" i="3"/>
  <c r="T4" i="3"/>
  <c r="R4" i="3"/>
  <c r="T6" i="3"/>
  <c r="R6" i="3"/>
  <c r="T7" i="3"/>
  <c r="R7" i="3"/>
  <c r="W4" i="1"/>
  <c r="X4" i="1" s="1"/>
  <c r="M6" i="1" s="1"/>
  <c r="W5" i="1"/>
  <c r="X5" i="1" s="1"/>
  <c r="M5" i="1" s="1"/>
  <c r="T5" i="1"/>
  <c r="R5" i="1"/>
  <c r="T7" i="1"/>
  <c r="R7" i="1"/>
  <c r="T4" i="1"/>
  <c r="R4" i="1"/>
  <c r="R6" i="1"/>
  <c r="T6" i="1"/>
  <c r="R5" i="12" l="1"/>
  <c r="R6" i="12"/>
  <c r="U6" i="12"/>
  <c r="V6" i="12" s="1"/>
  <c r="W6" i="12" s="1"/>
  <c r="X6" i="12" s="1"/>
  <c r="U8" i="11"/>
  <c r="V8" i="11" s="1"/>
  <c r="R10" i="11"/>
  <c r="U4" i="11"/>
  <c r="V4" i="11" s="1"/>
  <c r="W9" i="11" s="1"/>
  <c r="X9" i="11" s="1"/>
  <c r="U7" i="11"/>
  <c r="V7" i="11" s="1"/>
  <c r="W7" i="11" s="1"/>
  <c r="X7" i="11" s="1"/>
  <c r="R9" i="11"/>
  <c r="W5" i="10"/>
  <c r="X5" i="10" s="1"/>
  <c r="M5" i="10" s="1"/>
  <c r="W6" i="10"/>
  <c r="X6" i="10" s="1"/>
  <c r="W7" i="10"/>
  <c r="X7" i="10" s="1"/>
  <c r="W5" i="9"/>
  <c r="X5" i="9" s="1"/>
  <c r="M5" i="9" s="1"/>
  <c r="R7" i="9"/>
  <c r="R5" i="9"/>
  <c r="W7" i="9"/>
  <c r="X7" i="9" s="1"/>
  <c r="R6" i="9"/>
  <c r="W4" i="9"/>
  <c r="X4" i="9" s="1"/>
  <c r="R4" i="8"/>
  <c r="R10" i="8"/>
  <c r="U7" i="8"/>
  <c r="V7" i="8" s="1"/>
  <c r="W7" i="8" s="1"/>
  <c r="X7" i="8" s="1"/>
  <c r="R4" i="7"/>
  <c r="U4" i="7"/>
  <c r="V4" i="7" s="1"/>
  <c r="W5" i="7"/>
  <c r="X5" i="7" s="1"/>
  <c r="U6" i="6"/>
  <c r="V6" i="6" s="1"/>
  <c r="W6" i="6" s="1"/>
  <c r="X6" i="6" s="1"/>
  <c r="U4" i="6"/>
  <c r="V4" i="6" s="1"/>
  <c r="R6" i="4"/>
  <c r="U8" i="4"/>
  <c r="V8" i="4" s="1"/>
  <c r="R10" i="4"/>
  <c r="R4" i="4"/>
  <c r="U7" i="4"/>
  <c r="V7" i="4" s="1"/>
  <c r="W7" i="4" s="1"/>
  <c r="X7" i="4" s="1"/>
  <c r="M6" i="3"/>
  <c r="M5" i="3"/>
  <c r="M4" i="3"/>
  <c r="M4" i="1"/>
  <c r="M7" i="1"/>
  <c r="W4" i="12" l="1"/>
  <c r="X4" i="12" s="1"/>
  <c r="W7" i="12"/>
  <c r="X7" i="12" s="1"/>
  <c r="W5" i="12"/>
  <c r="X5" i="12" s="1"/>
  <c r="M5" i="12" s="1"/>
  <c r="W11" i="11"/>
  <c r="X11" i="11" s="1"/>
  <c r="W8" i="11"/>
  <c r="X8" i="11" s="1"/>
  <c r="W4" i="11"/>
  <c r="X4" i="11" s="1"/>
  <c r="W5" i="11"/>
  <c r="X5" i="11" s="1"/>
  <c r="W6" i="11"/>
  <c r="X6" i="11" s="1"/>
  <c r="W10" i="11"/>
  <c r="X10" i="11" s="1"/>
  <c r="M10" i="11" s="1"/>
  <c r="M7" i="10"/>
  <c r="M4" i="10"/>
  <c r="M6" i="10"/>
  <c r="M7" i="9"/>
  <c r="M6" i="9"/>
  <c r="M4" i="9"/>
  <c r="W5" i="8"/>
  <c r="X5" i="8" s="1"/>
  <c r="W9" i="8"/>
  <c r="X9" i="8" s="1"/>
  <c r="W6" i="8"/>
  <c r="X6" i="8" s="1"/>
  <c r="W10" i="8"/>
  <c r="X10" i="8" s="1"/>
  <c r="W8" i="8"/>
  <c r="X8" i="8" s="1"/>
  <c r="W11" i="8"/>
  <c r="X11" i="8" s="1"/>
  <c r="W4" i="8"/>
  <c r="X4" i="8" s="1"/>
  <c r="M4" i="8" s="1"/>
  <c r="W4" i="7"/>
  <c r="X4" i="7" s="1"/>
  <c r="W6" i="7"/>
  <c r="X6" i="7" s="1"/>
  <c r="M6" i="7" s="1"/>
  <c r="W7" i="7"/>
  <c r="X7" i="7" s="1"/>
  <c r="W7" i="6"/>
  <c r="X7" i="6" s="1"/>
  <c r="W4" i="6"/>
  <c r="X4" i="6" s="1"/>
  <c r="W5" i="6"/>
  <c r="X5" i="6" s="1"/>
  <c r="M5" i="6" s="1"/>
  <c r="W11" i="4"/>
  <c r="X11" i="4" s="1"/>
  <c r="W9" i="4"/>
  <c r="X9" i="4" s="1"/>
  <c r="W8" i="4"/>
  <c r="X8" i="4" s="1"/>
  <c r="W5" i="4"/>
  <c r="X5" i="4" s="1"/>
  <c r="M5" i="4" s="1"/>
  <c r="W4" i="4"/>
  <c r="X4" i="4" s="1"/>
  <c r="W6" i="4"/>
  <c r="X6" i="4" s="1"/>
  <c r="W10" i="4"/>
  <c r="X10" i="4" s="1"/>
  <c r="H7" i="3"/>
  <c r="D5" i="3"/>
  <c r="I4" i="3"/>
  <c r="B5" i="3"/>
  <c r="H4" i="3"/>
  <c r="G4" i="3"/>
  <c r="G7" i="3"/>
  <c r="B6" i="3"/>
  <c r="F7" i="3"/>
  <c r="H5" i="3"/>
  <c r="G5" i="3"/>
  <c r="J7" i="3"/>
  <c r="J4" i="3"/>
  <c r="E7" i="3"/>
  <c r="J6" i="3"/>
  <c r="F4" i="3"/>
  <c r="I6" i="3"/>
  <c r="I5" i="3"/>
  <c r="D7" i="3"/>
  <c r="E4" i="3"/>
  <c r="B7" i="3"/>
  <c r="H6" i="3"/>
  <c r="D4" i="3"/>
  <c r="G6" i="3"/>
  <c r="B4" i="3"/>
  <c r="J5" i="3"/>
  <c r="F5" i="3"/>
  <c r="I7" i="3"/>
  <c r="E6" i="3"/>
  <c r="E5" i="3"/>
  <c r="F6" i="3"/>
  <c r="D6" i="3"/>
  <c r="H7" i="1"/>
  <c r="D5" i="1"/>
  <c r="I4" i="1"/>
  <c r="B5" i="1"/>
  <c r="H4" i="1"/>
  <c r="G7" i="1"/>
  <c r="F7" i="1"/>
  <c r="G4" i="1"/>
  <c r="H5" i="1"/>
  <c r="F5" i="1"/>
  <c r="E7" i="1"/>
  <c r="J6" i="1"/>
  <c r="F4" i="1"/>
  <c r="D7" i="1"/>
  <c r="I6" i="1"/>
  <c r="E4" i="1"/>
  <c r="B4" i="1"/>
  <c r="E6" i="1"/>
  <c r="J5" i="1"/>
  <c r="I5" i="1"/>
  <c r="E5" i="1"/>
  <c r="B7" i="1"/>
  <c r="H6" i="1"/>
  <c r="D4" i="1"/>
  <c r="G6" i="1"/>
  <c r="I7" i="1"/>
  <c r="J4" i="1"/>
  <c r="B6" i="1"/>
  <c r="G5" i="1"/>
  <c r="J7" i="1"/>
  <c r="F6" i="1"/>
  <c r="D6" i="1"/>
  <c r="M6" i="12" l="1"/>
  <c r="M7" i="12"/>
  <c r="M4" i="12"/>
  <c r="M6" i="11"/>
  <c r="M5" i="11"/>
  <c r="M4" i="11"/>
  <c r="M7" i="11"/>
  <c r="M8" i="11"/>
  <c r="M11" i="11"/>
  <c r="M9" i="11"/>
  <c r="B4" i="10"/>
  <c r="G6" i="10"/>
  <c r="I5" i="10"/>
  <c r="E6" i="10"/>
  <c r="D4" i="10"/>
  <c r="H6" i="10"/>
  <c r="B7" i="10"/>
  <c r="F4" i="10"/>
  <c r="E7" i="10"/>
  <c r="I4" i="10"/>
  <c r="B6" i="10"/>
  <c r="J5" i="10"/>
  <c r="E4" i="10"/>
  <c r="I6" i="10"/>
  <c r="D7" i="10"/>
  <c r="J6" i="10"/>
  <c r="G4" i="10"/>
  <c r="F7" i="10"/>
  <c r="D5" i="10"/>
  <c r="E5" i="10"/>
  <c r="H5" i="10"/>
  <c r="D6" i="10"/>
  <c r="H4" i="10"/>
  <c r="B5" i="10"/>
  <c r="G7" i="10"/>
  <c r="H7" i="10"/>
  <c r="J4" i="10"/>
  <c r="I7" i="10"/>
  <c r="F6" i="10"/>
  <c r="F5" i="10"/>
  <c r="J7" i="10"/>
  <c r="G5" i="10"/>
  <c r="B4" i="9"/>
  <c r="G6" i="9"/>
  <c r="H4" i="9"/>
  <c r="G7" i="9"/>
  <c r="F5" i="9"/>
  <c r="E6" i="9"/>
  <c r="D4" i="9"/>
  <c r="H6" i="9"/>
  <c r="B7" i="9"/>
  <c r="E5" i="9"/>
  <c r="I7" i="9"/>
  <c r="G5" i="9"/>
  <c r="H5" i="9"/>
  <c r="E4" i="9"/>
  <c r="I6" i="9"/>
  <c r="D7" i="9"/>
  <c r="F4" i="9"/>
  <c r="J6" i="9"/>
  <c r="E7" i="9"/>
  <c r="G4" i="9"/>
  <c r="F7" i="9"/>
  <c r="B5" i="9"/>
  <c r="J7" i="9"/>
  <c r="B6" i="9"/>
  <c r="D6" i="9"/>
  <c r="I5" i="9"/>
  <c r="J5" i="9"/>
  <c r="I4" i="9"/>
  <c r="D5" i="9"/>
  <c r="F6" i="9"/>
  <c r="H7" i="9"/>
  <c r="J4" i="9"/>
  <c r="B10" i="8"/>
  <c r="D10" i="8"/>
  <c r="H5" i="8"/>
  <c r="E10" i="8"/>
  <c r="F10" i="8"/>
  <c r="I10" i="8"/>
  <c r="J10" i="8"/>
  <c r="G10" i="8"/>
  <c r="H10" i="8"/>
  <c r="M11" i="8"/>
  <c r="M10" i="8"/>
  <c r="M6" i="8"/>
  <c r="M5" i="8"/>
  <c r="B4" i="8" s="1"/>
  <c r="M8" i="8"/>
  <c r="M9" i="8"/>
  <c r="I6" i="8" s="1"/>
  <c r="M7" i="8"/>
  <c r="M7" i="7"/>
  <c r="M4" i="7"/>
  <c r="M5" i="7"/>
  <c r="M6" i="6"/>
  <c r="M7" i="6"/>
  <c r="M4" i="6"/>
  <c r="M10" i="4"/>
  <c r="M6" i="4"/>
  <c r="M4" i="4"/>
  <c r="M8" i="4"/>
  <c r="M9" i="4"/>
  <c r="M11" i="4"/>
  <c r="M7" i="4"/>
  <c r="B4" i="12" l="1"/>
  <c r="G6" i="12"/>
  <c r="J5" i="12"/>
  <c r="D4" i="12"/>
  <c r="H6" i="12"/>
  <c r="B7" i="12"/>
  <c r="E4" i="12"/>
  <c r="I6" i="12"/>
  <c r="D7" i="12"/>
  <c r="I7" i="12"/>
  <c r="H5" i="12"/>
  <c r="F4" i="12"/>
  <c r="J6" i="12"/>
  <c r="E7" i="12"/>
  <c r="I5" i="12"/>
  <c r="G4" i="12"/>
  <c r="F7" i="12"/>
  <c r="G7" i="12"/>
  <c r="D6" i="12"/>
  <c r="H4" i="12"/>
  <c r="B5" i="12"/>
  <c r="B6" i="12"/>
  <c r="E6" i="12"/>
  <c r="I4" i="12"/>
  <c r="D5" i="12"/>
  <c r="H7" i="12"/>
  <c r="J4" i="12"/>
  <c r="E5" i="12"/>
  <c r="F5" i="12"/>
  <c r="J7" i="12"/>
  <c r="G5" i="12"/>
  <c r="F6" i="12"/>
  <c r="B4" i="11"/>
  <c r="G6" i="11"/>
  <c r="F9" i="11"/>
  <c r="J11" i="11"/>
  <c r="D4" i="11"/>
  <c r="H6" i="11"/>
  <c r="B7" i="11"/>
  <c r="G9" i="11"/>
  <c r="E11" i="11"/>
  <c r="I8" i="11"/>
  <c r="E4" i="11"/>
  <c r="I6" i="11"/>
  <c r="D7" i="11"/>
  <c r="H9" i="11"/>
  <c r="B10" i="11"/>
  <c r="I10" i="11"/>
  <c r="H5" i="11"/>
  <c r="D9" i="11"/>
  <c r="F4" i="11"/>
  <c r="J6" i="11"/>
  <c r="E7" i="11"/>
  <c r="I9" i="11"/>
  <c r="D10" i="11"/>
  <c r="F7" i="11"/>
  <c r="J9" i="11"/>
  <c r="E10" i="11"/>
  <c r="F5" i="11"/>
  <c r="B6" i="11"/>
  <c r="F11" i="11"/>
  <c r="G4" i="11"/>
  <c r="E8" i="11"/>
  <c r="D6" i="11"/>
  <c r="G11" i="11"/>
  <c r="J5" i="11"/>
  <c r="H4" i="11"/>
  <c r="B5" i="11"/>
  <c r="G7" i="11"/>
  <c r="F10" i="11"/>
  <c r="I5" i="11"/>
  <c r="I4" i="11"/>
  <c r="D5" i="11"/>
  <c r="H7" i="11"/>
  <c r="B8" i="11"/>
  <c r="G10" i="11"/>
  <c r="J4" i="11"/>
  <c r="E5" i="11"/>
  <c r="I7" i="11"/>
  <c r="D8" i="11"/>
  <c r="H10" i="11"/>
  <c r="B11" i="11"/>
  <c r="J7" i="11"/>
  <c r="D11" i="11"/>
  <c r="G5" i="11"/>
  <c r="F8" i="11"/>
  <c r="J10" i="11"/>
  <c r="G8" i="11"/>
  <c r="H8" i="11"/>
  <c r="B9" i="11"/>
  <c r="E6" i="11"/>
  <c r="H11" i="11"/>
  <c r="J8" i="11"/>
  <c r="E9" i="11"/>
  <c r="I11" i="11"/>
  <c r="F6" i="11"/>
  <c r="G5" i="8"/>
  <c r="I7" i="8"/>
  <c r="H4" i="8"/>
  <c r="J7" i="8"/>
  <c r="H8" i="8"/>
  <c r="E7" i="8"/>
  <c r="B8" i="8"/>
  <c r="B7" i="8"/>
  <c r="H7" i="8"/>
  <c r="B5" i="8"/>
  <c r="H6" i="8"/>
  <c r="I11" i="8"/>
  <c r="D5" i="8"/>
  <c r="I5" i="8"/>
  <c r="H11" i="8"/>
  <c r="J9" i="8"/>
  <c r="F6" i="8"/>
  <c r="E6" i="8"/>
  <c r="D9" i="8"/>
  <c r="F7" i="8"/>
  <c r="E11" i="8"/>
  <c r="J11" i="8"/>
  <c r="D7" i="8"/>
  <c r="D8" i="8"/>
  <c r="F5" i="8"/>
  <c r="E4" i="8"/>
  <c r="E5" i="8"/>
  <c r="J4" i="8"/>
  <c r="I9" i="8"/>
  <c r="G9" i="8"/>
  <c r="E9" i="8"/>
  <c r="J6" i="8"/>
  <c r="G11" i="8"/>
  <c r="F4" i="8"/>
  <c r="D4" i="8"/>
  <c r="I4" i="8"/>
  <c r="F11" i="8"/>
  <c r="B6" i="8"/>
  <c r="I8" i="8"/>
  <c r="G4" i="8"/>
  <c r="D11" i="8"/>
  <c r="F9" i="8"/>
  <c r="E8" i="8"/>
  <c r="G6" i="8"/>
  <c r="J8" i="8"/>
  <c r="G7" i="8"/>
  <c r="F8" i="8"/>
  <c r="J5" i="8"/>
  <c r="D6" i="8"/>
  <c r="B11" i="8"/>
  <c r="B9" i="8"/>
  <c r="G8" i="8"/>
  <c r="H9" i="8"/>
  <c r="B4" i="7"/>
  <c r="G6" i="7"/>
  <c r="D4" i="7"/>
  <c r="H6" i="7"/>
  <c r="B7" i="7"/>
  <c r="G7" i="7"/>
  <c r="E4" i="7"/>
  <c r="I6" i="7"/>
  <c r="D7" i="7"/>
  <c r="F4" i="7"/>
  <c r="J6" i="7"/>
  <c r="E7" i="7"/>
  <c r="G4" i="7"/>
  <c r="F7" i="7"/>
  <c r="H4" i="7"/>
  <c r="B5" i="7"/>
  <c r="B6" i="7"/>
  <c r="I4" i="7"/>
  <c r="D5" i="7"/>
  <c r="H7" i="7"/>
  <c r="H5" i="7"/>
  <c r="I5" i="7"/>
  <c r="F6" i="7"/>
  <c r="J4" i="7"/>
  <c r="E5" i="7"/>
  <c r="I7" i="7"/>
  <c r="F5" i="7"/>
  <c r="J7" i="7"/>
  <c r="D6" i="7"/>
  <c r="J5" i="7"/>
  <c r="G5" i="7"/>
  <c r="E6" i="7"/>
  <c r="B4" i="6"/>
  <c r="G6" i="6"/>
  <c r="I7" i="6"/>
  <c r="D6" i="6"/>
  <c r="D4" i="6"/>
  <c r="H6" i="6"/>
  <c r="B7" i="6"/>
  <c r="E5" i="6"/>
  <c r="E4" i="6"/>
  <c r="I6" i="6"/>
  <c r="D7" i="6"/>
  <c r="F4" i="6"/>
  <c r="J6" i="6"/>
  <c r="E7" i="6"/>
  <c r="E6" i="6"/>
  <c r="I5" i="6"/>
  <c r="G4" i="6"/>
  <c r="F7" i="6"/>
  <c r="J4" i="6"/>
  <c r="F6" i="6"/>
  <c r="H4" i="6"/>
  <c r="B5" i="6"/>
  <c r="G7" i="6"/>
  <c r="I4" i="6"/>
  <c r="D5" i="6"/>
  <c r="H7" i="6"/>
  <c r="J5" i="6"/>
  <c r="F5" i="6"/>
  <c r="J7" i="6"/>
  <c r="G5" i="6"/>
  <c r="H5" i="6"/>
  <c r="B6" i="6"/>
  <c r="B4" i="4"/>
  <c r="D4" i="4"/>
  <c r="H6" i="4"/>
  <c r="B7" i="4"/>
  <c r="E4" i="4"/>
  <c r="I6" i="4"/>
  <c r="D7" i="4"/>
  <c r="H9" i="4"/>
  <c r="B10" i="4"/>
  <c r="F11" i="4"/>
  <c r="D6" i="4"/>
  <c r="H8" i="4"/>
  <c r="F4" i="4"/>
  <c r="J6" i="4"/>
  <c r="E7" i="4"/>
  <c r="I9" i="4"/>
  <c r="D10" i="4"/>
  <c r="G10" i="4"/>
  <c r="G8" i="4"/>
  <c r="B9" i="4"/>
  <c r="G4" i="4"/>
  <c r="F7" i="4"/>
  <c r="J9" i="4"/>
  <c r="E10" i="4"/>
  <c r="G7" i="4"/>
  <c r="F10" i="4"/>
  <c r="G11" i="4"/>
  <c r="J5" i="4"/>
  <c r="E6" i="4"/>
  <c r="H11" i="4"/>
  <c r="H4" i="4"/>
  <c r="B5" i="4"/>
  <c r="I4" i="4"/>
  <c r="D5" i="4"/>
  <c r="H7" i="4"/>
  <c r="B8" i="4"/>
  <c r="J4" i="4"/>
  <c r="E5" i="4"/>
  <c r="I7" i="4"/>
  <c r="D8" i="4"/>
  <c r="H10" i="4"/>
  <c r="B11" i="4"/>
  <c r="G5" i="4"/>
  <c r="F8" i="4"/>
  <c r="J10" i="4"/>
  <c r="E11" i="4"/>
  <c r="H5" i="4"/>
  <c r="B6" i="4"/>
  <c r="F5" i="4"/>
  <c r="J7" i="4"/>
  <c r="E8" i="4"/>
  <c r="I10" i="4"/>
  <c r="D11" i="4"/>
  <c r="F6" i="4"/>
  <c r="J8" i="4"/>
  <c r="E9" i="4"/>
  <c r="I11" i="4"/>
  <c r="G6" i="4"/>
  <c r="F9" i="4"/>
  <c r="J11" i="4"/>
  <c r="G9" i="4"/>
  <c r="I5" i="4"/>
  <c r="I8" i="4"/>
  <c r="D9" i="4"/>
</calcChain>
</file>

<file path=xl/sharedStrings.xml><?xml version="1.0" encoding="utf-8"?>
<sst xmlns="http://schemas.openxmlformats.org/spreadsheetml/2006/main" count="2202" uniqueCount="387">
  <si>
    <t>BOY'S DIVISION ONE BLACK PENNANT TABLE</t>
  </si>
  <si>
    <t>Club</t>
  </si>
  <si>
    <t>Played</t>
  </si>
  <si>
    <t>Won</t>
  </si>
  <si>
    <t>Lost</t>
  </si>
  <si>
    <t>Halved</t>
  </si>
  <si>
    <t>For</t>
  </si>
  <si>
    <t>Against</t>
  </si>
  <si>
    <t>Points</t>
  </si>
  <si>
    <t>PLAYED</t>
  </si>
  <si>
    <t>WINS</t>
  </si>
  <si>
    <t>HALVED</t>
  </si>
  <si>
    <t>LOSS</t>
  </si>
  <si>
    <t>FOR</t>
  </si>
  <si>
    <t>AGAINST</t>
  </si>
  <si>
    <t>POINTS</t>
  </si>
  <si>
    <t>Joondalup 1</t>
  </si>
  <si>
    <t>WAGC 1</t>
  </si>
  <si>
    <t>Gosnells 1</t>
  </si>
  <si>
    <t>Royal Perth 1</t>
  </si>
  <si>
    <t>ROUND BY ROUND RESULTS</t>
  </si>
  <si>
    <t>ROUND 3, SUNDAY FEBRUARY 16 - ROYAL PERTH GOLF CLUB</t>
  </si>
  <si>
    <t>CLUB:</t>
  </si>
  <si>
    <t>NAME</t>
  </si>
  <si>
    <t>DAILY HANDICAP</t>
  </si>
  <si>
    <t>WINNING MATCH SCORE</t>
  </si>
  <si>
    <t>Bailey Pilapil</t>
  </si>
  <si>
    <t>Mason Burr</t>
  </si>
  <si>
    <t>+1</t>
  </si>
  <si>
    <t>7&amp;6</t>
  </si>
  <si>
    <t>Lucas Wan</t>
  </si>
  <si>
    <t>Square</t>
  </si>
  <si>
    <t>Connor Pearson</t>
  </si>
  <si>
    <t>Ryan Leck</t>
  </si>
  <si>
    <t>Ty Cleland</t>
  </si>
  <si>
    <t>3&amp;1</t>
  </si>
  <si>
    <t>Jovi Gibson</t>
  </si>
  <si>
    <t>2up</t>
  </si>
  <si>
    <t>Connor Roberts</t>
  </si>
  <si>
    <t>Seth Dembo</t>
  </si>
  <si>
    <t>Blake Wager</t>
  </si>
  <si>
    <t>WINNER:</t>
  </si>
  <si>
    <t>Spencer Harrison</t>
  </si>
  <si>
    <t>+3</t>
  </si>
  <si>
    <t>Nate Johnson</t>
  </si>
  <si>
    <t>1up</t>
  </si>
  <si>
    <t>Nicholas Chua</t>
  </si>
  <si>
    <t>Jackson Tait</t>
  </si>
  <si>
    <t>Fynn Harrison</t>
  </si>
  <si>
    <t>Zach Nayar</t>
  </si>
  <si>
    <t>4&amp;2</t>
  </si>
  <si>
    <t>Jack MacDonald</t>
  </si>
  <si>
    <t>Ronan Nayar</t>
  </si>
  <si>
    <t>Ryan Wong</t>
  </si>
  <si>
    <t>Archie McKinney</t>
  </si>
  <si>
    <t>2&amp;1</t>
  </si>
  <si>
    <t>ROUND 2, SUNDAY FEBRUARY 9 - ROYAL FREMANTLE GOLF CLUB</t>
  </si>
  <si>
    <t>+2</t>
  </si>
  <si>
    <t>6&amp;5</t>
  </si>
  <si>
    <t>5&amp;4</t>
  </si>
  <si>
    <t>4&amp;3</t>
  </si>
  <si>
    <t>6&amp;4</t>
  </si>
  <si>
    <t>ROUND 1, SUNDAY FEBRUARY 2 - WANNEROO GOLF CLUB</t>
  </si>
  <si>
    <t>+4</t>
  </si>
  <si>
    <t>Archie Mckinney</t>
  </si>
  <si>
    <t>Harrison, Spencer</t>
  </si>
  <si>
    <t>Chua, Nicholas</t>
  </si>
  <si>
    <t>Harrison, Fynn</t>
  </si>
  <si>
    <t>MacDonald, Jack</t>
  </si>
  <si>
    <t>Brennan, James</t>
  </si>
  <si>
    <t>3&amp;2</t>
  </si>
  <si>
    <t xml:space="preserve"> </t>
  </si>
  <si>
    <t>5&amp;3</t>
  </si>
  <si>
    <t>7&amp;5</t>
  </si>
  <si>
    <t>8&amp;7</t>
  </si>
  <si>
    <t>8&amp;6</t>
  </si>
  <si>
    <t>9&amp;8</t>
  </si>
  <si>
    <t>9&amp;7</t>
  </si>
  <si>
    <t>10&amp;8</t>
  </si>
  <si>
    <t>W/O</t>
  </si>
  <si>
    <t>TBA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</si>
  <si>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</si>
  <si>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</si>
  <si>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</si>
  <si>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</si>
  <si>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</si>
  <si>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</si>
  <si>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</si>
  <si>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</si>
  <si>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</si>
  <si>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</si>
  <si>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</si>
  <si>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BOY'S DIVISION ONE GOLD PENNANT TABLE</t>
  </si>
  <si>
    <t>Wanneroo</t>
  </si>
  <si>
    <t>Lake Karrinyup 1</t>
  </si>
  <si>
    <t>Royal Fremantle 1</t>
  </si>
  <si>
    <t>The Vines 1</t>
  </si>
  <si>
    <t>Liam Sullivan</t>
  </si>
  <si>
    <t>Ollie Marsh</t>
  </si>
  <si>
    <t>Declan Pereira</t>
  </si>
  <si>
    <t>Lucas Watson</t>
  </si>
  <si>
    <t>Riley Schafer</t>
  </si>
  <si>
    <t>Shayne Lumsden</t>
  </si>
  <si>
    <t>Ethan Hews</t>
  </si>
  <si>
    <t>Austen Marsh</t>
  </si>
  <si>
    <t>Lucas Cowton</t>
  </si>
  <si>
    <t>Lucas Begley</t>
  </si>
  <si>
    <t>Kloden Brown</t>
  </si>
  <si>
    <t>Dan Murrowood</t>
  </si>
  <si>
    <t>Thomas Pyke</t>
  </si>
  <si>
    <t>Krishav Sheth</t>
  </si>
  <si>
    <t>Sam Monteleone</t>
  </si>
  <si>
    <t>Finn Kelly</t>
  </si>
  <si>
    <t>Steele Maxwell</t>
  </si>
  <si>
    <t>Lachlan Pastor</t>
  </si>
  <si>
    <t>Cian Parkinson</t>
  </si>
  <si>
    <t>James Dyer</t>
  </si>
  <si>
    <t>Daniel Murrowood</t>
  </si>
  <si>
    <t>Campbell Krahner</t>
  </si>
  <si>
    <t>Mandeep Singh</t>
  </si>
  <si>
    <t>Ben Kivelhan</t>
  </si>
  <si>
    <t>Lucas Beagley</t>
  </si>
  <si>
    <t xml:space="preserve">Ollie Marsh </t>
  </si>
  <si>
    <t xml:space="preserve">Liam Sullivan </t>
  </si>
  <si>
    <t>Samuel Monteleone</t>
  </si>
  <si>
    <t>30th</t>
  </si>
  <si>
    <t>MATCH</t>
  </si>
  <si>
    <t>Mount Lawley 1</t>
  </si>
  <si>
    <t>Gosnells 2</t>
  </si>
  <si>
    <t>Royal Fremantle 2</t>
  </si>
  <si>
    <t>Lakelands</t>
  </si>
  <si>
    <t>Lake Karrinyup 2</t>
  </si>
  <si>
    <t>Cottesloe</t>
  </si>
  <si>
    <t xml:space="preserve">ROUND 4 - WANNEROO GC - SEMI-FINALS </t>
  </si>
  <si>
    <t xml:space="preserve">Seth Dembo </t>
  </si>
  <si>
    <t xml:space="preserve">Austen Marsh </t>
  </si>
  <si>
    <t xml:space="preserve">Lucas Beagley </t>
  </si>
  <si>
    <t xml:space="preserve">Ryan Leck </t>
  </si>
  <si>
    <t xml:space="preserve">Shayne Lumsden </t>
  </si>
  <si>
    <t xml:space="preserve">Lucas Wan </t>
  </si>
  <si>
    <t xml:space="preserve">Bailey Pilapil </t>
  </si>
  <si>
    <t xml:space="preserve">Ryan Wong </t>
  </si>
  <si>
    <t xml:space="preserve">James Dyer </t>
  </si>
  <si>
    <t xml:space="preserve">Jack Macdonald </t>
  </si>
  <si>
    <t xml:space="preserve">Lachlan Pastor </t>
  </si>
  <si>
    <t xml:space="preserve">Fynn Harrison </t>
  </si>
  <si>
    <t xml:space="preserve">Finn Kelly </t>
  </si>
  <si>
    <t xml:space="preserve">Krishav Sheth </t>
  </si>
  <si>
    <t xml:space="preserve">Spencer Harrison </t>
  </si>
  <si>
    <t xml:space="preserve">Dan Murrowood </t>
  </si>
  <si>
    <t xml:space="preserve">Archie Mckinney </t>
  </si>
  <si>
    <t xml:space="preserve">Steele Maxwell </t>
  </si>
  <si>
    <t xml:space="preserve">Ronan Nayar </t>
  </si>
  <si>
    <t xml:space="preserve">Tom Pyke </t>
  </si>
  <si>
    <t xml:space="preserve">Zach Nayar </t>
  </si>
  <si>
    <t xml:space="preserve">Ben Kivelhan </t>
  </si>
  <si>
    <t xml:space="preserve">Jackson Tait </t>
  </si>
  <si>
    <t xml:space="preserve">Kloden Brown </t>
  </si>
  <si>
    <t xml:space="preserve">Nate Johnson </t>
  </si>
  <si>
    <t xml:space="preserve">Mandeep Singh </t>
  </si>
  <si>
    <t xml:space="preserve">Connor Roberts </t>
  </si>
  <si>
    <t xml:space="preserve">Lucas Cowton </t>
  </si>
  <si>
    <t xml:space="preserve">Ty Cleland </t>
  </si>
  <si>
    <t xml:space="preserve">Ethan Hews </t>
  </si>
  <si>
    <t xml:space="preserve">Connor Pearson </t>
  </si>
  <si>
    <t xml:space="preserve">Riley Schafer </t>
  </si>
  <si>
    <t xml:space="preserve">Josiah Edwards </t>
  </si>
  <si>
    <t xml:space="preserve">Declan Pereira </t>
  </si>
  <si>
    <t xml:space="preserve">ROUND 4 - JOONDALUP CC - FINALS </t>
  </si>
  <si>
    <t>Half</t>
  </si>
  <si>
    <t>BOY'S DIVISION ONE PENNANT FINALS</t>
  </si>
  <si>
    <t xml:space="preserve">  </t>
  </si>
  <si>
    <t>Ethan Mibus</t>
  </si>
  <si>
    <t>Harry Kilgour</t>
  </si>
  <si>
    <t xml:space="preserve">Krishan Burgemeister </t>
  </si>
  <si>
    <t>Matthew Stewart</t>
  </si>
  <si>
    <t>Emilio Madaffari</t>
  </si>
  <si>
    <t>Aeon Day</t>
  </si>
  <si>
    <t>Seth Sims</t>
  </si>
  <si>
    <t>Riley Stephens</t>
  </si>
  <si>
    <t>Oliver Tilley</t>
  </si>
  <si>
    <t>Robbie Kilgour</t>
  </si>
  <si>
    <t xml:space="preserve">Bunbury </t>
  </si>
  <si>
    <t>Na-Phan Lloyd</t>
  </si>
  <si>
    <t>Eli Green</t>
  </si>
  <si>
    <t>Kai Scott</t>
  </si>
  <si>
    <t>Patrick Farr</t>
  </si>
  <si>
    <t>Ilyas Anaqui</t>
  </si>
  <si>
    <t>Marshall Pymont</t>
  </si>
  <si>
    <t>Jasper Edwards</t>
  </si>
  <si>
    <t>William Chapman</t>
  </si>
  <si>
    <t>Isaac Low</t>
  </si>
  <si>
    <t>Benjamin Cranny</t>
  </si>
  <si>
    <t xml:space="preserve">Hartfield </t>
  </si>
  <si>
    <t>Krishan Burgemeister</t>
  </si>
  <si>
    <t>Mitchell Smith</t>
  </si>
  <si>
    <t>Maxwell Willcox</t>
  </si>
  <si>
    <t>Joe Hanus</t>
  </si>
  <si>
    <t>Connor Knight</t>
  </si>
  <si>
    <t>Krishan Burgemesiter</t>
  </si>
  <si>
    <t>Ben Cranny</t>
  </si>
  <si>
    <t>BOY'S DIVISION TWO BLACK PENNANT TABLE</t>
  </si>
  <si>
    <t>William Palka</t>
  </si>
  <si>
    <t>Malakai Omar</t>
  </si>
  <si>
    <t>Jonas Bobusic</t>
  </si>
  <si>
    <t>Cole Fewster</t>
  </si>
  <si>
    <t>Gerry Karnady</t>
  </si>
  <si>
    <t>Jonathon Harper</t>
  </si>
  <si>
    <t>Nimit Chantakat</t>
  </si>
  <si>
    <t>Lewis Baker</t>
  </si>
  <si>
    <t>Andy Xu</t>
  </si>
  <si>
    <t>Dante Dampies</t>
  </si>
  <si>
    <t>The Vines 2</t>
  </si>
  <si>
    <t xml:space="preserve">Kai Newcombe </t>
  </si>
  <si>
    <t>Michael WYPER</t>
  </si>
  <si>
    <t xml:space="preserve">Kayden James </t>
  </si>
  <si>
    <t>Tristan HARMAN</t>
  </si>
  <si>
    <t xml:space="preserve">Beau Lees </t>
  </si>
  <si>
    <t>Ming GUO</t>
  </si>
  <si>
    <t xml:space="preserve">Dylan Rees </t>
  </si>
  <si>
    <t>Sola TANAKA</t>
  </si>
  <si>
    <t>Jeremy Tran</t>
  </si>
  <si>
    <t>Ryan CHEN</t>
  </si>
  <si>
    <t>Joondalup 2</t>
  </si>
  <si>
    <t>Chris Jiang</t>
  </si>
  <si>
    <t>Garry Karnady</t>
  </si>
  <si>
    <t>Ming Guo</t>
  </si>
  <si>
    <t>Sola Tanaka</t>
  </si>
  <si>
    <t>Nathan Budimuljono</t>
  </si>
  <si>
    <t>Ryan Chen</t>
  </si>
  <si>
    <t>Daniel Gorman</t>
  </si>
  <si>
    <t>Kayden James</t>
  </si>
  <si>
    <t>Beau Lees</t>
  </si>
  <si>
    <t>Elliot Wilson</t>
  </si>
  <si>
    <t>Dylans Rees</t>
  </si>
  <si>
    <t>Michael Wyper</t>
  </si>
  <si>
    <t>Jonathan Harper</t>
  </si>
  <si>
    <t>Tristan Hearmon</t>
  </si>
  <si>
    <t>Elliot Watson</t>
  </si>
  <si>
    <t>Kai Newcombe</t>
  </si>
  <si>
    <t>Nim Chantakat</t>
  </si>
  <si>
    <t>Nathan Budimuljino</t>
  </si>
  <si>
    <t>Dylan Rees</t>
  </si>
  <si>
    <t>BOY'S DIVISION TWO GOLD PENNANT TABLE</t>
  </si>
  <si>
    <t xml:space="preserve">Ethan Mibus </t>
  </si>
  <si>
    <t xml:space="preserve">Andreas Jenso n </t>
  </si>
  <si>
    <t xml:space="preserve">Cole Fewster </t>
  </si>
  <si>
    <t xml:space="preserve">Emilio Madaffari </t>
  </si>
  <si>
    <t xml:space="preserve">Jonathon Harper </t>
  </si>
  <si>
    <t xml:space="preserve">Seth Sims </t>
  </si>
  <si>
    <t xml:space="preserve">Lewis Baker </t>
  </si>
  <si>
    <t xml:space="preserve">Oliver Tilley </t>
  </si>
  <si>
    <t xml:space="preserve">Dante Dampies </t>
  </si>
  <si>
    <t xml:space="preserve">Eli Green </t>
  </si>
  <si>
    <t xml:space="preserve">Daniel Gorman </t>
  </si>
  <si>
    <t xml:space="preserve">Mitchell Smith </t>
  </si>
  <si>
    <t xml:space="preserve">Patrick Farr </t>
  </si>
  <si>
    <t xml:space="preserve">Marshall Pymont </t>
  </si>
  <si>
    <t xml:space="preserve">Will Chapman </t>
  </si>
  <si>
    <t xml:space="preserve">Jeremy Tran </t>
  </si>
  <si>
    <t xml:space="preserve">Harry Kilgour </t>
  </si>
  <si>
    <t xml:space="preserve">Chris Jiang </t>
  </si>
  <si>
    <t xml:space="preserve">Matthew Stewart </t>
  </si>
  <si>
    <t xml:space="preserve">Michael Wyper </t>
  </si>
  <si>
    <t xml:space="preserve">Maxwell Wilcox </t>
  </si>
  <si>
    <t xml:space="preserve">Tristan Hearmon </t>
  </si>
  <si>
    <t xml:space="preserve">Robbie Kilgour </t>
  </si>
  <si>
    <t xml:space="preserve">Ming Guo </t>
  </si>
  <si>
    <t xml:space="preserve">Ryan Chen </t>
  </si>
  <si>
    <t xml:space="preserve">Na Phan LLoyd </t>
  </si>
  <si>
    <t xml:space="preserve">Jonas Bobusic </t>
  </si>
  <si>
    <t xml:space="preserve">Gerry Karnady </t>
  </si>
  <si>
    <t xml:space="preserve">Jasper Edwards </t>
  </si>
  <si>
    <t xml:space="preserve">Blake Wager </t>
  </si>
  <si>
    <t xml:space="preserve">Andy Xu </t>
  </si>
  <si>
    <t>Bunbury</t>
  </si>
  <si>
    <t>Hartfield</t>
  </si>
  <si>
    <t>BOY'S DIVISION TWO PENNANT FINALS</t>
  </si>
  <si>
    <t>Sean Wu</t>
  </si>
  <si>
    <t>Ben Gregory</t>
  </si>
  <si>
    <t xml:space="preserve">Owen Spedding </t>
  </si>
  <si>
    <t>Harry Alcock</t>
  </si>
  <si>
    <t>Ryker Sampson</t>
  </si>
  <si>
    <t>Oliver Wright</t>
  </si>
  <si>
    <t>Zachary Sasidharan</t>
  </si>
  <si>
    <t>Noah Keren</t>
  </si>
  <si>
    <t>Minh Bressan</t>
  </si>
  <si>
    <t>Luke Bia</t>
  </si>
  <si>
    <t>Gosnells 3</t>
  </si>
  <si>
    <t xml:space="preserve">Nedlands </t>
  </si>
  <si>
    <t>Charlie Biddle</t>
  </si>
  <si>
    <t>Cain Blaszkow</t>
  </si>
  <si>
    <t>Henry Argall</t>
  </si>
  <si>
    <t>Alexander Day</t>
  </si>
  <si>
    <t>Keshvar Mohan</t>
  </si>
  <si>
    <t>Taj Haogarth</t>
  </si>
  <si>
    <t>Jaxon Dawkins</t>
  </si>
  <si>
    <t>Mason Tuckey</t>
  </si>
  <si>
    <t>Daniel Litchfield</t>
  </si>
  <si>
    <t xml:space="preserve">Mandurah </t>
  </si>
  <si>
    <t>ROUND 1, SUNDAY FEBRUARY 2 - THE WESTERN AUSTRALIAN GOLF CLUB</t>
  </si>
  <si>
    <t>Theo Grobler</t>
  </si>
  <si>
    <t>Cain Blaskow</t>
  </si>
  <si>
    <t>Owen Spedding</t>
  </si>
  <si>
    <t>Taj Hogarth</t>
  </si>
  <si>
    <t>ROUND 2, SUNDAY FEBRUARY 9 - GOSNELLS GOLF CLUB</t>
  </si>
  <si>
    <t>Noah Hollyock</t>
  </si>
  <si>
    <t>Dave Uneputty</t>
  </si>
  <si>
    <t>Ryder Brinkley</t>
  </si>
  <si>
    <t>Kai Walker</t>
  </si>
  <si>
    <t>Luke Bai</t>
  </si>
  <si>
    <t>ROUND 3, SUNDAY FEBRUARY 16 - MANDURAH COUNTRY CLUB</t>
  </si>
  <si>
    <t>BOY'S DIVISION THREE BLACK PENNANT TABLE</t>
  </si>
  <si>
    <t>Yash Sheth</t>
  </si>
  <si>
    <t>Tate Wincey</t>
  </si>
  <si>
    <t>Lucas Blizard</t>
  </si>
  <si>
    <t>Alex Willard</t>
  </si>
  <si>
    <t>Sam Lee</t>
  </si>
  <si>
    <t>Angus Critch</t>
  </si>
  <si>
    <t>Nicholas Tanner</t>
  </si>
  <si>
    <t>Jackson Hearn</t>
  </si>
  <si>
    <t>Lachlan Frost</t>
  </si>
  <si>
    <t>Lake Karrinyup 3</t>
  </si>
  <si>
    <t>Royal Perth 2</t>
  </si>
  <si>
    <t>Dane Wilkins</t>
  </si>
  <si>
    <t>Isaac Paton</t>
  </si>
  <si>
    <t>Lucas Parkinson</t>
  </si>
  <si>
    <t>Matt Lough</t>
  </si>
  <si>
    <t>Ryan Fan</t>
  </si>
  <si>
    <t>Declan Church</t>
  </si>
  <si>
    <t>Oscar Harris</t>
  </si>
  <si>
    <t>George Gale</t>
  </si>
  <si>
    <t>Finn Simpson</t>
  </si>
  <si>
    <t>Teddy Alman</t>
  </si>
  <si>
    <t>WAGC 2</t>
  </si>
  <si>
    <t xml:space="preserve">Cottesloe </t>
  </si>
  <si>
    <t>Jack Dyer</t>
  </si>
  <si>
    <t>Izaac Paton</t>
  </si>
  <si>
    <t>Louis Gale</t>
  </si>
  <si>
    <t xml:space="preserve">Alex Willard </t>
  </si>
  <si>
    <t>Hudson Jones</t>
  </si>
  <si>
    <t>Hudston Mitchell</t>
  </si>
  <si>
    <t>James Brennan</t>
  </si>
  <si>
    <t>Will Percival</t>
  </si>
  <si>
    <t>Mitchell Hudston</t>
  </si>
  <si>
    <t>BOY'S DIVISION THREE GOLD PENNANT TABLE</t>
  </si>
  <si>
    <t>Nick Tanner</t>
  </si>
  <si>
    <t>Mandurah CC</t>
  </si>
  <si>
    <t>Mathew Lough</t>
  </si>
  <si>
    <t>Zachary Sasidaran</t>
  </si>
  <si>
    <t>Royal Perth GC 2</t>
  </si>
  <si>
    <t xml:space="preserve">WAGC 2 </t>
  </si>
  <si>
    <t xml:space="preserve">ROUND 4 - LAKE KARRINYUP CC - FINALS </t>
  </si>
  <si>
    <t>Nedlands</t>
  </si>
  <si>
    <t>Mandurah</t>
  </si>
  <si>
    <t>BOY'S DIVISION THREE PENNANT FINALS</t>
  </si>
  <si>
    <t>Lewis Smith</t>
  </si>
  <si>
    <t>Charlie Corrie</t>
  </si>
  <si>
    <t>Ryan Dick</t>
  </si>
  <si>
    <t>Felix Moler</t>
  </si>
  <si>
    <t>Eli Tomczak</t>
  </si>
  <si>
    <t>David Chan</t>
  </si>
  <si>
    <t>Jamie Desouza</t>
  </si>
  <si>
    <t>Henry Stobie</t>
  </si>
  <si>
    <t>The Vines 3</t>
  </si>
  <si>
    <t>Cottesloe 2</t>
  </si>
  <si>
    <t>Louis Lander</t>
  </si>
  <si>
    <t>Jun Ren Boon</t>
  </si>
  <si>
    <t>Sunny Needs</t>
  </si>
  <si>
    <t>Luke Middenway</t>
  </si>
  <si>
    <t>Chase Thurlow</t>
  </si>
  <si>
    <t>Patrick Middenway</t>
  </si>
  <si>
    <t>Murray Smith</t>
  </si>
  <si>
    <t>Jun Fen Boon</t>
  </si>
  <si>
    <t>Mount Lawley 2</t>
  </si>
  <si>
    <t xml:space="preserve">Sea View </t>
  </si>
  <si>
    <t>Lewis smith</t>
  </si>
  <si>
    <t>Jamie DeSouza</t>
  </si>
  <si>
    <t>Lachie McPherson</t>
  </si>
  <si>
    <t>Raphael Von Sievers</t>
  </si>
  <si>
    <t>Jackson Newsome</t>
  </si>
  <si>
    <t>Zeo Cheng</t>
  </si>
  <si>
    <t>Ethan Roets</t>
  </si>
  <si>
    <t>Jason Qiu</t>
  </si>
  <si>
    <t>Lachlan McPherson</t>
  </si>
  <si>
    <t>FINALS, SUNDAY FEBRUARY 23 - LAKE KARRINYUP COUNTRY CLUB</t>
  </si>
  <si>
    <t>BOY'S DIVISION FOUR PENNANT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</si>
</sst>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#######"/>
  </numFmts>
  <fonts count="16">
    <font>
      <sz val="10"/>
      <color rgb="FF000000"/>
      <name val="Arial"/>
    </font>
    <font>
      <sz val="18"/>
      <color rgb="FF000000"/>
      <name val="Trebuchet MS"/>
    </font>
    <font>
      <sz val="10"/>
      <name val="Arial"/>
    </font>
    <font>
      <b/>
      <sz val="10"/>
      <color rgb="FFFFFFFF"/>
      <name val="Trebuchet MS"/>
    </font>
    <font>
      <b/>
      <sz val="10"/>
      <name val="Trebuchet MS"/>
    </font>
    <font>
      <b/>
      <sz val="10"/>
      <name val="Arial"/>
    </font>
    <font>
      <sz val="10"/>
      <color rgb="FFFFFFFF"/>
      <name val="Trebuchet MS"/>
    </font>
    <font>
      <sz val="10"/>
      <name val="&quot;Trebuchet MS&quot;"/>
    </font>
    <font>
      <sz val="10"/>
      <name val="Trebuchet MS"/>
    </font>
    <font>
      <sz val="10"/>
      <name val="Arial"/>
    </font>
    <font>
      <b/>
      <sz val="9"/>
      <color rgb="FF000000"/>
      <name val="Trebuchet MS"/>
    </font>
    <font>
      <b/>
      <sz val="12"/>
      <name val="Trebuchet MS"/>
    </font>
    <font>
      <b/>
      <sz val="9"/>
      <name val="Trebuchet MS"/>
    </font>
    <font>
      <sz val="10"/>
      <name val="Trebuchet MS"/>
    </font>
    <font>
      <sz val="9"/>
      <color rgb="FF000000"/>
      <name val="Trebuchet MS"/>
    </font>
    <font>
      <b/>
      <sz val="13"/>
      <name val="Trebuchet MS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F4CCCC"/>
        <bgColor rgb="FFF4CCCC"/>
      </patternFill>
    </fill>
    <fill>
      <patternFill patternType="solid">
        <fgColor rgb="FFF7CA2D"/>
        <bgColor rgb="FFF7CA2D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27"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4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right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 applyAlignment="1">
      <alignment vertical="center" wrapText="1"/>
    </xf>
    <xf numFmtId="164" fontId="9" fillId="2" borderId="0" xfId="0" applyNumberFormat="1" applyFont="1" applyFill="1" applyAlignment="1">
      <alignment vertical="center" wrapText="1"/>
    </xf>
    <xf numFmtId="164" fontId="9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4" borderId="3" xfId="0" quotePrefix="1" applyFont="1" applyFill="1" applyBorder="1" applyAlignment="1">
      <alignment horizontal="center" vertical="center" wrapText="1"/>
    </xf>
    <xf numFmtId="49" fontId="9" fillId="2" borderId="0" xfId="0" applyNumberFormat="1" applyFont="1" applyFill="1" applyAlignment="1">
      <alignment wrapText="1"/>
    </xf>
    <xf numFmtId="0" fontId="12" fillId="7" borderId="3" xfId="0" applyFont="1" applyFill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2" borderId="0" xfId="0" applyNumberFormat="1" applyFont="1" applyFill="1" applyAlignment="1">
      <alignment horizontal="center" wrapText="1"/>
    </xf>
    <xf numFmtId="0" fontId="9" fillId="2" borderId="8" xfId="0" applyFont="1" applyFill="1" applyBorder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12" fillId="7" borderId="3" xfId="0" quotePrefix="1" applyFont="1" applyFill="1" applyBorder="1" applyAlignment="1">
      <alignment horizontal="center" vertical="center" wrapText="1"/>
    </xf>
    <xf numFmtId="49" fontId="12" fillId="2" borderId="0" xfId="0" applyNumberFormat="1" applyFont="1" applyFill="1" applyAlignment="1">
      <alignment wrapText="1"/>
    </xf>
    <xf numFmtId="0" fontId="1" fillId="2" borderId="0" xfId="0" applyFont="1" applyFill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7" borderId="9" xfId="0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0" fontId="8" fillId="0" borderId="0" xfId="0" applyFont="1" applyAlignment="1">
      <alignment wrapText="1"/>
    </xf>
    <xf numFmtId="0" fontId="13" fillId="2" borderId="0" xfId="0" applyFont="1" applyFill="1" applyAlignment="1">
      <alignment horizontal="right" wrapText="1"/>
    </xf>
    <xf numFmtId="0" fontId="2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wrapText="1"/>
    </xf>
    <xf numFmtId="0" fontId="10" fillId="5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12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8" xfId="0" applyFont="1" applyBorder="1" applyAlignment="1">
      <alignment wrapText="1"/>
    </xf>
    <xf numFmtId="0" fontId="12" fillId="6" borderId="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wrapText="1"/>
    </xf>
    <xf numFmtId="49" fontId="2" fillId="2" borderId="0" xfId="0" applyNumberFormat="1" applyFont="1" applyFill="1" applyAlignment="1">
      <alignment wrapText="1"/>
    </xf>
    <xf numFmtId="0" fontId="8" fillId="8" borderId="7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0" fontId="8" fillId="8" borderId="1" xfId="0" applyFont="1" applyFill="1" applyBorder="1" applyAlignment="1">
      <alignment horizontal="right" vertical="center" wrapText="1"/>
    </xf>
    <xf numFmtId="164" fontId="12" fillId="2" borderId="0" xfId="0" applyNumberFormat="1" applyFont="1" applyFill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0" borderId="10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2" fillId="6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2" fillId="6" borderId="15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vertical="center" wrapText="1"/>
    </xf>
    <xf numFmtId="0" fontId="8" fillId="2" borderId="14" xfId="0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4" fillId="2" borderId="8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1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alMaidment\Desktop\2025%20Pennants%20Results\2025%20Junior%20Pennants\Boys_%20Division%201%20Pennant%20Finals.xlsx" TargetMode="External"/><Relationship Id="rId1" Type="http://schemas.openxmlformats.org/officeDocument/2006/relationships/externalLinkPath" Target="Boys_%20Division%201%20Pennant%20Final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alMaidment\Desktop\2025%20Pennants%20Results\2025%20Junior%20Pennants\Boys_%20Division%202%20Pennant%20Finals.xlsx" TargetMode="External"/><Relationship Id="rId1" Type="http://schemas.openxmlformats.org/officeDocument/2006/relationships/externalLinkPath" Target="Boys_%20Division%202%20Pennant%20Final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ealMaidment\Desktop\2025%20Pennants%20Results\2025%20Junior%20Pennants\Boys_%20Division%203%20Pennant%20Finals.xlsx" TargetMode="External"/><Relationship Id="rId1" Type="http://schemas.openxmlformats.org/officeDocument/2006/relationships/externalLinkPath" Target="Boys_%20Division%203%20Pennant%20Fin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Y204"/>
  <sheetViews>
    <sheetView showGridLines="0" workbookViewId="0"/>
  </sheetViews>
  <sheetFormatPr defaultColWidth="12.5703125" defaultRowHeight="12.75" customHeight="1"/>
  <cols>
    <col min="1" max="1" width="2.42578125" customWidth="1"/>
    <col min="2" max="2" width="6.28515625" customWidth="1"/>
    <col min="3" max="3" width="14.85546875" customWidth="1"/>
    <col min="4" max="4" width="8.42578125" customWidth="1"/>
    <col min="5" max="5" width="8.28515625" customWidth="1"/>
    <col min="6" max="6" width="8.85546875" customWidth="1"/>
    <col min="7" max="7" width="9" customWidth="1"/>
    <col min="8" max="8" width="12" customWidth="1"/>
    <col min="9" max="9" width="10.140625" customWidth="1"/>
    <col min="10" max="10" width="8.42578125" customWidth="1"/>
    <col min="11" max="11" width="8.28515625" customWidth="1"/>
    <col min="12" max="12" width="6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7.42578125" hidden="1" customWidth="1"/>
    <col min="21" max="21" width="12.5703125" hidden="1" customWidth="1"/>
    <col min="22" max="24" width="8.42578125" hidden="1" customWidth="1"/>
    <col min="25" max="25" width="5.140625" customWidth="1"/>
  </cols>
  <sheetData>
    <row r="1" spans="1:25" ht="23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>
      <c r="A2" s="1"/>
      <c r="B2" s="47" t="s">
        <v>0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>
      <c r="A3" s="2"/>
      <c r="B3" s="49" t="s">
        <v>1</v>
      </c>
      <c r="C3" s="48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5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>
      <c r="A4" s="6">
        <v>1</v>
      </c>
      <c r="B4" s="50" t="str">
        <f t="shared" ref="B4:B7" si="0">VLOOKUP(A4,$M$4:$X$7,2,FALSE)</f>
        <v>Gosnells 1</v>
      </c>
      <c r="C4" s="46"/>
      <c r="D4" s="7">
        <f t="shared" ref="D4:D7" si="1">VLOOKUP(A4,$M$4:$X$7,3,FALSE)</f>
        <v>3</v>
      </c>
      <c r="E4" s="7">
        <f t="shared" ref="E4:E7" si="2">VLOOKUP(A4,$M$4:$X$7,4,FALSE)</f>
        <v>2</v>
      </c>
      <c r="F4" s="7">
        <f t="shared" ref="F4:F7" si="3">VLOOKUP(A4,$M$4:$X$7,6,FALSE)</f>
        <v>0</v>
      </c>
      <c r="G4" s="7">
        <f t="shared" ref="G4:G7" si="4">VLOOKUP(A4,$M$4:$X$7,5,FALSE)</f>
        <v>1</v>
      </c>
      <c r="H4" s="7">
        <f t="shared" ref="H4:H7" si="5">VLOOKUP(A4,$M$4:$X$7,7,FALSE)</f>
        <v>9.5</v>
      </c>
      <c r="I4" s="7">
        <f t="shared" ref="I4:I7" si="6">VLOOKUP(A4,$M$4:$X$7,8,FALSE)</f>
        <v>5.5</v>
      </c>
      <c r="J4" s="45">
        <f t="shared" ref="J4:J7" si="7">VLOOKUP(A4,$M$4:$X$7,9,FALSE)</f>
        <v>5</v>
      </c>
      <c r="K4" s="46"/>
      <c r="L4" s="8"/>
      <c r="M4" s="8">
        <f t="shared" ref="M4:M7" si="8">RANK(X4,$X$4:$X$7,1)</f>
        <v>2</v>
      </c>
      <c r="N4" s="9" t="s">
        <v>16</v>
      </c>
      <c r="O4" s="10">
        <f t="shared" ref="O4:O7" si="9">COUNTIF($N$9:$P$194,N4)</f>
        <v>3</v>
      </c>
      <c r="P4" s="8">
        <f t="shared" ref="P4:P7" si="10">COUNTIF($R$9:$R$194,N4)</f>
        <v>2</v>
      </c>
      <c r="Q4" s="8">
        <f t="shared" ref="Q4:Q7" si="11">COUNTIF($S$9:$T$194,N4)</f>
        <v>0</v>
      </c>
      <c r="R4" s="8">
        <f t="shared" ref="R4:R7" si="12">O4-P4-Q4</f>
        <v>1</v>
      </c>
      <c r="S4" s="8">
        <f t="shared" ref="S4:S7" si="13">SUMIF($N$8:$N$86,N4,$O$8:$O$86)+SUMIF($P$8:$P$86,N4,$Q$8:$Q$86)</f>
        <v>9.5</v>
      </c>
      <c r="T4" s="8">
        <f t="shared" ref="T4:T7" si="14">O4*5-S4</f>
        <v>5.5</v>
      </c>
      <c r="U4" s="8">
        <f t="shared" ref="U4:U7" si="15">P4*2+Q4</f>
        <v>4</v>
      </c>
      <c r="V4" s="8">
        <f t="shared" ref="V4:V7" si="16">U4+(S4/100)</f>
        <v>4.0949999999999998</v>
      </c>
      <c r="W4" s="8">
        <f t="shared" ref="W4:W7" si="17">RANK(V4,$V$4:$V$7)</f>
        <v>2</v>
      </c>
      <c r="X4" s="8">
        <f>W4+0.01</f>
        <v>2.0099999999999998</v>
      </c>
    </row>
    <row r="5" spans="1:25" ht="15">
      <c r="A5" s="6">
        <v>2</v>
      </c>
      <c r="B5" s="50" t="str">
        <f t="shared" si="0"/>
        <v>Joondalup 1</v>
      </c>
      <c r="C5" s="46"/>
      <c r="D5" s="7">
        <f t="shared" si="1"/>
        <v>3</v>
      </c>
      <c r="E5" s="7">
        <f t="shared" si="2"/>
        <v>2</v>
      </c>
      <c r="F5" s="7">
        <f t="shared" si="3"/>
        <v>1</v>
      </c>
      <c r="G5" s="7">
        <f t="shared" si="4"/>
        <v>0</v>
      </c>
      <c r="H5" s="7">
        <f t="shared" si="5"/>
        <v>9.5</v>
      </c>
      <c r="I5" s="7">
        <f t="shared" si="6"/>
        <v>5.5</v>
      </c>
      <c r="J5" s="45">
        <f t="shared" si="7"/>
        <v>4</v>
      </c>
      <c r="K5" s="46"/>
      <c r="L5" s="8"/>
      <c r="M5" s="8">
        <f t="shared" si="8"/>
        <v>4</v>
      </c>
      <c r="N5" s="9" t="s">
        <v>17</v>
      </c>
      <c r="O5" s="10">
        <f t="shared" si="9"/>
        <v>3</v>
      </c>
      <c r="P5" s="8">
        <f t="shared" si="10"/>
        <v>0</v>
      </c>
      <c r="Q5" s="8">
        <f t="shared" si="11"/>
        <v>1</v>
      </c>
      <c r="R5" s="8">
        <f t="shared" si="12"/>
        <v>2</v>
      </c>
      <c r="S5" s="8">
        <f t="shared" si="13"/>
        <v>6.5</v>
      </c>
      <c r="T5" s="8">
        <f t="shared" si="14"/>
        <v>8.5</v>
      </c>
      <c r="U5" s="8">
        <f t="shared" si="15"/>
        <v>1</v>
      </c>
      <c r="V5" s="8">
        <f t="shared" si="16"/>
        <v>1.0649999999999999</v>
      </c>
      <c r="W5" s="8">
        <f t="shared" si="17"/>
        <v>4</v>
      </c>
      <c r="X5" s="8">
        <f>W5+0.02</f>
        <v>4.0199999999999996</v>
      </c>
    </row>
    <row r="6" spans="1:25" ht="15">
      <c r="A6" s="6">
        <v>3</v>
      </c>
      <c r="B6" s="50" t="str">
        <f t="shared" si="0"/>
        <v>Royal Perth 1</v>
      </c>
      <c r="C6" s="46"/>
      <c r="D6" s="7">
        <f t="shared" si="1"/>
        <v>3</v>
      </c>
      <c r="E6" s="7">
        <f t="shared" si="2"/>
        <v>1</v>
      </c>
      <c r="F6" s="7">
        <f t="shared" si="3"/>
        <v>2</v>
      </c>
      <c r="G6" s="7">
        <f t="shared" si="4"/>
        <v>0</v>
      </c>
      <c r="H6" s="7">
        <f t="shared" si="5"/>
        <v>4.5</v>
      </c>
      <c r="I6" s="7">
        <f t="shared" si="6"/>
        <v>10.5</v>
      </c>
      <c r="J6" s="45">
        <f t="shared" si="7"/>
        <v>2</v>
      </c>
      <c r="K6" s="46"/>
      <c r="L6" s="8"/>
      <c r="M6" s="8">
        <f t="shared" si="8"/>
        <v>1</v>
      </c>
      <c r="N6" s="9" t="s">
        <v>18</v>
      </c>
      <c r="O6" s="10">
        <f t="shared" si="9"/>
        <v>3</v>
      </c>
      <c r="P6" s="8">
        <f t="shared" si="10"/>
        <v>2</v>
      </c>
      <c r="Q6" s="8">
        <f t="shared" si="11"/>
        <v>1</v>
      </c>
      <c r="R6" s="8">
        <f t="shared" si="12"/>
        <v>0</v>
      </c>
      <c r="S6" s="8">
        <f t="shared" si="13"/>
        <v>9.5</v>
      </c>
      <c r="T6" s="8">
        <f t="shared" si="14"/>
        <v>5.5</v>
      </c>
      <c r="U6" s="8">
        <f t="shared" si="15"/>
        <v>5</v>
      </c>
      <c r="V6" s="8">
        <f t="shared" si="16"/>
        <v>5.0949999999999998</v>
      </c>
      <c r="W6" s="8">
        <f t="shared" si="17"/>
        <v>1</v>
      </c>
      <c r="X6" s="8">
        <f>W6+0.03</f>
        <v>1.03</v>
      </c>
    </row>
    <row r="7" spans="1:25" ht="15">
      <c r="A7" s="6">
        <v>4</v>
      </c>
      <c r="B7" s="50" t="str">
        <f t="shared" si="0"/>
        <v>WAGC 1</v>
      </c>
      <c r="C7" s="46"/>
      <c r="D7" s="7">
        <f t="shared" si="1"/>
        <v>3</v>
      </c>
      <c r="E7" s="7">
        <f t="shared" si="2"/>
        <v>0</v>
      </c>
      <c r="F7" s="7">
        <f t="shared" si="3"/>
        <v>2</v>
      </c>
      <c r="G7" s="7">
        <f t="shared" si="4"/>
        <v>1</v>
      </c>
      <c r="H7" s="7">
        <f t="shared" si="5"/>
        <v>6.5</v>
      </c>
      <c r="I7" s="7">
        <f t="shared" si="6"/>
        <v>8.5</v>
      </c>
      <c r="J7" s="45">
        <f t="shared" si="7"/>
        <v>1</v>
      </c>
      <c r="K7" s="46"/>
      <c r="L7" s="8"/>
      <c r="M7" s="8">
        <f t="shared" si="8"/>
        <v>3</v>
      </c>
      <c r="N7" s="9" t="s">
        <v>19</v>
      </c>
      <c r="O7" s="10">
        <f t="shared" si="9"/>
        <v>3</v>
      </c>
      <c r="P7" s="8">
        <f t="shared" si="10"/>
        <v>1</v>
      </c>
      <c r="Q7" s="8">
        <f t="shared" si="11"/>
        <v>0</v>
      </c>
      <c r="R7" s="8">
        <f t="shared" si="12"/>
        <v>2</v>
      </c>
      <c r="S7" s="8">
        <f t="shared" si="13"/>
        <v>4.5</v>
      </c>
      <c r="T7" s="8">
        <f t="shared" si="14"/>
        <v>10.5</v>
      </c>
      <c r="U7" s="8">
        <f t="shared" si="15"/>
        <v>2</v>
      </c>
      <c r="V7" s="8">
        <f t="shared" si="16"/>
        <v>2.0449999999999999</v>
      </c>
      <c r="W7" s="8">
        <f t="shared" si="17"/>
        <v>3</v>
      </c>
      <c r="X7" s="8">
        <f>W7+0.04</f>
        <v>3.04</v>
      </c>
    </row>
    <row r="8" spans="1:25" ht="15">
      <c r="A8" s="11"/>
      <c r="B8" s="58"/>
      <c r="C8" s="48"/>
      <c r="D8" s="48"/>
      <c r="E8" s="48"/>
      <c r="F8" s="48"/>
      <c r="G8" s="48"/>
      <c r="H8" s="48"/>
      <c r="I8" s="48"/>
      <c r="J8" s="48"/>
      <c r="K8" s="4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>
      <c r="A9" s="12"/>
      <c r="B9" s="59" t="s">
        <v>20</v>
      </c>
      <c r="C9" s="48"/>
      <c r="D9" s="48"/>
      <c r="E9" s="48"/>
      <c r="F9" s="48"/>
      <c r="G9" s="48"/>
      <c r="H9" s="48"/>
      <c r="I9" s="48"/>
      <c r="J9" s="48"/>
      <c r="K9" s="46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 ht="15">
      <c r="A10" s="14"/>
      <c r="B10" s="15"/>
      <c r="C10" s="15"/>
      <c r="D10" s="15"/>
      <c r="E10" s="15"/>
      <c r="F10" s="16"/>
      <c r="G10" s="15"/>
      <c r="H10" s="15"/>
      <c r="I10" s="15"/>
      <c r="J10" s="15"/>
      <c r="K10" s="16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1:25" ht="21" customHeight="1">
      <c r="A11" s="12"/>
      <c r="B11" s="60" t="s">
        <v>21</v>
      </c>
      <c r="C11" s="48"/>
      <c r="D11" s="48"/>
      <c r="E11" s="48"/>
      <c r="F11" s="48"/>
      <c r="G11" s="48"/>
      <c r="H11" s="48"/>
      <c r="I11" s="48"/>
      <c r="J11" s="48"/>
      <c r="K11" s="46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5">
      <c r="A12" s="18"/>
      <c r="B12" s="19" t="s">
        <v>22</v>
      </c>
      <c r="C12" s="61" t="s">
        <v>17</v>
      </c>
      <c r="D12" s="48"/>
      <c r="E12" s="48"/>
      <c r="F12" s="46"/>
      <c r="G12" s="20" t="s">
        <v>22</v>
      </c>
      <c r="H12" s="62" t="s">
        <v>18</v>
      </c>
      <c r="I12" s="48"/>
      <c r="J12" s="48"/>
      <c r="K12" s="46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 ht="15">
      <c r="A13" s="18"/>
      <c r="B13" s="63" t="s">
        <v>23</v>
      </c>
      <c r="C13" s="55"/>
      <c r="D13" s="52"/>
      <c r="E13" s="51" t="s">
        <v>24</v>
      </c>
      <c r="F13" s="51" t="s">
        <v>25</v>
      </c>
      <c r="G13" s="54" t="s">
        <v>23</v>
      </c>
      <c r="H13" s="55"/>
      <c r="I13" s="52"/>
      <c r="J13" s="57" t="s">
        <v>24</v>
      </c>
      <c r="K13" s="57" t="s">
        <v>25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5">
      <c r="A14" s="18"/>
      <c r="B14" s="64"/>
      <c r="C14" s="55"/>
      <c r="D14" s="52"/>
      <c r="E14" s="52"/>
      <c r="F14" s="52"/>
      <c r="G14" s="55"/>
      <c r="H14" s="55"/>
      <c r="I14" s="52"/>
      <c r="J14" s="52"/>
      <c r="K14" s="52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5">
      <c r="A15" s="18"/>
      <c r="B15" s="65"/>
      <c r="C15" s="56"/>
      <c r="D15" s="53"/>
      <c r="E15" s="52"/>
      <c r="F15" s="53"/>
      <c r="G15" s="56"/>
      <c r="H15" s="56"/>
      <c r="I15" s="53"/>
      <c r="J15" s="52"/>
      <c r="K15" s="5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 ht="15">
      <c r="A16" s="18"/>
      <c r="B16" s="21">
        <v>1</v>
      </c>
      <c r="C16" s="66" t="s">
        <v>26</v>
      </c>
      <c r="D16" s="46"/>
      <c r="E16" s="22">
        <v>1</v>
      </c>
      <c r="F16" s="23"/>
      <c r="G16" s="24"/>
      <c r="H16" s="66" t="s">
        <v>27</v>
      </c>
      <c r="I16" s="46"/>
      <c r="J16" s="25" t="s">
        <v>28</v>
      </c>
      <c r="K16" s="23" t="s">
        <v>29</v>
      </c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</row>
    <row r="17" spans="1:25" ht="15">
      <c r="A17" s="18"/>
      <c r="B17" s="21">
        <v>2</v>
      </c>
      <c r="C17" s="66" t="s">
        <v>30</v>
      </c>
      <c r="D17" s="46"/>
      <c r="E17" s="22">
        <v>1</v>
      </c>
      <c r="F17" s="23" t="s">
        <v>31</v>
      </c>
      <c r="G17" s="24"/>
      <c r="H17" s="66" t="s">
        <v>32</v>
      </c>
      <c r="I17" s="46"/>
      <c r="J17" s="22">
        <v>3</v>
      </c>
      <c r="K17" s="23" t="s">
        <v>31</v>
      </c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</row>
    <row r="18" spans="1:25" ht="15">
      <c r="A18" s="18"/>
      <c r="B18" s="21">
        <v>3</v>
      </c>
      <c r="C18" s="66" t="s">
        <v>33</v>
      </c>
      <c r="D18" s="46"/>
      <c r="E18" s="22">
        <v>4</v>
      </c>
      <c r="F18" s="23"/>
      <c r="G18" s="24"/>
      <c r="H18" s="66" t="s">
        <v>34</v>
      </c>
      <c r="I18" s="46"/>
      <c r="J18" s="22">
        <v>4</v>
      </c>
      <c r="K18" s="23" t="s">
        <v>35</v>
      </c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</row>
    <row r="19" spans="1:25" ht="15">
      <c r="A19" s="18"/>
      <c r="B19" s="21">
        <v>4</v>
      </c>
      <c r="C19" s="66" t="s">
        <v>36</v>
      </c>
      <c r="D19" s="46"/>
      <c r="E19" s="27">
        <v>6</v>
      </c>
      <c r="F19" s="23" t="s">
        <v>37</v>
      </c>
      <c r="G19" s="24"/>
      <c r="H19" s="66" t="s">
        <v>38</v>
      </c>
      <c r="I19" s="46"/>
      <c r="J19" s="27">
        <v>4</v>
      </c>
      <c r="K19" s="23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</row>
    <row r="20" spans="1:25" ht="15">
      <c r="A20" s="18"/>
      <c r="B20" s="21">
        <v>5</v>
      </c>
      <c r="C20" s="66" t="s">
        <v>39</v>
      </c>
      <c r="D20" s="46"/>
      <c r="E20" s="27">
        <v>12</v>
      </c>
      <c r="F20" s="23" t="s">
        <v>37</v>
      </c>
      <c r="G20" s="24"/>
      <c r="H20" s="66" t="s">
        <v>40</v>
      </c>
      <c r="I20" s="46"/>
      <c r="J20" s="27">
        <v>5</v>
      </c>
      <c r="K20" s="23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</row>
    <row r="21" spans="1:25" ht="15">
      <c r="A21" s="14"/>
      <c r="B21" s="69" t="str">
        <f>"TOTAL MATCHES WON BY : "&amp;F12</f>
        <v xml:space="preserve">TOTAL MATCHES WON BY : </v>
      </c>
      <c r="C21" s="56"/>
      <c r="D21" s="56"/>
      <c r="E21" s="53"/>
      <c r="F21" s="28">
        <f>COUNTA(F16:F20)-0.5*COUNTIF(F16:F20,"Sq*")-COUNTIF(F16:F20,"TBA")</f>
        <v>2.5</v>
      </c>
      <c r="G21" s="67" t="str">
        <f>"TOTAL MATCHES WON BY : "&amp;K12</f>
        <v xml:space="preserve">TOTAL MATCHES WON BY : </v>
      </c>
      <c r="H21" s="56"/>
      <c r="I21" s="56"/>
      <c r="J21" s="53"/>
      <c r="K21" s="28">
        <f>COUNTA(K16:K20)-0.5*COUNTIF(K16:K20,"Sq*")-COUNTIF(K16:K20,"TBA")</f>
        <v>2.5</v>
      </c>
      <c r="L21" s="17"/>
      <c r="M21" s="17"/>
      <c r="N21" s="17" t="str">
        <f>IF(F21+K21=0,"",C12)</f>
        <v>WAGC 1</v>
      </c>
      <c r="O21" s="29">
        <f>F21</f>
        <v>2.5</v>
      </c>
      <c r="P21" s="17" t="str">
        <f>IF(F21+K21=0,"",H12)</f>
        <v>Gosnells 1</v>
      </c>
      <c r="Q21" s="29">
        <f>K21</f>
        <v>2.5</v>
      </c>
      <c r="R21" s="17" t="str">
        <f>G22</f>
        <v>HALVED</v>
      </c>
      <c r="S21" s="17" t="str">
        <f>IF(R21="HALVED",C12,"")</f>
        <v>WAGC 1</v>
      </c>
      <c r="T21" s="17" t="str">
        <f>IF(R21="HALVED",H12,"")</f>
        <v>Gosnells 1</v>
      </c>
      <c r="U21" s="17"/>
      <c r="V21" s="17"/>
      <c r="W21" s="17"/>
      <c r="X21" s="17"/>
      <c r="Y21" s="17"/>
    </row>
    <row r="22" spans="1:25" ht="15">
      <c r="A22" s="12"/>
      <c r="B22" s="70" t="s">
        <v>41</v>
      </c>
      <c r="C22" s="56"/>
      <c r="D22" s="56"/>
      <c r="E22" s="56"/>
      <c r="F22" s="53"/>
      <c r="G22" s="68" t="str">
        <f>IF(F21+K21&lt;4,"",IF(F21=K21,"HALVED",IF(F21&gt;K21,C12,H12)))</f>
        <v>HALVED</v>
      </c>
      <c r="H22" s="48"/>
      <c r="I22" s="48"/>
      <c r="J22" s="48"/>
      <c r="K22" s="46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3" spans="1:25" ht="15">
      <c r="A23" s="12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</row>
    <row r="24" spans="1:25" ht="15">
      <c r="A24" s="18"/>
      <c r="B24" s="19" t="s">
        <v>22</v>
      </c>
      <c r="C24" s="61" t="s">
        <v>19</v>
      </c>
      <c r="D24" s="48"/>
      <c r="E24" s="48"/>
      <c r="F24" s="46"/>
      <c r="G24" s="20" t="s">
        <v>22</v>
      </c>
      <c r="H24" s="62" t="s">
        <v>16</v>
      </c>
      <c r="I24" s="48"/>
      <c r="J24" s="48"/>
      <c r="K24" s="46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</row>
    <row r="25" spans="1:25" ht="15">
      <c r="A25" s="18"/>
      <c r="B25" s="63" t="s">
        <v>23</v>
      </c>
      <c r="C25" s="55"/>
      <c r="D25" s="52"/>
      <c r="E25" s="51" t="s">
        <v>24</v>
      </c>
      <c r="F25" s="51" t="s">
        <v>25</v>
      </c>
      <c r="G25" s="54" t="s">
        <v>23</v>
      </c>
      <c r="H25" s="55"/>
      <c r="I25" s="52"/>
      <c r="J25" s="57" t="s">
        <v>24</v>
      </c>
      <c r="K25" s="57" t="s">
        <v>25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</row>
    <row r="26" spans="1:25" ht="15">
      <c r="A26" s="18"/>
      <c r="B26" s="64"/>
      <c r="C26" s="55"/>
      <c r="D26" s="52"/>
      <c r="E26" s="52"/>
      <c r="F26" s="52"/>
      <c r="G26" s="55"/>
      <c r="H26" s="55"/>
      <c r="I26" s="52"/>
      <c r="J26" s="52"/>
      <c r="K26" s="5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</row>
    <row r="27" spans="1:25" ht="15">
      <c r="A27" s="18"/>
      <c r="B27" s="65"/>
      <c r="C27" s="56"/>
      <c r="D27" s="53"/>
      <c r="E27" s="52"/>
      <c r="F27" s="53"/>
      <c r="G27" s="56"/>
      <c r="H27" s="56"/>
      <c r="I27" s="53"/>
      <c r="J27" s="52"/>
      <c r="K27" s="5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</row>
    <row r="28" spans="1:25" ht="15">
      <c r="A28" s="18"/>
      <c r="B28" s="21">
        <v>1</v>
      </c>
      <c r="C28" s="66" t="s">
        <v>42</v>
      </c>
      <c r="D28" s="46"/>
      <c r="E28" s="25" t="s">
        <v>43</v>
      </c>
      <c r="F28" s="23"/>
      <c r="G28" s="24"/>
      <c r="H28" s="66" t="s">
        <v>44</v>
      </c>
      <c r="I28" s="46"/>
      <c r="J28" s="25" t="s">
        <v>43</v>
      </c>
      <c r="K28" s="23" t="s">
        <v>45</v>
      </c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</row>
    <row r="29" spans="1:25" ht="15">
      <c r="A29" s="18"/>
      <c r="B29" s="21">
        <v>2</v>
      </c>
      <c r="C29" s="66" t="s">
        <v>46</v>
      </c>
      <c r="D29" s="46"/>
      <c r="E29" s="22">
        <v>5</v>
      </c>
      <c r="F29" s="23"/>
      <c r="G29" s="24"/>
      <c r="H29" s="66" t="s">
        <v>47</v>
      </c>
      <c r="I29" s="46"/>
      <c r="J29" s="22">
        <v>0</v>
      </c>
      <c r="K29" s="23" t="s">
        <v>29</v>
      </c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ht="15">
      <c r="A30" s="18"/>
      <c r="B30" s="21">
        <v>3</v>
      </c>
      <c r="C30" s="66" t="s">
        <v>48</v>
      </c>
      <c r="D30" s="46"/>
      <c r="E30" s="27">
        <v>5</v>
      </c>
      <c r="F30" s="23"/>
      <c r="G30" s="24"/>
      <c r="H30" s="66" t="s">
        <v>49</v>
      </c>
      <c r="I30" s="46"/>
      <c r="J30" s="22">
        <v>0</v>
      </c>
      <c r="K30" s="23" t="s">
        <v>50</v>
      </c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ht="15">
      <c r="A31" s="18"/>
      <c r="B31" s="21">
        <v>4</v>
      </c>
      <c r="C31" s="66" t="s">
        <v>51</v>
      </c>
      <c r="D31" s="46"/>
      <c r="E31" s="27">
        <v>11</v>
      </c>
      <c r="F31" s="23"/>
      <c r="G31" s="24"/>
      <c r="H31" s="66" t="s">
        <v>52</v>
      </c>
      <c r="I31" s="46"/>
      <c r="J31" s="27">
        <v>0</v>
      </c>
      <c r="K31" s="23" t="s">
        <v>45</v>
      </c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</row>
    <row r="32" spans="1:25" ht="15">
      <c r="A32" s="18"/>
      <c r="B32" s="21">
        <v>5</v>
      </c>
      <c r="C32" s="66" t="s">
        <v>53</v>
      </c>
      <c r="D32" s="46"/>
      <c r="E32" s="27">
        <v>14</v>
      </c>
      <c r="F32" s="23"/>
      <c r="G32" s="24"/>
      <c r="H32" s="66" t="s">
        <v>54</v>
      </c>
      <c r="I32" s="46"/>
      <c r="J32" s="27">
        <v>7</v>
      </c>
      <c r="K32" s="23" t="s">
        <v>55</v>
      </c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</row>
    <row r="33" spans="1:25" ht="15">
      <c r="A33" s="14"/>
      <c r="B33" s="69"/>
      <c r="C33" s="56"/>
      <c r="D33" s="56"/>
      <c r="E33" s="53"/>
      <c r="F33" s="28">
        <f>COUNTA(F28:F32)-0.5*COUNTIF(F28:F32,"Sq*")-COUNTIF(F28:F32,"TBA")</f>
        <v>0</v>
      </c>
      <c r="G33" s="67" t="str">
        <f>"TOTAL MATCHES WON BY : "&amp;K24</f>
        <v xml:space="preserve">TOTAL MATCHES WON BY : </v>
      </c>
      <c r="H33" s="56"/>
      <c r="I33" s="56"/>
      <c r="J33" s="53"/>
      <c r="K33" s="28">
        <f>COUNTA(K28:K32)-0.5*COUNTIF(K28:K32,"Sq*")-COUNTIF(K28:K32,"TBA")</f>
        <v>5</v>
      </c>
      <c r="L33" s="17"/>
      <c r="M33" s="17"/>
      <c r="N33" s="17" t="str">
        <f>IF(F33+K33=0,"",C24)</f>
        <v>Royal Perth 1</v>
      </c>
      <c r="O33" s="29">
        <f>F33</f>
        <v>0</v>
      </c>
      <c r="P33" s="17" t="str">
        <f>IF(F33+K33=0,"",H24)</f>
        <v>Joondalup 1</v>
      </c>
      <c r="Q33" s="29">
        <f>K33</f>
        <v>5</v>
      </c>
      <c r="R33" s="17" t="str">
        <f>G34</f>
        <v>Joondalup 1</v>
      </c>
      <c r="S33" s="17" t="str">
        <f>IF(R33="HALVED",C24,"")</f>
        <v/>
      </c>
      <c r="T33" s="17" t="str">
        <f>IF(R33="HALVED",H24,"")</f>
        <v/>
      </c>
      <c r="U33" s="17"/>
      <c r="V33" s="17"/>
      <c r="W33" s="17"/>
      <c r="X33" s="17"/>
      <c r="Y33" s="17"/>
    </row>
    <row r="34" spans="1:25" ht="15">
      <c r="A34" s="12"/>
      <c r="B34" s="70" t="s">
        <v>41</v>
      </c>
      <c r="C34" s="56"/>
      <c r="D34" s="56"/>
      <c r="E34" s="56"/>
      <c r="F34" s="53"/>
      <c r="G34" s="68" t="str">
        <f>IF(F33+K33&lt;4,"",IF(F33=K33,"HALVED",IF(F33&gt;K33,C24,H24)))</f>
        <v>Joondalup 1</v>
      </c>
      <c r="H34" s="48"/>
      <c r="I34" s="48"/>
      <c r="J34" s="48"/>
      <c r="K34" s="46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  <row r="35" spans="1:25" ht="15">
      <c r="A35" s="12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</row>
    <row r="36" spans="1:25" ht="15">
      <c r="A36" s="12"/>
      <c r="B36" s="31"/>
      <c r="C36" s="31"/>
      <c r="D36" s="31"/>
      <c r="E36" s="31"/>
      <c r="F36" s="31"/>
      <c r="G36" s="32"/>
      <c r="H36" s="32"/>
      <c r="I36" s="32"/>
      <c r="J36" s="32"/>
      <c r="K36" s="32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</row>
    <row r="37" spans="1:25" ht="22.5" customHeight="1">
      <c r="A37" s="18"/>
      <c r="B37" s="60" t="s">
        <v>56</v>
      </c>
      <c r="C37" s="48"/>
      <c r="D37" s="48"/>
      <c r="E37" s="48"/>
      <c r="F37" s="48"/>
      <c r="G37" s="48"/>
      <c r="H37" s="48"/>
      <c r="I37" s="48"/>
      <c r="J37" s="48"/>
      <c r="K37" s="46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ht="15">
      <c r="A38" s="18"/>
      <c r="B38" s="19" t="s">
        <v>22</v>
      </c>
      <c r="C38" s="61" t="s">
        <v>16</v>
      </c>
      <c r="D38" s="48"/>
      <c r="E38" s="48"/>
      <c r="F38" s="46"/>
      <c r="G38" s="20" t="s">
        <v>22</v>
      </c>
      <c r="H38" s="62" t="s">
        <v>18</v>
      </c>
      <c r="I38" s="48"/>
      <c r="J38" s="48"/>
      <c r="K38" s="46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ht="15">
      <c r="A39" s="18"/>
      <c r="B39" s="63" t="s">
        <v>23</v>
      </c>
      <c r="C39" s="55"/>
      <c r="D39" s="52"/>
      <c r="E39" s="51" t="s">
        <v>24</v>
      </c>
      <c r="F39" s="51" t="s">
        <v>25</v>
      </c>
      <c r="G39" s="54" t="s">
        <v>23</v>
      </c>
      <c r="H39" s="55"/>
      <c r="I39" s="52"/>
      <c r="J39" s="57" t="s">
        <v>24</v>
      </c>
      <c r="K39" s="57" t="s">
        <v>25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ht="15">
      <c r="A40" s="18"/>
      <c r="B40" s="64"/>
      <c r="C40" s="55"/>
      <c r="D40" s="52"/>
      <c r="E40" s="52"/>
      <c r="F40" s="52"/>
      <c r="G40" s="55"/>
      <c r="H40" s="55"/>
      <c r="I40" s="52"/>
      <c r="J40" s="52"/>
      <c r="K40" s="52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ht="15">
      <c r="A41" s="18"/>
      <c r="B41" s="65"/>
      <c r="C41" s="56"/>
      <c r="D41" s="53"/>
      <c r="E41" s="52"/>
      <c r="F41" s="53"/>
      <c r="G41" s="56"/>
      <c r="H41" s="56"/>
      <c r="I41" s="53"/>
      <c r="J41" s="52"/>
      <c r="K41" s="5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ht="15">
      <c r="A42" s="18"/>
      <c r="B42" s="21">
        <v>1</v>
      </c>
      <c r="C42" s="66" t="s">
        <v>44</v>
      </c>
      <c r="D42" s="46"/>
      <c r="E42" s="33" t="s">
        <v>57</v>
      </c>
      <c r="F42" s="23"/>
      <c r="G42" s="24"/>
      <c r="H42" s="66" t="s">
        <v>27</v>
      </c>
      <c r="I42" s="46"/>
      <c r="J42" s="27">
        <v>0</v>
      </c>
      <c r="K42" s="23" t="s">
        <v>58</v>
      </c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ht="15">
      <c r="A43" s="18"/>
      <c r="B43" s="21">
        <v>2</v>
      </c>
      <c r="C43" s="66" t="s">
        <v>47</v>
      </c>
      <c r="D43" s="46"/>
      <c r="E43" s="27">
        <v>1</v>
      </c>
      <c r="F43" s="23" t="s">
        <v>31</v>
      </c>
      <c r="G43" s="24"/>
      <c r="H43" s="66" t="s">
        <v>32</v>
      </c>
      <c r="I43" s="46"/>
      <c r="J43" s="27">
        <v>4</v>
      </c>
      <c r="K43" s="23" t="s">
        <v>31</v>
      </c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15">
      <c r="A44" s="18"/>
      <c r="B44" s="21">
        <v>3</v>
      </c>
      <c r="C44" s="66" t="s">
        <v>49</v>
      </c>
      <c r="D44" s="46"/>
      <c r="E44" s="27">
        <v>1</v>
      </c>
      <c r="F44" s="23"/>
      <c r="G44" s="24"/>
      <c r="H44" s="66" t="s">
        <v>34</v>
      </c>
      <c r="I44" s="46"/>
      <c r="J44" s="27">
        <v>5</v>
      </c>
      <c r="K44" s="23" t="s">
        <v>58</v>
      </c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</row>
    <row r="45" spans="1:25" ht="15">
      <c r="A45" s="18"/>
      <c r="B45" s="21">
        <v>4</v>
      </c>
      <c r="C45" s="66" t="s">
        <v>52</v>
      </c>
      <c r="D45" s="46"/>
      <c r="E45" s="27">
        <v>1</v>
      </c>
      <c r="F45" s="23" t="s">
        <v>59</v>
      </c>
      <c r="G45" s="24"/>
      <c r="H45" s="66" t="s">
        <v>38</v>
      </c>
      <c r="I45" s="46"/>
      <c r="J45" s="27">
        <v>6</v>
      </c>
      <c r="K45" s="23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</row>
    <row r="46" spans="1:25" ht="15">
      <c r="A46" s="18"/>
      <c r="B46" s="21">
        <v>5</v>
      </c>
      <c r="C46" s="66" t="s">
        <v>54</v>
      </c>
      <c r="D46" s="46"/>
      <c r="E46" s="27">
        <v>8</v>
      </c>
      <c r="F46" s="23"/>
      <c r="G46" s="24"/>
      <c r="H46" s="66" t="s">
        <v>40</v>
      </c>
      <c r="I46" s="46"/>
      <c r="J46" s="27">
        <v>6</v>
      </c>
      <c r="K46" s="23" t="s">
        <v>60</v>
      </c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</row>
    <row r="47" spans="1:25" ht="15.75">
      <c r="A47" s="12"/>
      <c r="B47" s="69" t="str">
        <f>"TOTAL MATCHES WON BY : "&amp;F38</f>
        <v xml:space="preserve">TOTAL MATCHES WON BY : </v>
      </c>
      <c r="C47" s="56"/>
      <c r="D47" s="56"/>
      <c r="E47" s="53"/>
      <c r="F47" s="28">
        <f>COUNTA(F42:F45)-0.5*COUNTIF(F42:F45,"Sq*")-COUNTIF(F42:F45,"TBA")</f>
        <v>1.5</v>
      </c>
      <c r="G47" s="67" t="str">
        <f>"TOTAL MATCHES WON BY : "&amp;K38</f>
        <v xml:space="preserve">TOTAL MATCHES WON BY : </v>
      </c>
      <c r="H47" s="56"/>
      <c r="I47" s="56"/>
      <c r="J47" s="53"/>
      <c r="K47" s="28">
        <f>COUNTA(K42:K46)-0.5*COUNTIF(K42:K46,"Sq*")-COUNTIF(K42:K46,"TBA")</f>
        <v>3.5</v>
      </c>
      <c r="L47" s="17"/>
      <c r="M47" s="17"/>
      <c r="N47" s="17" t="str">
        <f>IF(F47+K47=0,"",C38)</f>
        <v>Joondalup 1</v>
      </c>
      <c r="O47" s="29">
        <f>F47</f>
        <v>1.5</v>
      </c>
      <c r="P47" s="17" t="str">
        <f>IF(F47+K47=0,"",H38)</f>
        <v>Gosnells 1</v>
      </c>
      <c r="Q47" s="29">
        <f>K47</f>
        <v>3.5</v>
      </c>
      <c r="R47" s="17" t="str">
        <f>G48</f>
        <v>Gosnells 1</v>
      </c>
      <c r="S47" s="17" t="str">
        <f>IF(R47="HALVED",C38,"")</f>
        <v/>
      </c>
      <c r="T47" s="17" t="str">
        <f>IF(R47="HALVED",H38,"")</f>
        <v/>
      </c>
      <c r="U47" s="17"/>
      <c r="V47" s="17"/>
      <c r="W47" s="17"/>
      <c r="X47" s="17"/>
      <c r="Y47" s="17"/>
    </row>
    <row r="48" spans="1:25" ht="15">
      <c r="A48" s="12"/>
      <c r="B48" s="70" t="s">
        <v>41</v>
      </c>
      <c r="C48" s="56"/>
      <c r="D48" s="56"/>
      <c r="E48" s="56"/>
      <c r="F48" s="53"/>
      <c r="G48" s="68" t="str">
        <f>IF(F47+K47&lt;4,"",IF(F47=K47,"HALVED",IF(F47&gt;K47,C38,H38)))</f>
        <v>Gosnells 1</v>
      </c>
      <c r="H48" s="48"/>
      <c r="I48" s="48"/>
      <c r="J48" s="48"/>
      <c r="K48" s="46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</row>
    <row r="49" spans="1:25" ht="15">
      <c r="A49" s="12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</row>
    <row r="50" spans="1:25" ht="15">
      <c r="A50" s="12"/>
      <c r="B50" s="19" t="s">
        <v>22</v>
      </c>
      <c r="C50" s="61" t="s">
        <v>19</v>
      </c>
      <c r="D50" s="48"/>
      <c r="E50" s="48"/>
      <c r="F50" s="46"/>
      <c r="G50" s="20" t="s">
        <v>22</v>
      </c>
      <c r="H50" s="62" t="s">
        <v>17</v>
      </c>
      <c r="I50" s="48"/>
      <c r="J50" s="48"/>
      <c r="K50" s="46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</row>
    <row r="51" spans="1:25" ht="15">
      <c r="A51" s="12"/>
      <c r="B51" s="63" t="s">
        <v>23</v>
      </c>
      <c r="C51" s="55"/>
      <c r="D51" s="52"/>
      <c r="E51" s="51" t="s">
        <v>24</v>
      </c>
      <c r="F51" s="51" t="s">
        <v>25</v>
      </c>
      <c r="G51" s="54" t="s">
        <v>23</v>
      </c>
      <c r="H51" s="55"/>
      <c r="I51" s="52"/>
      <c r="J51" s="57" t="s">
        <v>24</v>
      </c>
      <c r="K51" s="57" t="s">
        <v>25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</row>
    <row r="52" spans="1:25" ht="15">
      <c r="A52" s="12"/>
      <c r="B52" s="64"/>
      <c r="C52" s="55"/>
      <c r="D52" s="52"/>
      <c r="E52" s="52"/>
      <c r="F52" s="52"/>
      <c r="G52" s="55"/>
      <c r="H52" s="55"/>
      <c r="I52" s="52"/>
      <c r="J52" s="52"/>
      <c r="K52" s="5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</row>
    <row r="53" spans="1:25" ht="15">
      <c r="A53" s="12"/>
      <c r="B53" s="65"/>
      <c r="C53" s="56"/>
      <c r="D53" s="53"/>
      <c r="E53" s="52"/>
      <c r="F53" s="53"/>
      <c r="G53" s="56"/>
      <c r="H53" s="56"/>
      <c r="I53" s="53"/>
      <c r="J53" s="52"/>
      <c r="K53" s="5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</row>
    <row r="54" spans="1:25" ht="15.75">
      <c r="A54" s="12"/>
      <c r="B54" s="21">
        <v>1</v>
      </c>
      <c r="C54" s="66" t="s">
        <v>42</v>
      </c>
      <c r="D54" s="46"/>
      <c r="E54" s="33" t="s">
        <v>57</v>
      </c>
      <c r="F54" s="23" t="s">
        <v>60</v>
      </c>
      <c r="G54" s="24"/>
      <c r="H54" s="66" t="s">
        <v>26</v>
      </c>
      <c r="I54" s="46"/>
      <c r="J54" s="27">
        <v>2</v>
      </c>
      <c r="K54" s="23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34"/>
    </row>
    <row r="55" spans="1:25" ht="15">
      <c r="A55" s="12"/>
      <c r="B55" s="21">
        <v>2</v>
      </c>
      <c r="C55" s="66" t="s">
        <v>46</v>
      </c>
      <c r="D55" s="46"/>
      <c r="E55" s="27">
        <v>6</v>
      </c>
      <c r="F55" s="23"/>
      <c r="G55" s="24"/>
      <c r="H55" s="66" t="s">
        <v>30</v>
      </c>
      <c r="I55" s="46"/>
      <c r="J55" s="27">
        <v>2</v>
      </c>
      <c r="K55" s="23" t="s">
        <v>59</v>
      </c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</row>
    <row r="56" spans="1:25" ht="15">
      <c r="A56" s="12"/>
      <c r="B56" s="21">
        <v>3</v>
      </c>
      <c r="C56" s="66" t="s">
        <v>48</v>
      </c>
      <c r="D56" s="46"/>
      <c r="E56" s="27">
        <v>6</v>
      </c>
      <c r="F56" s="23" t="s">
        <v>45</v>
      </c>
      <c r="G56" s="24"/>
      <c r="H56" s="66" t="s">
        <v>33</v>
      </c>
      <c r="I56" s="46"/>
      <c r="J56" s="27">
        <v>5</v>
      </c>
      <c r="K56" s="23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</row>
    <row r="57" spans="1:25" ht="15">
      <c r="A57" s="12"/>
      <c r="B57" s="21">
        <v>4</v>
      </c>
      <c r="C57" s="66" t="s">
        <v>51</v>
      </c>
      <c r="D57" s="46"/>
      <c r="E57" s="27">
        <v>14</v>
      </c>
      <c r="F57" s="23"/>
      <c r="G57" s="24"/>
      <c r="H57" s="66" t="s">
        <v>36</v>
      </c>
      <c r="I57" s="46"/>
      <c r="J57" s="27">
        <v>7</v>
      </c>
      <c r="K57" s="23" t="s">
        <v>61</v>
      </c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</row>
    <row r="58" spans="1:25" ht="15">
      <c r="A58" s="12"/>
      <c r="B58" s="21">
        <v>5</v>
      </c>
      <c r="C58" s="66" t="s">
        <v>53</v>
      </c>
      <c r="D58" s="46"/>
      <c r="E58" s="27">
        <v>16</v>
      </c>
      <c r="F58" s="23" t="s">
        <v>45</v>
      </c>
      <c r="G58" s="24"/>
      <c r="H58" s="66" t="s">
        <v>39</v>
      </c>
      <c r="I58" s="46"/>
      <c r="J58" s="27">
        <v>14</v>
      </c>
      <c r="K58" s="23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</row>
    <row r="59" spans="1:25" ht="13.5" customHeight="1">
      <c r="A59" s="12"/>
      <c r="B59" s="69" t="str">
        <f>"TOTAL MATCHES WON BY : "&amp;F50</f>
        <v xml:space="preserve">TOTAL MATCHES WON BY : </v>
      </c>
      <c r="C59" s="56"/>
      <c r="D59" s="56"/>
      <c r="E59" s="53"/>
      <c r="F59" s="28">
        <f>COUNTA(F54:F58)-0.5*COUNTIF(F54:F58,"Sq*")-COUNTIF(F54:F58,"TBA")</f>
        <v>3</v>
      </c>
      <c r="G59" s="67" t="str">
        <f>"TOTAL MATCHES WON BY : "&amp;K50</f>
        <v xml:space="preserve">TOTAL MATCHES WON BY : </v>
      </c>
      <c r="H59" s="56"/>
      <c r="I59" s="56"/>
      <c r="J59" s="53"/>
      <c r="K59" s="28">
        <f>COUNTA(K54:K58)-0.5*COUNTIF(K54:K58,"Sq*")-COUNTIF(K54:K58,"TBA")</f>
        <v>2</v>
      </c>
      <c r="L59" s="17"/>
      <c r="M59" s="17"/>
      <c r="N59" s="17" t="str">
        <f>IF(F59+K59=0,"",C50)</f>
        <v>Royal Perth 1</v>
      </c>
      <c r="O59" s="29">
        <f>F59</f>
        <v>3</v>
      </c>
      <c r="P59" s="17" t="str">
        <f>IF(F59+K59=0,"",H50)</f>
        <v>WAGC 1</v>
      </c>
      <c r="Q59" s="29">
        <f>K59</f>
        <v>2</v>
      </c>
      <c r="R59" s="17" t="str">
        <f>G60</f>
        <v>Royal Perth 1</v>
      </c>
      <c r="S59" s="17" t="str">
        <f>IF(R59="HALVED",C50,"")</f>
        <v/>
      </c>
      <c r="T59" s="17" t="str">
        <f>IF(R59="HALVED",H50,"")</f>
        <v/>
      </c>
      <c r="U59" s="17"/>
      <c r="V59" s="17"/>
      <c r="W59" s="17"/>
      <c r="X59" s="17"/>
      <c r="Y59" s="17"/>
    </row>
    <row r="60" spans="1:25" ht="15">
      <c r="A60" s="12"/>
      <c r="B60" s="70" t="s">
        <v>41</v>
      </c>
      <c r="C60" s="56"/>
      <c r="D60" s="56"/>
      <c r="E60" s="56"/>
      <c r="F60" s="53"/>
      <c r="G60" s="68" t="str">
        <f>IF(F59+K59&lt;4,"",IF(F59=K59,"HALVED",IF(F59&gt;K59,C50,H50)))</f>
        <v>Royal Perth 1</v>
      </c>
      <c r="H60" s="48"/>
      <c r="I60" s="48"/>
      <c r="J60" s="48"/>
      <c r="K60" s="46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</row>
    <row r="61" spans="1:25" ht="15">
      <c r="A61" s="12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</row>
    <row r="62" spans="1:25" ht="23.25">
      <c r="A62" s="35"/>
      <c r="B62" s="71"/>
      <c r="C62" s="48"/>
      <c r="D62" s="48"/>
      <c r="E62" s="48"/>
      <c r="F62" s="48"/>
      <c r="G62" s="48"/>
      <c r="H62" s="48"/>
      <c r="I62" s="48"/>
      <c r="J62" s="48"/>
      <c r="K62" s="46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ht="19.5" customHeight="1">
      <c r="A63" s="12"/>
      <c r="B63" s="60" t="s">
        <v>62</v>
      </c>
      <c r="C63" s="48"/>
      <c r="D63" s="48"/>
      <c r="E63" s="48"/>
      <c r="F63" s="48"/>
      <c r="G63" s="48"/>
      <c r="H63" s="48"/>
      <c r="I63" s="48"/>
      <c r="J63" s="48"/>
      <c r="K63" s="46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</row>
    <row r="64" spans="1:25" ht="15">
      <c r="A64" s="12"/>
      <c r="B64" s="19" t="s">
        <v>22</v>
      </c>
      <c r="C64" s="61" t="s">
        <v>16</v>
      </c>
      <c r="D64" s="48"/>
      <c r="E64" s="48"/>
      <c r="F64" s="46"/>
      <c r="G64" s="20" t="s">
        <v>22</v>
      </c>
      <c r="H64" s="62" t="s">
        <v>17</v>
      </c>
      <c r="I64" s="48"/>
      <c r="J64" s="48"/>
      <c r="K64" s="46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</row>
    <row r="65" spans="1:25" ht="15">
      <c r="A65" s="12"/>
      <c r="B65" s="63" t="s">
        <v>23</v>
      </c>
      <c r="C65" s="55"/>
      <c r="D65" s="52"/>
      <c r="E65" s="51" t="s">
        <v>24</v>
      </c>
      <c r="F65" s="51" t="s">
        <v>25</v>
      </c>
      <c r="G65" s="54" t="s">
        <v>23</v>
      </c>
      <c r="H65" s="55"/>
      <c r="I65" s="52"/>
      <c r="J65" s="57" t="s">
        <v>24</v>
      </c>
      <c r="K65" s="57" t="s">
        <v>25</v>
      </c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</row>
    <row r="66" spans="1:25" ht="15">
      <c r="A66" s="12"/>
      <c r="B66" s="64"/>
      <c r="C66" s="55"/>
      <c r="D66" s="52"/>
      <c r="E66" s="52"/>
      <c r="F66" s="52"/>
      <c r="G66" s="55"/>
      <c r="H66" s="55"/>
      <c r="I66" s="52"/>
      <c r="J66" s="52"/>
      <c r="K66" s="52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</row>
    <row r="67" spans="1:25" ht="15">
      <c r="A67" s="12"/>
      <c r="B67" s="65"/>
      <c r="C67" s="56"/>
      <c r="D67" s="53"/>
      <c r="E67" s="52"/>
      <c r="F67" s="53"/>
      <c r="G67" s="56"/>
      <c r="H67" s="56"/>
      <c r="I67" s="53"/>
      <c r="J67" s="52"/>
      <c r="K67" s="5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</row>
    <row r="68" spans="1:25" ht="15.75">
      <c r="A68" s="12"/>
      <c r="B68" s="21">
        <v>1</v>
      </c>
      <c r="C68" s="72" t="s">
        <v>44</v>
      </c>
      <c r="D68" s="46"/>
      <c r="E68" s="33" t="s">
        <v>63</v>
      </c>
      <c r="F68" s="23" t="s">
        <v>58</v>
      </c>
      <c r="G68" s="24"/>
      <c r="H68" s="72" t="s">
        <v>26</v>
      </c>
      <c r="I68" s="46"/>
      <c r="J68" s="27">
        <v>0</v>
      </c>
      <c r="K68" s="23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</row>
    <row r="69" spans="1:25" ht="15.75">
      <c r="A69" s="12"/>
      <c r="B69" s="21">
        <v>2</v>
      </c>
      <c r="C69" s="72" t="s">
        <v>49</v>
      </c>
      <c r="D69" s="46"/>
      <c r="E69" s="33" t="s">
        <v>28</v>
      </c>
      <c r="F69" s="23" t="s">
        <v>55</v>
      </c>
      <c r="G69" s="24"/>
      <c r="H69" s="72" t="s">
        <v>30</v>
      </c>
      <c r="I69" s="46"/>
      <c r="J69" s="27">
        <v>0</v>
      </c>
      <c r="K69" s="23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</row>
    <row r="70" spans="1:25" ht="15.75">
      <c r="A70" s="12"/>
      <c r="B70" s="21">
        <v>3</v>
      </c>
      <c r="C70" s="72" t="s">
        <v>52</v>
      </c>
      <c r="D70" s="46"/>
      <c r="E70" s="33" t="s">
        <v>28</v>
      </c>
      <c r="F70" s="23" t="s">
        <v>55</v>
      </c>
      <c r="G70" s="24"/>
      <c r="H70" s="72" t="s">
        <v>33</v>
      </c>
      <c r="I70" s="46"/>
      <c r="J70" s="27">
        <v>3</v>
      </c>
      <c r="K70" s="23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</row>
    <row r="71" spans="1:25" ht="15.75">
      <c r="A71" s="12"/>
      <c r="B71" s="21">
        <v>4</v>
      </c>
      <c r="C71" s="72" t="s">
        <v>47</v>
      </c>
      <c r="D71" s="46"/>
      <c r="E71" s="27">
        <v>0</v>
      </c>
      <c r="F71" s="23"/>
      <c r="G71" s="24"/>
      <c r="H71" s="72" t="s">
        <v>36</v>
      </c>
      <c r="I71" s="46"/>
      <c r="J71" s="27">
        <v>5</v>
      </c>
      <c r="K71" s="23" t="s">
        <v>45</v>
      </c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</row>
    <row r="72" spans="1:25" ht="15.75">
      <c r="A72" s="12"/>
      <c r="B72" s="21">
        <v>5</v>
      </c>
      <c r="C72" s="72" t="s">
        <v>64</v>
      </c>
      <c r="D72" s="46"/>
      <c r="E72" s="37">
        <v>6</v>
      </c>
      <c r="F72" s="38"/>
      <c r="G72" s="39"/>
      <c r="H72" s="72" t="s">
        <v>39</v>
      </c>
      <c r="I72" s="46"/>
      <c r="J72" s="37">
        <v>11</v>
      </c>
      <c r="K72" s="38" t="s">
        <v>58</v>
      </c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</row>
    <row r="73" spans="1:25" ht="15.75">
      <c r="A73" s="12"/>
      <c r="B73" s="69" t="str">
        <f>"TOTAL MATCHES WON BY : "&amp;F64</f>
        <v xml:space="preserve">TOTAL MATCHES WON BY : </v>
      </c>
      <c r="C73" s="56"/>
      <c r="D73" s="56"/>
      <c r="E73" s="53"/>
      <c r="F73" s="28">
        <f>COUNTA(F68:F72)-0.5*COUNTIF(F68:F72,"Sq*")-COUNTIF(F68:F72,"TBA")</f>
        <v>3</v>
      </c>
      <c r="G73" s="67" t="str">
        <f>"TOTAL MATCHES WON BY : "&amp;K64</f>
        <v xml:space="preserve">TOTAL MATCHES WON BY : </v>
      </c>
      <c r="H73" s="56"/>
      <c r="I73" s="56"/>
      <c r="J73" s="53"/>
      <c r="K73" s="28">
        <f>COUNTA(K68:K72)-0.5*COUNTIF(K68:K72,"Sq*")-COUNTIF(K68:K72,"TBA")</f>
        <v>2</v>
      </c>
      <c r="L73" s="17"/>
      <c r="M73" s="17"/>
      <c r="N73" s="17" t="str">
        <f>IF(F73+K73=0,"",C64)</f>
        <v>Joondalup 1</v>
      </c>
      <c r="O73" s="29">
        <f>F73</f>
        <v>3</v>
      </c>
      <c r="P73" s="17" t="str">
        <f>IF(F73+K73=0,"",H64)</f>
        <v>WAGC 1</v>
      </c>
      <c r="Q73" s="29">
        <f>K73</f>
        <v>2</v>
      </c>
      <c r="R73" s="17" t="str">
        <f>G74</f>
        <v>Joondalup 1</v>
      </c>
      <c r="S73" s="17" t="str">
        <f>IF(R73="HALVED",C64,"")</f>
        <v/>
      </c>
      <c r="T73" s="17" t="str">
        <f>IF(R73="HALVED",H64,"")</f>
        <v/>
      </c>
      <c r="U73" s="17"/>
      <c r="V73" s="17"/>
      <c r="W73" s="17"/>
      <c r="X73" s="17"/>
      <c r="Y73" s="17"/>
    </row>
    <row r="74" spans="1:25" ht="15">
      <c r="A74" s="12"/>
      <c r="B74" s="70" t="s">
        <v>41</v>
      </c>
      <c r="C74" s="56"/>
      <c r="D74" s="56"/>
      <c r="E74" s="56"/>
      <c r="F74" s="53"/>
      <c r="G74" s="68" t="str">
        <f>IF(F73+K73&lt;4,"",IF(F73=K73,"HALVED",IF(F73&gt;K73,C64,H64)))</f>
        <v>Joondalup 1</v>
      </c>
      <c r="H74" s="48"/>
      <c r="I74" s="48"/>
      <c r="J74" s="48"/>
      <c r="K74" s="46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</row>
    <row r="75" spans="1:25" ht="15">
      <c r="A75" s="12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</row>
    <row r="76" spans="1:25" ht="15">
      <c r="A76" s="12"/>
      <c r="B76" s="19" t="s">
        <v>22</v>
      </c>
      <c r="C76" s="61" t="s">
        <v>19</v>
      </c>
      <c r="D76" s="48"/>
      <c r="E76" s="48"/>
      <c r="F76" s="46"/>
      <c r="G76" s="20" t="s">
        <v>22</v>
      </c>
      <c r="H76" s="62" t="s">
        <v>18</v>
      </c>
      <c r="I76" s="48"/>
      <c r="J76" s="48"/>
      <c r="K76" s="46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</row>
    <row r="77" spans="1:25" ht="15">
      <c r="A77" s="12"/>
      <c r="B77" s="63" t="s">
        <v>23</v>
      </c>
      <c r="C77" s="55"/>
      <c r="D77" s="52"/>
      <c r="E77" s="51" t="s">
        <v>24</v>
      </c>
      <c r="F77" s="51" t="s">
        <v>25</v>
      </c>
      <c r="G77" s="54" t="s">
        <v>23</v>
      </c>
      <c r="H77" s="55"/>
      <c r="I77" s="52"/>
      <c r="J77" s="57" t="s">
        <v>24</v>
      </c>
      <c r="K77" s="57" t="s">
        <v>25</v>
      </c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</row>
    <row r="78" spans="1:25" ht="15">
      <c r="A78" s="12"/>
      <c r="B78" s="64"/>
      <c r="C78" s="55"/>
      <c r="D78" s="52"/>
      <c r="E78" s="52"/>
      <c r="F78" s="52"/>
      <c r="G78" s="55"/>
      <c r="H78" s="55"/>
      <c r="I78" s="52"/>
      <c r="J78" s="52"/>
      <c r="K78" s="52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</row>
    <row r="79" spans="1:25" ht="15">
      <c r="A79" s="12"/>
      <c r="B79" s="65"/>
      <c r="C79" s="56"/>
      <c r="D79" s="53"/>
      <c r="E79" s="52"/>
      <c r="F79" s="53"/>
      <c r="G79" s="56"/>
      <c r="H79" s="56"/>
      <c r="I79" s="53"/>
      <c r="J79" s="52"/>
      <c r="K79" s="5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</row>
    <row r="80" spans="1:25" ht="15.75">
      <c r="A80" s="12"/>
      <c r="B80" s="21">
        <v>1</v>
      </c>
      <c r="C80" s="72" t="s">
        <v>65</v>
      </c>
      <c r="D80" s="46"/>
      <c r="E80" s="33" t="s">
        <v>63</v>
      </c>
      <c r="F80" s="23" t="s">
        <v>60</v>
      </c>
      <c r="G80" s="24"/>
      <c r="H80" s="72" t="s">
        <v>27</v>
      </c>
      <c r="I80" s="46"/>
      <c r="J80" s="27">
        <v>0</v>
      </c>
      <c r="K80" s="23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</row>
    <row r="81" spans="1:25" ht="15.75">
      <c r="A81" s="12"/>
      <c r="B81" s="21">
        <v>2</v>
      </c>
      <c r="C81" s="72" t="s">
        <v>66</v>
      </c>
      <c r="D81" s="46"/>
      <c r="E81" s="27">
        <v>4</v>
      </c>
      <c r="F81" s="23"/>
      <c r="G81" s="24"/>
      <c r="H81" s="72" t="s">
        <v>32</v>
      </c>
      <c r="I81" s="46"/>
      <c r="J81" s="27">
        <v>2</v>
      </c>
      <c r="K81" s="23" t="s">
        <v>45</v>
      </c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</row>
    <row r="82" spans="1:25" ht="15.75">
      <c r="A82" s="12"/>
      <c r="B82" s="21">
        <v>3</v>
      </c>
      <c r="C82" s="72" t="s">
        <v>67</v>
      </c>
      <c r="D82" s="46"/>
      <c r="E82" s="27">
        <v>4</v>
      </c>
      <c r="F82" s="23" t="s">
        <v>31</v>
      </c>
      <c r="G82" s="24"/>
      <c r="H82" s="72" t="s">
        <v>34</v>
      </c>
      <c r="I82" s="46"/>
      <c r="J82" s="27">
        <v>3</v>
      </c>
      <c r="K82" s="23" t="s">
        <v>31</v>
      </c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</row>
    <row r="83" spans="1:25" ht="15.75">
      <c r="A83" s="12"/>
      <c r="B83" s="21">
        <v>4</v>
      </c>
      <c r="C83" s="72" t="s">
        <v>68</v>
      </c>
      <c r="D83" s="46"/>
      <c r="E83" s="27">
        <v>10</v>
      </c>
      <c r="F83" s="23"/>
      <c r="G83" s="24"/>
      <c r="H83" s="72" t="s">
        <v>38</v>
      </c>
      <c r="I83" s="46"/>
      <c r="J83" s="27">
        <v>3</v>
      </c>
      <c r="K83" s="23" t="s">
        <v>55</v>
      </c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</row>
    <row r="84" spans="1:25" ht="15.75">
      <c r="A84" s="12"/>
      <c r="B84" s="21">
        <v>5</v>
      </c>
      <c r="C84" s="72" t="s">
        <v>69</v>
      </c>
      <c r="D84" s="46"/>
      <c r="E84" s="27">
        <v>13</v>
      </c>
      <c r="F84" s="23"/>
      <c r="G84" s="24"/>
      <c r="H84" s="72" t="s">
        <v>40</v>
      </c>
      <c r="I84" s="46"/>
      <c r="J84" s="27">
        <v>4</v>
      </c>
      <c r="K84" s="23" t="s">
        <v>70</v>
      </c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</row>
    <row r="85" spans="1:25" ht="15.75">
      <c r="A85" s="12"/>
      <c r="B85" s="69" t="str">
        <f>"TOTAL MATCHES WON BY : "&amp;F76</f>
        <v xml:space="preserve">TOTAL MATCHES WON BY : </v>
      </c>
      <c r="C85" s="56"/>
      <c r="D85" s="56"/>
      <c r="E85" s="53"/>
      <c r="F85" s="28">
        <f>COUNTA(F80:F84)-0.5*COUNTIF(F80:F84,"Sq*")-COUNTIF(F80:F84,"TBA")</f>
        <v>1.5</v>
      </c>
      <c r="G85" s="67" t="str">
        <f>"TOTAL MATCHES WON BY : "&amp;K76</f>
        <v xml:space="preserve">TOTAL MATCHES WON BY : </v>
      </c>
      <c r="H85" s="56"/>
      <c r="I85" s="56"/>
      <c r="J85" s="53"/>
      <c r="K85" s="28">
        <f>COUNTA(K80:K84)-0.5*COUNTIF(K80:K84,"Sq*")-COUNTIF(K80:K84,"TBA")</f>
        <v>3.5</v>
      </c>
      <c r="L85" s="17"/>
      <c r="M85" s="17"/>
      <c r="N85" s="17" t="str">
        <f>IF(F85+K85=0,"",C76)</f>
        <v>Royal Perth 1</v>
      </c>
      <c r="O85" s="29">
        <f>F85</f>
        <v>1.5</v>
      </c>
      <c r="P85" s="17" t="str">
        <f>IF(F85+K85=0,"",H76)</f>
        <v>Gosnells 1</v>
      </c>
      <c r="Q85" s="29">
        <f>K85</f>
        <v>3.5</v>
      </c>
      <c r="R85" s="17" t="str">
        <f>G86</f>
        <v>Gosnells 1</v>
      </c>
      <c r="S85" s="17" t="str">
        <f>IF(R85="HALVED",C76,"")</f>
        <v/>
      </c>
      <c r="T85" s="17" t="str">
        <f>IF(R85="HALVED",H76,"")</f>
        <v/>
      </c>
      <c r="U85" s="17"/>
      <c r="V85" s="17"/>
      <c r="W85" s="17"/>
      <c r="X85" s="17"/>
      <c r="Y85" s="17"/>
    </row>
    <row r="86" spans="1:25" ht="15">
      <c r="A86" s="12"/>
      <c r="B86" s="70" t="s">
        <v>41</v>
      </c>
      <c r="C86" s="56"/>
      <c r="D86" s="56"/>
      <c r="E86" s="56"/>
      <c r="F86" s="53"/>
      <c r="G86" s="68" t="str">
        <f>IF(F85+K85&lt;4,"",IF(F85=K85,"HALVED",IF(F85&gt;K85,C76,H76)))</f>
        <v>Gosnells 1</v>
      </c>
      <c r="H86" s="48"/>
      <c r="I86" s="48"/>
      <c r="J86" s="48"/>
      <c r="K86" s="46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</row>
    <row r="87" spans="1:25" ht="15">
      <c r="A87" s="12"/>
      <c r="B87" s="12"/>
      <c r="C87" s="12"/>
      <c r="D87" s="12"/>
      <c r="E87" s="12"/>
      <c r="F87" s="12"/>
      <c r="G87" s="40"/>
      <c r="H87" s="40"/>
      <c r="I87" s="40"/>
      <c r="J87" s="40"/>
      <c r="K87" s="40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</row>
    <row r="88" spans="1:25" ht="15">
      <c r="A88" s="12"/>
      <c r="B88" s="12"/>
      <c r="C88" s="12"/>
      <c r="D88" s="12"/>
      <c r="E88" s="12"/>
      <c r="F88" s="12"/>
      <c r="G88" s="40"/>
      <c r="H88" s="40"/>
      <c r="I88" s="40"/>
      <c r="J88" s="40"/>
      <c r="K88" s="40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</row>
    <row r="89" spans="1:25" ht="15">
      <c r="A89" s="12"/>
      <c r="B89" s="12"/>
      <c r="C89" s="12"/>
      <c r="D89" s="12"/>
      <c r="E89" s="12"/>
      <c r="F89" s="12"/>
      <c r="G89" s="40"/>
      <c r="H89" s="40"/>
      <c r="I89" s="40"/>
      <c r="J89" s="40"/>
      <c r="K89" s="40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</row>
    <row r="90" spans="1:25" ht="15">
      <c r="A90" s="12"/>
      <c r="B90" s="12"/>
      <c r="C90" s="12"/>
      <c r="D90" s="12"/>
      <c r="E90" s="12"/>
      <c r="F90" s="12"/>
      <c r="G90" s="40"/>
      <c r="H90" s="40"/>
      <c r="I90" s="40"/>
      <c r="J90" s="40"/>
      <c r="K90" s="40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</row>
    <row r="91" spans="1:25" ht="15">
      <c r="A91" s="12"/>
      <c r="B91" s="12"/>
      <c r="C91" s="12"/>
      <c r="D91" s="12"/>
      <c r="E91" s="12"/>
      <c r="F91" s="12"/>
      <c r="G91" s="40"/>
      <c r="H91" s="40"/>
      <c r="I91" s="40"/>
      <c r="J91" s="40"/>
      <c r="K91" s="40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</row>
    <row r="92" spans="1:25" ht="15">
      <c r="A92" s="12"/>
      <c r="B92" s="12"/>
      <c r="C92" s="12"/>
      <c r="D92" s="12"/>
      <c r="E92" s="12"/>
      <c r="F92" s="12"/>
      <c r="G92" s="40"/>
      <c r="H92" s="40"/>
      <c r="I92" s="40"/>
      <c r="J92" s="40"/>
      <c r="K92" s="40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</row>
    <row r="93" spans="1:25" ht="15">
      <c r="A93" s="12"/>
      <c r="B93" s="12"/>
      <c r="C93" s="12"/>
      <c r="D93" s="12"/>
      <c r="E93" s="12"/>
      <c r="F93" s="12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">
      <c r="A94" s="12"/>
      <c r="B94" s="12"/>
      <c r="C94" s="12"/>
      <c r="D94" s="12"/>
      <c r="E94" s="12"/>
      <c r="F94" s="12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">
      <c r="A95" s="12"/>
      <c r="B95" s="12"/>
      <c r="C95" s="12"/>
      <c r="D95" s="12"/>
      <c r="E95" s="12"/>
      <c r="F95" s="12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">
      <c r="A96" s="12"/>
      <c r="B96" s="12"/>
      <c r="C96" s="12"/>
      <c r="D96" s="12"/>
      <c r="E96" s="12"/>
      <c r="F96" s="12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">
      <c r="A97" s="12"/>
      <c r="B97" s="12"/>
      <c r="C97" s="12"/>
      <c r="D97" s="12"/>
      <c r="E97" s="12"/>
      <c r="F97" s="12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">
      <c r="A98" s="12"/>
      <c r="B98" s="12"/>
      <c r="C98" s="12"/>
      <c r="D98" s="12"/>
      <c r="E98" s="12"/>
      <c r="F98" s="12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">
      <c r="A99" s="12"/>
      <c r="B99" s="12"/>
      <c r="C99" s="12"/>
      <c r="D99" s="12"/>
      <c r="E99" s="12"/>
      <c r="F99" s="12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">
      <c r="A100" s="12"/>
      <c r="B100" s="12"/>
      <c r="C100" s="12"/>
      <c r="D100" s="12"/>
      <c r="E100" s="12"/>
      <c r="F100" s="12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">
      <c r="A101" s="12"/>
      <c r="B101" s="12"/>
      <c r="C101" s="12"/>
      <c r="D101" s="12"/>
      <c r="E101" s="12"/>
      <c r="F101" s="12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">
      <c r="A102" s="12"/>
      <c r="B102" s="12"/>
      <c r="C102" s="12"/>
      <c r="D102" s="12"/>
      <c r="E102" s="12"/>
      <c r="F102" s="12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">
      <c r="A103" s="12"/>
      <c r="B103" s="12"/>
      <c r="C103" s="12"/>
      <c r="D103" s="12"/>
      <c r="E103" s="12"/>
      <c r="F103" s="12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">
      <c r="A104" s="12"/>
      <c r="B104" s="12"/>
      <c r="C104" s="12"/>
      <c r="D104" s="12"/>
      <c r="E104" s="12"/>
      <c r="F104" s="12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">
      <c r="A105" s="12"/>
      <c r="B105" s="12"/>
      <c r="C105" s="12"/>
      <c r="D105" s="12"/>
      <c r="E105" s="12"/>
      <c r="F105" s="12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">
      <c r="A106" s="12"/>
      <c r="B106" s="12"/>
      <c r="C106" s="12"/>
      <c r="D106" s="12"/>
      <c r="E106" s="12"/>
      <c r="F106" s="12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">
      <c r="A107" s="12"/>
      <c r="B107" s="12"/>
      <c r="C107" s="12"/>
      <c r="D107" s="12"/>
      <c r="E107" s="12"/>
      <c r="F107" s="12"/>
      <c r="G107" s="40"/>
      <c r="H107" s="40"/>
      <c r="I107" s="41"/>
      <c r="J107" s="41"/>
      <c r="K107" s="41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">
      <c r="A108" s="12"/>
      <c r="B108" s="12"/>
      <c r="C108" s="12"/>
      <c r="D108" s="12"/>
      <c r="E108" s="12"/>
      <c r="F108" s="12"/>
      <c r="G108" s="40"/>
      <c r="H108" s="40"/>
      <c r="I108" s="41"/>
      <c r="J108" s="41"/>
      <c r="K108" s="41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">
      <c r="A109" s="12"/>
      <c r="B109" s="12"/>
      <c r="C109" s="42" t="s">
        <v>71</v>
      </c>
      <c r="D109" s="12"/>
      <c r="E109" s="12"/>
      <c r="F109" s="12"/>
      <c r="G109" s="40"/>
      <c r="H109" s="40"/>
      <c r="I109" s="41"/>
      <c r="J109" s="41"/>
      <c r="K109" s="41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" hidden="1">
      <c r="A110" s="12"/>
      <c r="B110" s="12"/>
      <c r="C110" s="43" t="s">
        <v>31</v>
      </c>
      <c r="D110" s="12"/>
      <c r="E110" s="12"/>
      <c r="F110" s="12"/>
      <c r="G110" s="40"/>
      <c r="H110" s="40"/>
      <c r="I110" s="41"/>
      <c r="J110" s="41"/>
      <c r="K110" s="41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" hidden="1">
      <c r="A111" s="12"/>
      <c r="B111" s="12"/>
      <c r="C111" s="42" t="s">
        <v>45</v>
      </c>
      <c r="D111" s="12"/>
      <c r="E111" s="12"/>
      <c r="F111" s="12"/>
      <c r="G111" s="40"/>
      <c r="H111" s="40"/>
      <c r="I111" s="41"/>
      <c r="J111" s="41"/>
      <c r="K111" s="41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" hidden="1">
      <c r="A112" s="12"/>
      <c r="B112" s="12"/>
      <c r="C112" s="42" t="s">
        <v>37</v>
      </c>
      <c r="D112" s="12"/>
      <c r="E112" s="12"/>
      <c r="F112" s="12"/>
      <c r="G112" s="40"/>
      <c r="H112" s="40"/>
      <c r="I112" s="41"/>
      <c r="J112" s="41"/>
      <c r="K112" s="41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" hidden="1">
      <c r="A113" s="12"/>
      <c r="B113" s="12"/>
      <c r="C113" s="42" t="s">
        <v>55</v>
      </c>
      <c r="D113" s="12"/>
      <c r="E113" s="12"/>
      <c r="F113" s="12"/>
      <c r="G113" s="40"/>
      <c r="H113" s="40"/>
      <c r="I113" s="41"/>
      <c r="J113" s="41"/>
      <c r="K113" s="41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" hidden="1">
      <c r="A114" s="12"/>
      <c r="B114" s="12"/>
      <c r="C114" s="42" t="s">
        <v>70</v>
      </c>
      <c r="D114" s="12"/>
      <c r="E114" s="12"/>
      <c r="F114" s="12"/>
      <c r="G114" s="40"/>
      <c r="H114" s="40"/>
      <c r="I114" s="41"/>
      <c r="J114" s="41"/>
      <c r="K114" s="41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" hidden="1">
      <c r="A115" s="12"/>
      <c r="B115" s="12"/>
      <c r="C115" s="44" t="s">
        <v>35</v>
      </c>
      <c r="D115" s="12"/>
      <c r="E115" s="12"/>
      <c r="F115" s="12"/>
      <c r="G115" s="40"/>
      <c r="H115" s="40"/>
      <c r="I115" s="41"/>
      <c r="J115" s="41"/>
      <c r="K115" s="41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" hidden="1">
      <c r="A116" s="12"/>
      <c r="B116" s="12"/>
      <c r="C116" s="42" t="s">
        <v>60</v>
      </c>
      <c r="D116" s="12"/>
      <c r="E116" s="12"/>
      <c r="F116" s="12"/>
      <c r="G116" s="40"/>
      <c r="H116" s="40"/>
      <c r="I116" s="41"/>
      <c r="J116" s="41"/>
      <c r="K116" s="41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" hidden="1">
      <c r="A117" s="12"/>
      <c r="B117" s="12"/>
      <c r="C117" s="42" t="s">
        <v>50</v>
      </c>
      <c r="D117" s="12"/>
      <c r="E117" s="12"/>
      <c r="F117" s="12"/>
      <c r="G117" s="40"/>
      <c r="H117" s="40"/>
      <c r="I117" s="41"/>
      <c r="J117" s="41"/>
      <c r="K117" s="41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" hidden="1">
      <c r="A118" s="12"/>
      <c r="B118" s="12"/>
      <c r="C118" s="42" t="s">
        <v>59</v>
      </c>
      <c r="D118" s="12"/>
      <c r="E118" s="12"/>
      <c r="F118" s="12"/>
      <c r="G118" s="40"/>
      <c r="H118" s="40"/>
      <c r="I118" s="41"/>
      <c r="J118" s="41"/>
      <c r="K118" s="41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" hidden="1">
      <c r="A119" s="12"/>
      <c r="B119" s="12"/>
      <c r="C119" s="42" t="s">
        <v>72</v>
      </c>
      <c r="D119" s="12"/>
      <c r="E119" s="12"/>
      <c r="F119" s="12"/>
      <c r="G119" s="40"/>
      <c r="H119" s="40"/>
      <c r="I119" s="41"/>
      <c r="J119" s="41"/>
      <c r="K119" s="41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" hidden="1">
      <c r="A120" s="12"/>
      <c r="B120" s="12"/>
      <c r="C120" s="42" t="s">
        <v>58</v>
      </c>
      <c r="D120" s="12"/>
      <c r="E120" s="12"/>
      <c r="F120" s="12"/>
      <c r="G120" s="40"/>
      <c r="H120" s="40"/>
      <c r="I120" s="41"/>
      <c r="J120" s="41"/>
      <c r="K120" s="41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" hidden="1">
      <c r="A121" s="12"/>
      <c r="B121" s="12"/>
      <c r="C121" s="42" t="s">
        <v>61</v>
      </c>
      <c r="D121" s="12"/>
      <c r="E121" s="12"/>
      <c r="F121" s="12"/>
      <c r="G121" s="40"/>
      <c r="H121" s="40"/>
      <c r="I121" s="41"/>
      <c r="J121" s="41"/>
      <c r="K121" s="41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" hidden="1">
      <c r="A122" s="12"/>
      <c r="B122" s="12"/>
      <c r="C122" s="42" t="s">
        <v>29</v>
      </c>
      <c r="D122" s="12"/>
      <c r="E122" s="12"/>
      <c r="F122" s="12"/>
      <c r="G122" s="40"/>
      <c r="H122" s="40"/>
      <c r="I122" s="41"/>
      <c r="J122" s="41"/>
      <c r="K122" s="41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" hidden="1">
      <c r="A123" s="12"/>
      <c r="B123" s="12"/>
      <c r="C123" s="42" t="s">
        <v>73</v>
      </c>
      <c r="D123" s="12"/>
      <c r="E123" s="12"/>
      <c r="F123" s="12"/>
      <c r="G123" s="40"/>
      <c r="H123" s="40"/>
      <c r="I123" s="41"/>
      <c r="J123" s="41"/>
      <c r="K123" s="41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" hidden="1">
      <c r="A124" s="12"/>
      <c r="B124" s="12"/>
      <c r="C124" s="42" t="s">
        <v>74</v>
      </c>
      <c r="D124" s="12"/>
      <c r="E124" s="12"/>
      <c r="F124" s="12"/>
      <c r="G124" s="40"/>
      <c r="H124" s="40"/>
      <c r="I124" s="41"/>
      <c r="J124" s="41"/>
      <c r="K124" s="41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" hidden="1">
      <c r="A125" s="12"/>
      <c r="B125" s="12"/>
      <c r="C125" s="42" t="s">
        <v>75</v>
      </c>
      <c r="D125" s="12"/>
      <c r="E125" s="12"/>
      <c r="F125" s="12"/>
      <c r="G125" s="40"/>
      <c r="H125" s="40"/>
      <c r="I125" s="41"/>
      <c r="J125" s="41"/>
      <c r="K125" s="41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" hidden="1">
      <c r="A126" s="12"/>
      <c r="B126" s="12"/>
      <c r="C126" s="42" t="s">
        <v>76</v>
      </c>
      <c r="D126" s="12"/>
      <c r="E126" s="12"/>
      <c r="F126" s="12"/>
      <c r="G126" s="40"/>
      <c r="H126" s="40"/>
      <c r="I126" s="41"/>
      <c r="J126" s="41"/>
      <c r="K126" s="41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" hidden="1">
      <c r="A127" s="12"/>
      <c r="B127" s="12"/>
      <c r="C127" s="42" t="s">
        <v>77</v>
      </c>
      <c r="D127" s="12"/>
      <c r="E127" s="12"/>
      <c r="F127" s="12"/>
      <c r="G127" s="40"/>
      <c r="H127" s="40"/>
      <c r="I127" s="41"/>
      <c r="J127" s="41"/>
      <c r="K127" s="41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" hidden="1">
      <c r="A128" s="12"/>
      <c r="B128" s="12"/>
      <c r="C128" s="42" t="s">
        <v>78</v>
      </c>
      <c r="D128" s="12"/>
      <c r="E128" s="12"/>
      <c r="F128" s="12"/>
      <c r="G128" s="40"/>
      <c r="H128" s="40"/>
      <c r="I128" s="41"/>
      <c r="J128" s="41"/>
      <c r="K128" s="41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" hidden="1">
      <c r="A129" s="12"/>
      <c r="B129" s="12"/>
      <c r="C129" s="42" t="s">
        <v>79</v>
      </c>
      <c r="D129" s="12"/>
      <c r="E129" s="12"/>
      <c r="F129" s="12"/>
      <c r="G129" s="40"/>
      <c r="H129" s="40"/>
      <c r="I129" s="41"/>
      <c r="J129" s="41"/>
      <c r="K129" s="41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" hidden="1">
      <c r="A130" s="12"/>
      <c r="B130" s="12"/>
      <c r="C130" s="42" t="s">
        <v>80</v>
      </c>
      <c r="D130" s="12"/>
      <c r="E130" s="12"/>
      <c r="F130" s="12"/>
      <c r="G130" s="40"/>
      <c r="H130" s="40"/>
      <c r="I130" s="41"/>
      <c r="J130" s="41"/>
      <c r="K130" s="41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" hidden="1">
      <c r="A131" s="12"/>
      <c r="B131" s="12"/>
      <c r="C131" s="43" t="s">
        <v>81</v>
      </c>
      <c r="D131" s="12"/>
      <c r="E131" s="12"/>
      <c r="F131" s="12"/>
      <c r="G131" s="40"/>
      <c r="H131" s="40"/>
      <c r="I131" s="41"/>
      <c r="J131" s="41"/>
      <c r="K131" s="41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" hidden="1">
      <c r="A132" s="12"/>
      <c r="B132" s="12"/>
      <c r="C132" s="42" t="s">
        <v>82</v>
      </c>
      <c r="D132" s="12"/>
      <c r="E132" s="12"/>
      <c r="F132" s="12"/>
      <c r="G132" s="40"/>
      <c r="H132" s="40"/>
      <c r="I132" s="41"/>
      <c r="J132" s="41"/>
      <c r="K132" s="41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" hidden="1">
      <c r="A133" s="12"/>
      <c r="B133" s="12"/>
      <c r="C133" s="42" t="s">
        <v>83</v>
      </c>
      <c r="D133" s="12"/>
      <c r="E133" s="12"/>
      <c r="F133" s="12"/>
      <c r="G133" s="40"/>
      <c r="H133" s="40"/>
      <c r="I133" s="41"/>
      <c r="J133" s="41"/>
      <c r="K133" s="41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" hidden="1">
      <c r="A134" s="12"/>
      <c r="B134" s="12"/>
      <c r="C134" s="42" t="s">
        <v>84</v>
      </c>
      <c r="D134" s="12"/>
      <c r="E134" s="12"/>
      <c r="F134" s="12"/>
      <c r="G134" s="40"/>
      <c r="H134" s="40"/>
      <c r="I134" s="41"/>
      <c r="J134" s="41"/>
      <c r="K134" s="41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" hidden="1">
      <c r="A135" s="12"/>
      <c r="B135" s="12"/>
      <c r="C135" s="42" t="s">
        <v>85</v>
      </c>
      <c r="D135" s="12"/>
      <c r="E135" s="12"/>
      <c r="F135" s="12"/>
      <c r="G135" s="40"/>
      <c r="H135" s="40"/>
      <c r="I135" s="41"/>
      <c r="J135" s="41"/>
      <c r="K135" s="41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" hidden="1">
      <c r="A136" s="12"/>
      <c r="B136" s="12"/>
      <c r="C136" s="42" t="s">
        <v>86</v>
      </c>
      <c r="D136" s="12"/>
      <c r="E136" s="12"/>
      <c r="F136" s="12"/>
      <c r="G136" s="40"/>
      <c r="H136" s="40"/>
      <c r="I136" s="41"/>
      <c r="J136" s="41"/>
      <c r="K136" s="41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" hidden="1">
      <c r="A137" s="12"/>
      <c r="B137" s="12"/>
      <c r="C137" s="42" t="s">
        <v>87</v>
      </c>
      <c r="D137" s="12"/>
      <c r="E137" s="12"/>
      <c r="F137" s="12"/>
      <c r="G137" s="40"/>
      <c r="H137" s="40"/>
      <c r="I137" s="41"/>
      <c r="J137" s="41"/>
      <c r="K137" s="41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" hidden="1">
      <c r="A138" s="12"/>
      <c r="B138" s="12"/>
      <c r="C138" s="42" t="s">
        <v>88</v>
      </c>
      <c r="D138" s="12"/>
      <c r="E138" s="12"/>
      <c r="F138" s="12"/>
      <c r="G138" s="40"/>
      <c r="H138" s="40"/>
      <c r="I138" s="41"/>
      <c r="J138" s="41"/>
      <c r="K138" s="41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" hidden="1">
      <c r="A139" s="12"/>
      <c r="B139" s="12"/>
      <c r="C139" s="42" t="s">
        <v>89</v>
      </c>
      <c r="D139" s="12"/>
      <c r="E139" s="12"/>
      <c r="F139" s="12"/>
      <c r="G139" s="40"/>
      <c r="H139" s="40"/>
      <c r="I139" s="41"/>
      <c r="J139" s="41"/>
      <c r="K139" s="41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" hidden="1">
      <c r="A140" s="12"/>
      <c r="B140" s="12"/>
      <c r="C140" s="42" t="s">
        <v>90</v>
      </c>
      <c r="D140" s="12"/>
      <c r="E140" s="12"/>
      <c r="F140" s="12"/>
      <c r="G140" s="40"/>
      <c r="H140" s="40"/>
      <c r="I140" s="41"/>
      <c r="J140" s="41"/>
      <c r="K140" s="41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" hidden="1">
      <c r="A141" s="12"/>
      <c r="B141" s="12"/>
      <c r="C141" s="42" t="s">
        <v>91</v>
      </c>
      <c r="D141" s="12"/>
      <c r="E141" s="12"/>
      <c r="F141" s="12"/>
      <c r="G141" s="40"/>
      <c r="H141" s="40"/>
      <c r="I141" s="41"/>
      <c r="J141" s="41"/>
      <c r="K141" s="41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" hidden="1">
      <c r="A142" s="12"/>
      <c r="B142" s="12"/>
      <c r="C142" s="42"/>
      <c r="D142" s="12"/>
      <c r="E142" s="12"/>
      <c r="F142" s="12"/>
      <c r="G142" s="40"/>
      <c r="H142" s="40"/>
      <c r="I142" s="41"/>
      <c r="J142" s="41"/>
      <c r="K142" s="41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">
      <c r="A143" s="12"/>
      <c r="B143" s="12"/>
      <c r="C143" s="42"/>
      <c r="D143" s="12"/>
      <c r="E143" s="12"/>
      <c r="F143" s="12"/>
      <c r="G143" s="40"/>
      <c r="H143" s="40"/>
      <c r="I143" s="41"/>
      <c r="J143" s="41"/>
      <c r="K143" s="41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">
      <c r="A144" s="12"/>
      <c r="B144" s="12"/>
      <c r="C144" s="42"/>
      <c r="D144" s="12"/>
      <c r="E144" s="12"/>
      <c r="F144" s="12"/>
      <c r="G144" s="40"/>
      <c r="H144" s="40"/>
      <c r="I144" s="41"/>
      <c r="J144" s="41"/>
      <c r="K144" s="41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">
      <c r="A145" s="12"/>
      <c r="B145" s="12"/>
      <c r="C145" s="42"/>
      <c r="D145" s="12"/>
      <c r="E145" s="12"/>
      <c r="F145" s="12"/>
      <c r="G145" s="40"/>
      <c r="H145" s="40"/>
      <c r="I145" s="41"/>
      <c r="J145" s="41"/>
      <c r="K145" s="41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">
      <c r="A146" s="12"/>
      <c r="B146" s="12"/>
      <c r="C146" s="12"/>
      <c r="D146" s="12"/>
      <c r="E146" s="12"/>
      <c r="F146" s="12"/>
      <c r="G146" s="40"/>
      <c r="H146" s="40"/>
      <c r="I146" s="41"/>
      <c r="J146" s="41"/>
      <c r="K146" s="41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">
      <c r="A147" s="12"/>
      <c r="B147" s="12"/>
      <c r="C147" s="12"/>
      <c r="D147" s="12"/>
      <c r="E147" s="12"/>
      <c r="F147" s="12"/>
      <c r="G147" s="40"/>
      <c r="H147" s="40"/>
      <c r="I147" s="41"/>
      <c r="J147" s="41"/>
      <c r="K147" s="41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">
      <c r="A148" s="12"/>
      <c r="B148" s="12"/>
      <c r="C148" s="12"/>
      <c r="D148" s="12"/>
      <c r="E148" s="12"/>
      <c r="F148" s="12"/>
      <c r="G148" s="40"/>
      <c r="H148" s="40"/>
      <c r="I148" s="41"/>
      <c r="J148" s="41"/>
      <c r="K148" s="41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">
      <c r="A149" s="12"/>
      <c r="B149" s="12"/>
      <c r="C149" s="12"/>
      <c r="D149" s="12"/>
      <c r="E149" s="12"/>
      <c r="F149" s="12"/>
      <c r="G149" s="40"/>
      <c r="H149" s="40"/>
      <c r="I149" s="41"/>
      <c r="J149" s="41"/>
      <c r="K149" s="41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">
      <c r="A150" s="12"/>
      <c r="B150" s="12"/>
      <c r="C150" s="12"/>
      <c r="D150" s="12"/>
      <c r="E150" s="12"/>
      <c r="F150" s="12"/>
      <c r="G150" s="40"/>
      <c r="H150" s="40"/>
      <c r="I150" s="41"/>
      <c r="J150" s="41"/>
      <c r="K150" s="41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">
      <c r="A151" s="12"/>
      <c r="B151" s="12"/>
      <c r="C151" s="12"/>
      <c r="D151" s="12"/>
      <c r="E151" s="12"/>
      <c r="F151" s="12"/>
      <c r="G151" s="40"/>
      <c r="H151" s="40"/>
      <c r="I151" s="41"/>
      <c r="J151" s="41"/>
      <c r="K151" s="41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">
      <c r="A152" s="12"/>
      <c r="B152" s="12"/>
      <c r="C152" s="12"/>
      <c r="D152" s="12"/>
      <c r="E152" s="12"/>
      <c r="F152" s="12"/>
      <c r="G152" s="40"/>
      <c r="H152" s="40"/>
      <c r="I152" s="41"/>
      <c r="J152" s="41"/>
      <c r="K152" s="41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">
      <c r="A153" s="12"/>
      <c r="B153" s="12"/>
      <c r="C153" s="12"/>
      <c r="D153" s="12"/>
      <c r="E153" s="12"/>
      <c r="F153" s="12"/>
      <c r="G153" s="40"/>
      <c r="H153" s="40"/>
      <c r="I153" s="41"/>
      <c r="J153" s="41"/>
      <c r="K153" s="41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">
      <c r="A154" s="12"/>
      <c r="B154" s="12"/>
      <c r="C154" s="12"/>
      <c r="D154" s="12"/>
      <c r="E154" s="12"/>
      <c r="F154" s="12"/>
      <c r="G154" s="40"/>
      <c r="H154" s="40"/>
      <c r="I154" s="41"/>
      <c r="J154" s="41"/>
      <c r="K154" s="41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">
      <c r="A155" s="12"/>
      <c r="B155" s="12"/>
      <c r="C155" s="12"/>
      <c r="D155" s="12"/>
      <c r="E155" s="12"/>
      <c r="F155" s="12"/>
      <c r="G155" s="40"/>
      <c r="H155" s="40"/>
      <c r="I155" s="41"/>
      <c r="J155" s="41"/>
      <c r="K155" s="41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">
      <c r="A156" s="12"/>
      <c r="B156" s="12"/>
      <c r="C156" s="12"/>
      <c r="D156" s="12"/>
      <c r="E156" s="12"/>
      <c r="F156" s="12"/>
      <c r="G156" s="40"/>
      <c r="H156" s="40"/>
      <c r="I156" s="41"/>
      <c r="J156" s="41"/>
      <c r="K156" s="41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">
      <c r="A157" s="12"/>
      <c r="B157" s="12"/>
      <c r="C157" s="12"/>
      <c r="D157" s="12"/>
      <c r="E157" s="12"/>
      <c r="F157" s="12"/>
      <c r="G157" s="40"/>
      <c r="H157" s="40"/>
      <c r="I157" s="41"/>
      <c r="J157" s="41"/>
      <c r="K157" s="41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">
      <c r="A158" s="12"/>
      <c r="B158" s="12"/>
      <c r="C158" s="12"/>
      <c r="D158" s="12"/>
      <c r="E158" s="12"/>
      <c r="F158" s="12"/>
      <c r="G158" s="40"/>
      <c r="H158" s="40"/>
      <c r="I158" s="41"/>
      <c r="J158" s="41"/>
      <c r="K158" s="41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">
      <c r="A159" s="12"/>
      <c r="B159" s="12"/>
      <c r="C159" s="12"/>
      <c r="D159" s="12"/>
      <c r="E159" s="12"/>
      <c r="F159" s="12"/>
      <c r="G159" s="40"/>
      <c r="H159" s="40"/>
      <c r="I159" s="41"/>
      <c r="J159" s="41"/>
      <c r="K159" s="41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">
      <c r="A160" s="12"/>
      <c r="B160" s="12"/>
      <c r="C160" s="12"/>
      <c r="D160" s="12"/>
      <c r="E160" s="12"/>
      <c r="F160" s="12"/>
      <c r="G160" s="40"/>
      <c r="H160" s="40"/>
      <c r="I160" s="41"/>
      <c r="J160" s="41"/>
      <c r="K160" s="41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">
      <c r="A161" s="12"/>
      <c r="B161" s="12"/>
      <c r="C161" s="12"/>
      <c r="D161" s="12"/>
      <c r="E161" s="12"/>
      <c r="F161" s="12"/>
      <c r="G161" s="40"/>
      <c r="H161" s="40"/>
      <c r="I161" s="41"/>
      <c r="J161" s="41"/>
      <c r="K161" s="41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">
      <c r="A162" s="12"/>
      <c r="B162" s="12"/>
      <c r="C162" s="12"/>
      <c r="D162" s="12"/>
      <c r="E162" s="12"/>
      <c r="F162" s="12"/>
      <c r="G162" s="40"/>
      <c r="H162" s="40"/>
      <c r="I162" s="41"/>
      <c r="J162" s="41"/>
      <c r="K162" s="41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">
      <c r="A163" s="12"/>
      <c r="B163" s="12"/>
      <c r="C163" s="12"/>
      <c r="D163" s="12"/>
      <c r="E163" s="12"/>
      <c r="F163" s="12"/>
      <c r="G163" s="40"/>
      <c r="H163" s="40"/>
      <c r="I163" s="41"/>
      <c r="J163" s="41"/>
      <c r="K163" s="41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">
      <c r="A164" s="12"/>
      <c r="B164" s="12"/>
      <c r="C164" s="12"/>
      <c r="D164" s="12"/>
      <c r="E164" s="12"/>
      <c r="F164" s="12"/>
      <c r="G164" s="40"/>
      <c r="H164" s="40"/>
      <c r="I164" s="41"/>
      <c r="J164" s="41"/>
      <c r="K164" s="41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">
      <c r="A165" s="12"/>
      <c r="B165" s="12"/>
      <c r="C165" s="12"/>
      <c r="D165" s="12"/>
      <c r="E165" s="12"/>
      <c r="F165" s="12"/>
      <c r="G165" s="40"/>
      <c r="H165" s="40"/>
      <c r="I165" s="41"/>
      <c r="J165" s="41"/>
      <c r="K165" s="41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">
      <c r="A166" s="12"/>
      <c r="B166" s="12"/>
      <c r="C166" s="12"/>
      <c r="D166" s="12"/>
      <c r="E166" s="12"/>
      <c r="F166" s="12"/>
      <c r="G166" s="40"/>
      <c r="H166" s="40"/>
      <c r="I166" s="41"/>
      <c r="J166" s="41"/>
      <c r="K166" s="41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">
      <c r="A167" s="12"/>
      <c r="B167" s="12"/>
      <c r="C167" s="12"/>
      <c r="D167" s="12"/>
      <c r="E167" s="12"/>
      <c r="F167" s="12"/>
      <c r="G167" s="40"/>
      <c r="H167" s="40"/>
      <c r="I167" s="41"/>
      <c r="J167" s="41"/>
      <c r="K167" s="41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">
      <c r="A168" s="12"/>
      <c r="B168" s="12"/>
      <c r="C168" s="12"/>
      <c r="D168" s="12"/>
      <c r="E168" s="12"/>
      <c r="F168" s="12"/>
      <c r="G168" s="40"/>
      <c r="H168" s="40"/>
      <c r="I168" s="41"/>
      <c r="J168" s="41"/>
      <c r="K168" s="41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">
      <c r="A169" s="12"/>
      <c r="B169" s="12"/>
      <c r="C169" s="12"/>
      <c r="D169" s="12"/>
      <c r="E169" s="12"/>
      <c r="F169" s="12"/>
      <c r="G169" s="40"/>
      <c r="H169" s="40"/>
      <c r="I169" s="41"/>
      <c r="J169" s="41"/>
      <c r="K169" s="41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">
      <c r="A170" s="12"/>
      <c r="B170" s="12"/>
      <c r="C170" s="12"/>
      <c r="D170" s="12"/>
      <c r="E170" s="12"/>
      <c r="F170" s="12"/>
      <c r="G170" s="40"/>
      <c r="H170" s="40"/>
      <c r="I170" s="41"/>
      <c r="J170" s="41"/>
      <c r="K170" s="41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">
      <c r="A171" s="12"/>
      <c r="B171" s="12"/>
      <c r="C171" s="12"/>
      <c r="D171" s="12"/>
      <c r="E171" s="12"/>
      <c r="F171" s="12"/>
      <c r="G171" s="40"/>
      <c r="H171" s="40"/>
      <c r="I171" s="41"/>
      <c r="J171" s="41"/>
      <c r="K171" s="41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">
      <c r="A172" s="12"/>
      <c r="B172" s="12"/>
      <c r="C172" s="12"/>
      <c r="D172" s="12"/>
      <c r="E172" s="12"/>
      <c r="F172" s="12"/>
      <c r="G172" s="40"/>
      <c r="H172" s="40"/>
      <c r="I172" s="41"/>
      <c r="J172" s="41"/>
      <c r="K172" s="41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">
      <c r="A173" s="12"/>
      <c r="B173" s="12"/>
      <c r="C173" s="12"/>
      <c r="D173" s="12"/>
      <c r="E173" s="12"/>
      <c r="F173" s="12"/>
      <c r="G173" s="40"/>
      <c r="H173" s="40"/>
      <c r="I173" s="41"/>
      <c r="J173" s="41"/>
      <c r="K173" s="41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">
      <c r="A174" s="12"/>
      <c r="B174" s="12"/>
      <c r="C174" s="12"/>
      <c r="D174" s="12"/>
      <c r="E174" s="12"/>
      <c r="F174" s="12"/>
      <c r="G174" s="40"/>
      <c r="H174" s="40"/>
      <c r="I174" s="41"/>
      <c r="J174" s="41"/>
      <c r="K174" s="41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">
      <c r="A175" s="12"/>
      <c r="B175" s="12"/>
      <c r="C175" s="12"/>
      <c r="D175" s="12"/>
      <c r="E175" s="12"/>
      <c r="F175" s="12"/>
      <c r="G175" s="40"/>
      <c r="H175" s="40"/>
      <c r="I175" s="41"/>
      <c r="J175" s="41"/>
      <c r="K175" s="41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">
      <c r="A176" s="12"/>
      <c r="B176" s="12"/>
      <c r="C176" s="12"/>
      <c r="D176" s="12"/>
      <c r="E176" s="12"/>
      <c r="F176" s="12"/>
      <c r="G176" s="40"/>
      <c r="H176" s="40"/>
      <c r="I176" s="41"/>
      <c r="J176" s="41"/>
      <c r="K176" s="41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">
      <c r="A177" s="12"/>
      <c r="B177" s="12"/>
      <c r="C177" s="12"/>
      <c r="D177" s="12"/>
      <c r="E177" s="12"/>
      <c r="F177" s="12"/>
      <c r="G177" s="40"/>
      <c r="H177" s="40"/>
      <c r="I177" s="41"/>
      <c r="J177" s="41"/>
      <c r="K177" s="41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">
      <c r="A178" s="12"/>
      <c r="B178" s="12"/>
      <c r="C178" s="12"/>
      <c r="D178" s="12"/>
      <c r="E178" s="12"/>
      <c r="F178" s="12"/>
      <c r="G178" s="40"/>
      <c r="H178" s="40"/>
      <c r="I178" s="41"/>
      <c r="J178" s="41"/>
      <c r="K178" s="41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">
      <c r="A179" s="12"/>
      <c r="B179" s="12"/>
      <c r="C179" s="12"/>
      <c r="D179" s="12"/>
      <c r="E179" s="12"/>
      <c r="F179" s="12"/>
      <c r="G179" s="40"/>
      <c r="H179" s="40"/>
      <c r="I179" s="41"/>
      <c r="J179" s="41"/>
      <c r="K179" s="41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">
      <c r="A180" s="12"/>
      <c r="B180" s="12"/>
      <c r="C180" s="12"/>
      <c r="D180" s="12"/>
      <c r="E180" s="12"/>
      <c r="F180" s="12"/>
      <c r="G180" s="40"/>
      <c r="H180" s="40"/>
      <c r="I180" s="41"/>
      <c r="J180" s="41"/>
      <c r="K180" s="41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">
      <c r="A181" s="12"/>
      <c r="B181" s="12"/>
      <c r="C181" s="12"/>
      <c r="D181" s="12"/>
      <c r="E181" s="12"/>
      <c r="F181" s="12"/>
      <c r="G181" s="40"/>
      <c r="H181" s="40"/>
      <c r="I181" s="41"/>
      <c r="J181" s="41"/>
      <c r="K181" s="41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">
      <c r="A182" s="12"/>
      <c r="B182" s="12"/>
      <c r="C182" s="12"/>
      <c r="D182" s="12"/>
      <c r="E182" s="12"/>
      <c r="F182" s="12"/>
      <c r="G182" s="40"/>
      <c r="H182" s="40"/>
      <c r="I182" s="41"/>
      <c r="J182" s="41"/>
      <c r="K182" s="41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">
      <c r="A183" s="12"/>
      <c r="B183" s="12"/>
      <c r="C183" s="12"/>
      <c r="D183" s="12"/>
      <c r="E183" s="12"/>
      <c r="F183" s="12"/>
      <c r="G183" s="40"/>
      <c r="H183" s="40"/>
      <c r="I183" s="41"/>
      <c r="J183" s="41"/>
      <c r="K183" s="41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">
      <c r="A184" s="12"/>
      <c r="B184" s="12"/>
      <c r="C184" s="12"/>
      <c r="D184" s="12"/>
      <c r="E184" s="12"/>
      <c r="F184" s="12"/>
      <c r="G184" s="40"/>
      <c r="H184" s="40"/>
      <c r="I184" s="41"/>
      <c r="J184" s="41"/>
      <c r="K184" s="41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">
      <c r="A185" s="12"/>
      <c r="B185" s="12"/>
      <c r="C185" s="12"/>
      <c r="D185" s="12"/>
      <c r="E185" s="12"/>
      <c r="F185" s="12"/>
      <c r="G185" s="40"/>
      <c r="H185" s="40"/>
      <c r="I185" s="41"/>
      <c r="J185" s="41"/>
      <c r="K185" s="41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">
      <c r="A186" s="12"/>
      <c r="B186" s="12"/>
      <c r="C186" s="12"/>
      <c r="D186" s="12"/>
      <c r="E186" s="12"/>
      <c r="F186" s="12"/>
      <c r="G186" s="40"/>
      <c r="H186" s="40"/>
      <c r="I186" s="41"/>
      <c r="J186" s="41"/>
      <c r="K186" s="41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">
      <c r="A187" s="12"/>
      <c r="B187" s="12"/>
      <c r="C187" s="12"/>
      <c r="D187" s="12"/>
      <c r="E187" s="12"/>
      <c r="F187" s="12"/>
      <c r="G187" s="40"/>
      <c r="H187" s="40"/>
      <c r="I187" s="41"/>
      <c r="J187" s="41"/>
      <c r="K187" s="41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">
      <c r="A188" s="12"/>
      <c r="B188" s="12"/>
      <c r="C188" s="12"/>
      <c r="D188" s="12"/>
      <c r="E188" s="12"/>
      <c r="F188" s="12"/>
      <c r="G188" s="40"/>
      <c r="H188" s="40"/>
      <c r="I188" s="41"/>
      <c r="J188" s="41"/>
      <c r="K188" s="41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">
      <c r="A189" s="12"/>
      <c r="B189" s="12"/>
      <c r="C189" s="12"/>
      <c r="D189" s="12"/>
      <c r="E189" s="12"/>
      <c r="F189" s="12"/>
      <c r="G189" s="40"/>
      <c r="H189" s="40"/>
      <c r="I189" s="41"/>
      <c r="J189" s="41"/>
      <c r="K189" s="41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">
      <c r="A190" s="12"/>
      <c r="B190" s="12"/>
      <c r="C190" s="12"/>
      <c r="D190" s="12"/>
      <c r="E190" s="12"/>
      <c r="F190" s="12"/>
      <c r="G190" s="40"/>
      <c r="H190" s="40"/>
      <c r="I190" s="41"/>
      <c r="J190" s="41"/>
      <c r="K190" s="4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">
      <c r="A191" s="12"/>
      <c r="B191" s="12"/>
      <c r="C191" s="12"/>
      <c r="D191" s="12"/>
      <c r="E191" s="12"/>
      <c r="F191" s="12"/>
      <c r="G191" s="40"/>
      <c r="H191" s="40"/>
      <c r="I191" s="41"/>
      <c r="J191" s="41"/>
      <c r="K191" s="41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">
      <c r="A192" s="12"/>
      <c r="B192" s="12"/>
      <c r="C192" s="12"/>
      <c r="D192" s="12"/>
      <c r="E192" s="12"/>
      <c r="F192" s="12"/>
      <c r="G192" s="40"/>
      <c r="H192" s="40"/>
      <c r="I192" s="41"/>
      <c r="J192" s="41"/>
      <c r="K192" s="4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">
      <c r="A193" s="12"/>
      <c r="B193" s="12"/>
      <c r="C193" s="12"/>
      <c r="D193" s="12"/>
      <c r="E193" s="12"/>
      <c r="F193" s="12"/>
      <c r="G193" s="40"/>
      <c r="H193" s="40"/>
      <c r="I193" s="41"/>
      <c r="J193" s="41"/>
      <c r="K193" s="41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">
      <c r="A194" s="12"/>
      <c r="B194" s="12"/>
      <c r="C194" s="12"/>
      <c r="D194" s="12"/>
      <c r="E194" s="12"/>
      <c r="F194" s="12"/>
      <c r="G194" s="40"/>
      <c r="H194" s="40"/>
      <c r="I194" s="41"/>
      <c r="J194" s="41"/>
      <c r="K194" s="41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">
      <c r="A195" s="12"/>
      <c r="B195" s="12"/>
      <c r="C195" s="12"/>
      <c r="D195" s="12"/>
      <c r="E195" s="12"/>
      <c r="F195" s="12"/>
      <c r="G195" s="40"/>
      <c r="H195" s="40"/>
      <c r="I195" s="41"/>
      <c r="J195" s="41"/>
      <c r="K195" s="41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">
      <c r="A196" s="12"/>
      <c r="B196" s="12"/>
      <c r="C196" s="12"/>
      <c r="D196" s="12"/>
      <c r="E196" s="12"/>
      <c r="F196" s="12"/>
      <c r="G196" s="40"/>
      <c r="H196" s="40"/>
      <c r="I196" s="41"/>
      <c r="J196" s="41"/>
      <c r="K196" s="41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">
      <c r="A197" s="12"/>
      <c r="B197" s="12"/>
      <c r="C197" s="12"/>
      <c r="D197" s="12"/>
      <c r="E197" s="12"/>
      <c r="F197" s="12"/>
      <c r="G197" s="40"/>
      <c r="H197" s="40"/>
      <c r="I197" s="41"/>
      <c r="J197" s="41"/>
      <c r="K197" s="41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">
      <c r="A198" s="12"/>
      <c r="B198" s="12"/>
      <c r="C198" s="12"/>
      <c r="D198" s="12"/>
      <c r="E198" s="12"/>
      <c r="F198" s="12"/>
      <c r="G198" s="40"/>
      <c r="H198" s="40"/>
      <c r="I198" s="41"/>
      <c r="J198" s="41"/>
      <c r="K198" s="41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">
      <c r="A199" s="12"/>
      <c r="B199" s="12"/>
      <c r="C199" s="12"/>
      <c r="D199" s="12"/>
      <c r="E199" s="12"/>
      <c r="F199" s="12"/>
      <c r="G199" s="40"/>
      <c r="H199" s="40"/>
      <c r="I199" s="41"/>
      <c r="J199" s="41"/>
      <c r="K199" s="41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">
      <c r="A200" s="12"/>
      <c r="B200" s="12"/>
      <c r="C200" s="12"/>
      <c r="D200" s="12"/>
      <c r="E200" s="12"/>
      <c r="F200" s="12"/>
      <c r="G200" s="40"/>
      <c r="H200" s="40"/>
      <c r="I200" s="41"/>
      <c r="J200" s="41"/>
      <c r="K200" s="41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">
      <c r="A201" s="12"/>
      <c r="B201" s="12"/>
      <c r="C201" s="12"/>
      <c r="D201" s="12"/>
      <c r="E201" s="12"/>
      <c r="F201" s="12"/>
      <c r="G201" s="40"/>
      <c r="H201" s="40"/>
      <c r="I201" s="41"/>
      <c r="J201" s="41"/>
      <c r="K201" s="41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">
      <c r="A202" s="12"/>
      <c r="B202" s="12"/>
      <c r="C202" s="12"/>
      <c r="D202" s="12"/>
      <c r="E202" s="12"/>
      <c r="F202" s="12"/>
      <c r="G202" s="40"/>
      <c r="H202" s="40"/>
      <c r="I202" s="41"/>
      <c r="J202" s="41"/>
      <c r="K202" s="41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">
      <c r="A203" s="12"/>
      <c r="B203" s="12"/>
      <c r="C203" s="12"/>
      <c r="D203" s="12"/>
      <c r="E203" s="12"/>
      <c r="F203" s="12"/>
      <c r="G203" s="40"/>
      <c r="H203" s="40"/>
      <c r="I203" s="41"/>
      <c r="J203" s="41"/>
      <c r="K203" s="41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">
      <c r="A204" s="12"/>
      <c r="B204" s="12"/>
      <c r="C204" s="12"/>
      <c r="D204" s="12"/>
      <c r="E204" s="12"/>
      <c r="F204" s="12"/>
      <c r="G204" s="40"/>
      <c r="H204" s="40"/>
      <c r="I204" s="41"/>
      <c r="J204" s="41"/>
      <c r="K204" s="41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</sheetData>
  <mergeCells count="149">
    <mergeCell ref="G85:J85"/>
    <mergeCell ref="G86:K86"/>
    <mergeCell ref="G73:J73"/>
    <mergeCell ref="G74:K74"/>
    <mergeCell ref="H76:K76"/>
    <mergeCell ref="G77:I79"/>
    <mergeCell ref="J77:J79"/>
    <mergeCell ref="K77:K79"/>
    <mergeCell ref="H80:I80"/>
    <mergeCell ref="H54:I54"/>
    <mergeCell ref="H55:I55"/>
    <mergeCell ref="H56:I56"/>
    <mergeCell ref="H57:I57"/>
    <mergeCell ref="H58:I58"/>
    <mergeCell ref="H81:I81"/>
    <mergeCell ref="H82:I82"/>
    <mergeCell ref="H83:I83"/>
    <mergeCell ref="H84:I84"/>
    <mergeCell ref="C45:D45"/>
    <mergeCell ref="C46:D46"/>
    <mergeCell ref="B47:E47"/>
    <mergeCell ref="B48:F48"/>
    <mergeCell ref="C50:F50"/>
    <mergeCell ref="H50:K50"/>
    <mergeCell ref="K51:K53"/>
    <mergeCell ref="G51:I53"/>
    <mergeCell ref="J51:J53"/>
    <mergeCell ref="F51:F53"/>
    <mergeCell ref="B51:D53"/>
    <mergeCell ref="C54:D54"/>
    <mergeCell ref="C55:D55"/>
    <mergeCell ref="C56:D56"/>
    <mergeCell ref="C57:D57"/>
    <mergeCell ref="C58:D58"/>
    <mergeCell ref="B59:E59"/>
    <mergeCell ref="B60:F60"/>
    <mergeCell ref="B73:E73"/>
    <mergeCell ref="C82:D82"/>
    <mergeCell ref="C83:D83"/>
    <mergeCell ref="C84:D84"/>
    <mergeCell ref="B85:E85"/>
    <mergeCell ref="B86:F86"/>
    <mergeCell ref="B74:F74"/>
    <mergeCell ref="C76:F76"/>
    <mergeCell ref="B77:D79"/>
    <mergeCell ref="E77:E79"/>
    <mergeCell ref="F77:F79"/>
    <mergeCell ref="C80:D80"/>
    <mergeCell ref="C81:D81"/>
    <mergeCell ref="H68:I68"/>
    <mergeCell ref="H69:I69"/>
    <mergeCell ref="H70:I70"/>
    <mergeCell ref="H71:I71"/>
    <mergeCell ref="H72:I72"/>
    <mergeCell ref="B65:D67"/>
    <mergeCell ref="C68:D68"/>
    <mergeCell ref="C69:D69"/>
    <mergeCell ref="C70:D70"/>
    <mergeCell ref="C71:D71"/>
    <mergeCell ref="C72:D72"/>
    <mergeCell ref="J39:J41"/>
    <mergeCell ref="K39:K41"/>
    <mergeCell ref="H46:I46"/>
    <mergeCell ref="G47:J47"/>
    <mergeCell ref="G48:K48"/>
    <mergeCell ref="G65:I67"/>
    <mergeCell ref="J65:J67"/>
    <mergeCell ref="G59:J59"/>
    <mergeCell ref="G60:K60"/>
    <mergeCell ref="B62:K62"/>
    <mergeCell ref="B63:K63"/>
    <mergeCell ref="C64:F64"/>
    <mergeCell ref="H64:K64"/>
    <mergeCell ref="K65:K67"/>
    <mergeCell ref="E65:E67"/>
    <mergeCell ref="F65:F67"/>
    <mergeCell ref="C42:D42"/>
    <mergeCell ref="H42:I42"/>
    <mergeCell ref="C43:D43"/>
    <mergeCell ref="H43:I43"/>
    <mergeCell ref="C44:D44"/>
    <mergeCell ref="H44:I44"/>
    <mergeCell ref="H45:I45"/>
    <mergeCell ref="E51:E53"/>
    <mergeCell ref="C16:D16"/>
    <mergeCell ref="H16:I16"/>
    <mergeCell ref="C17:D17"/>
    <mergeCell ref="H17:I17"/>
    <mergeCell ref="C18:D18"/>
    <mergeCell ref="H18:I18"/>
    <mergeCell ref="H19:I19"/>
    <mergeCell ref="E25:E27"/>
    <mergeCell ref="F25:F27"/>
    <mergeCell ref="B25:D27"/>
    <mergeCell ref="C19:D19"/>
    <mergeCell ref="C20:D20"/>
    <mergeCell ref="B21:E21"/>
    <mergeCell ref="B22:F22"/>
    <mergeCell ref="C24:F24"/>
    <mergeCell ref="H24:K24"/>
    <mergeCell ref="K25:K27"/>
    <mergeCell ref="G25:I27"/>
    <mergeCell ref="J25:J27"/>
    <mergeCell ref="H20:I20"/>
    <mergeCell ref="G21:J21"/>
    <mergeCell ref="G22:K22"/>
    <mergeCell ref="F39:F41"/>
    <mergeCell ref="G39:I41"/>
    <mergeCell ref="G33:J33"/>
    <mergeCell ref="G34:K34"/>
    <mergeCell ref="B37:K37"/>
    <mergeCell ref="C38:F38"/>
    <mergeCell ref="H38:K38"/>
    <mergeCell ref="B39:D41"/>
    <mergeCell ref="E39:E41"/>
    <mergeCell ref="C28:D28"/>
    <mergeCell ref="C29:D29"/>
    <mergeCell ref="C30:D30"/>
    <mergeCell ref="C31:D31"/>
    <mergeCell ref="C32:D32"/>
    <mergeCell ref="B33:E33"/>
    <mergeCell ref="B34:F34"/>
    <mergeCell ref="H28:I28"/>
    <mergeCell ref="H29:I29"/>
    <mergeCell ref="H30:I30"/>
    <mergeCell ref="H31:I31"/>
    <mergeCell ref="H32:I32"/>
    <mergeCell ref="F13:F15"/>
    <mergeCell ref="G13:I15"/>
    <mergeCell ref="J13:J15"/>
    <mergeCell ref="K13:K15"/>
    <mergeCell ref="B8:K8"/>
    <mergeCell ref="B9:K9"/>
    <mergeCell ref="B11:K11"/>
    <mergeCell ref="C12:F12"/>
    <mergeCell ref="H12:K12"/>
    <mergeCell ref="B13:D15"/>
    <mergeCell ref="E13:E15"/>
    <mergeCell ref="J5:K5"/>
    <mergeCell ref="J6:K6"/>
    <mergeCell ref="J4:K4"/>
    <mergeCell ref="J7:K7"/>
    <mergeCell ref="B2:K2"/>
    <mergeCell ref="B3:C3"/>
    <mergeCell ref="J3:K3"/>
    <mergeCell ref="B4:C4"/>
    <mergeCell ref="B5:C5"/>
    <mergeCell ref="B6:C6"/>
    <mergeCell ref="B7:C7"/>
  </mergeCells>
  <dataValidations count="2">
    <dataValidation type="list" allowBlank="1" showErrorMessage="1" sqref="F16:F20 K16:K20 F28:F32 K28:K32 F42:F46 K42:K46 F54:F58 K54:K58 F68:F72 K68:K72 F80:F84 K80:K84" xr:uid="{00000000-0002-0000-0000-000000000000}">
      <formula1>$C$110:$C$141</formula1>
    </dataValidation>
    <dataValidation type="list" allowBlank="1" showErrorMessage="1" sqref="C12 H12 C24 H24 C38 H38 C50 H50 C64 H64 C76 H76" xr:uid="{00000000-0002-0000-0000-000001000000}">
      <formula1>$B$4:$C$7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6AC5-25AE-4954-AF24-EF9C3A09E6C7}">
  <sheetPr>
    <outlinePr summaryBelow="0" summaryRight="0"/>
    <pageSetUpPr fitToPage="1"/>
  </sheetPr>
  <dimension ref="A1:Y222"/>
  <sheetViews>
    <sheetView showGridLines="0" workbookViewId="0">
      <selection activeCell="Z22" sqref="Z22"/>
    </sheetView>
  </sheetViews>
  <sheetFormatPr defaultColWidth="12.5703125" defaultRowHeight="12.75" customHeight="1"/>
  <cols>
    <col min="1" max="1" width="2.42578125" customWidth="1"/>
    <col min="2" max="2" width="6.28515625" customWidth="1"/>
    <col min="3" max="3" width="14.85546875" customWidth="1"/>
    <col min="4" max="4" width="8.42578125" customWidth="1"/>
    <col min="5" max="5" width="8.28515625" customWidth="1"/>
    <col min="6" max="6" width="8.85546875" customWidth="1"/>
    <col min="7" max="7" width="9" customWidth="1"/>
    <col min="8" max="8" width="12" customWidth="1"/>
    <col min="9" max="9" width="10.140625" customWidth="1"/>
    <col min="10" max="10" width="8.42578125" customWidth="1"/>
    <col min="11" max="11" width="8.28515625" customWidth="1"/>
    <col min="12" max="12" width="6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7.42578125" hidden="1" customWidth="1"/>
    <col min="21" max="21" width="12.5703125" hidden="1" customWidth="1"/>
    <col min="22" max="24" width="8.42578125" hidden="1" customWidth="1"/>
    <col min="25" max="25" width="5.140625" customWidth="1"/>
  </cols>
  <sheetData>
    <row r="1" spans="1:25" ht="23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>
      <c r="A2" s="1"/>
      <c r="B2" s="47" t="s">
        <v>386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>
      <c r="A3" s="2"/>
      <c r="B3" s="49" t="s">
        <v>1</v>
      </c>
      <c r="C3" s="48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5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>
      <c r="A4" s="6">
        <v>1</v>
      </c>
      <c r="B4" s="50" t="str">
        <f>VLOOKUP(A4,$M$4:$X$7,2,FALSE)</f>
        <v>Cottesloe 2</v>
      </c>
      <c r="C4" s="46"/>
      <c r="D4" s="7">
        <f>VLOOKUP(A4,$M$4:$X$7,3,FALSE)</f>
        <v>4</v>
      </c>
      <c r="E4" s="7">
        <f>VLOOKUP(A4,$M$4:$X$7,4,FALSE)</f>
        <v>3</v>
      </c>
      <c r="F4" s="7">
        <f>VLOOKUP(A4,$M$4:$X$7,6,FALSE)</f>
        <v>1</v>
      </c>
      <c r="G4" s="7">
        <f>VLOOKUP(A4,$M$4:$X$7,5,FALSE)</f>
        <v>0</v>
      </c>
      <c r="H4" s="7">
        <f>VLOOKUP(A4,$M$4:$X$7,7,FALSE)</f>
        <v>9.5</v>
      </c>
      <c r="I4" s="7">
        <f>VLOOKUP(A4,$M$4:$X$7,8,FALSE)</f>
        <v>6.5</v>
      </c>
      <c r="J4" s="45">
        <f>VLOOKUP(A4,$M$4:$X$7,9,FALSE)</f>
        <v>6</v>
      </c>
      <c r="K4" s="46"/>
      <c r="L4" s="8"/>
      <c r="M4" s="8">
        <f>RANK(X4,$X$4:$X$7,1)</f>
        <v>4</v>
      </c>
      <c r="N4" s="9" t="s">
        <v>375</v>
      </c>
      <c r="O4" s="10">
        <f>COUNTIF($N$10:$P$212,N4)</f>
        <v>4</v>
      </c>
      <c r="P4" s="8">
        <f>COUNTIF($R$10:$R$212,N4)</f>
        <v>1</v>
      </c>
      <c r="Q4" s="8">
        <f>COUNTIF($S$10:$T$212,N4)</f>
        <v>1</v>
      </c>
      <c r="R4" s="8">
        <f>O4-P4-Q4</f>
        <v>2</v>
      </c>
      <c r="S4" s="8">
        <f>SUMIF($N$8:$N$104,N4,$O$8:$O$104)+SUMIF($P$8:$P$104,N4,$Q$8:$Q$104)</f>
        <v>6.5</v>
      </c>
      <c r="T4" s="8">
        <f>O4*4-S4</f>
        <v>9.5</v>
      </c>
      <c r="U4" s="8">
        <f>P4*2+Q4</f>
        <v>3</v>
      </c>
      <c r="V4" s="8">
        <f>U4+(S4/100)</f>
        <v>3.0649999999999999</v>
      </c>
      <c r="W4" s="8">
        <f>RANK(V4,$V$4:$V$7)</f>
        <v>4</v>
      </c>
      <c r="X4" s="8">
        <f>W4+0.01</f>
        <v>4.01</v>
      </c>
    </row>
    <row r="5" spans="1:25" ht="15">
      <c r="A5" s="6">
        <v>2</v>
      </c>
      <c r="B5" s="50" t="str">
        <f>VLOOKUP(A5,$M$4:$X$7,2,FALSE)</f>
        <v>The Vines 3</v>
      </c>
      <c r="C5" s="46"/>
      <c r="D5" s="7">
        <f>VLOOKUP(A5,$M$4:$X$7,3,FALSE)</f>
        <v>4</v>
      </c>
      <c r="E5" s="7">
        <f>VLOOKUP(A5,$M$4:$X$7,4,FALSE)</f>
        <v>2</v>
      </c>
      <c r="F5" s="7">
        <f>VLOOKUP(A5,$M$4:$X$7,6,FALSE)</f>
        <v>2</v>
      </c>
      <c r="G5" s="7">
        <f>VLOOKUP(A5,$M$4:$X$7,5,FALSE)</f>
        <v>0</v>
      </c>
      <c r="H5" s="7">
        <f>VLOOKUP(A5,$M$4:$X$7,7,FALSE)</f>
        <v>9</v>
      </c>
      <c r="I5" s="7">
        <f>VLOOKUP(A5,$M$4:$X$7,8,FALSE)</f>
        <v>7</v>
      </c>
      <c r="J5" s="45">
        <f>VLOOKUP(A5,$M$4:$X$7,9,FALSE)</f>
        <v>4</v>
      </c>
      <c r="K5" s="46"/>
      <c r="L5" s="8"/>
      <c r="M5" s="8">
        <f>RANK(X5,$X$4:$X$7,1)</f>
        <v>3</v>
      </c>
      <c r="N5" s="9" t="s">
        <v>374</v>
      </c>
      <c r="O5" s="10">
        <f>COUNTIF($N$10:$P$212,N5)</f>
        <v>4</v>
      </c>
      <c r="P5" s="8">
        <f>COUNTIF($R$10:$R$212,N5)</f>
        <v>1</v>
      </c>
      <c r="Q5" s="8">
        <f>COUNTIF($S$10:$T$212,N5)</f>
        <v>1</v>
      </c>
      <c r="R5" s="8">
        <f>O5-P5-Q5</f>
        <v>2</v>
      </c>
      <c r="S5" s="8">
        <f>SUMIF($N$8:$N$104,N5,$O$8:$O$104)+SUMIF($P$8:$P$104,N5,$Q$8:$Q$104)</f>
        <v>7</v>
      </c>
      <c r="T5" s="8">
        <f>O5*4-S5</f>
        <v>9</v>
      </c>
      <c r="U5" s="8">
        <f>P5*2+Q5</f>
        <v>3</v>
      </c>
      <c r="V5" s="8">
        <f>U5+(S5/100)</f>
        <v>3.07</v>
      </c>
      <c r="W5" s="8">
        <f>RANK(V5,$V$4:$V$7)</f>
        <v>3</v>
      </c>
      <c r="X5" s="8">
        <f>W5+0.02</f>
        <v>3.02</v>
      </c>
    </row>
    <row r="6" spans="1:25" ht="15">
      <c r="A6" s="6">
        <v>3</v>
      </c>
      <c r="B6" s="50" t="str">
        <f>VLOOKUP(A6,$M$4:$X$7,2,FALSE)</f>
        <v>Mount Lawley 2</v>
      </c>
      <c r="C6" s="46"/>
      <c r="D6" s="7">
        <f>VLOOKUP(A6,$M$4:$X$7,3,FALSE)</f>
        <v>4</v>
      </c>
      <c r="E6" s="7">
        <f>VLOOKUP(A6,$M$4:$X$7,4,FALSE)</f>
        <v>1</v>
      </c>
      <c r="F6" s="7">
        <f>VLOOKUP(A6,$M$4:$X$7,6,FALSE)</f>
        <v>2</v>
      </c>
      <c r="G6" s="7">
        <f>VLOOKUP(A6,$M$4:$X$7,5,FALSE)</f>
        <v>1</v>
      </c>
      <c r="H6" s="7">
        <f>VLOOKUP(A6,$M$4:$X$7,7,FALSE)</f>
        <v>7</v>
      </c>
      <c r="I6" s="7">
        <f>VLOOKUP(A6,$M$4:$X$7,8,FALSE)</f>
        <v>9</v>
      </c>
      <c r="J6" s="45">
        <f>VLOOKUP(A6,$M$4:$X$7,9,FALSE)</f>
        <v>3</v>
      </c>
      <c r="K6" s="46"/>
      <c r="L6" s="8"/>
      <c r="M6" s="8">
        <f>RANK(X6,$X$4:$X$7,1)</f>
        <v>1</v>
      </c>
      <c r="N6" s="9" t="s">
        <v>365</v>
      </c>
      <c r="O6" s="10">
        <f>COUNTIF($N$10:$P$212,N6)</f>
        <v>4</v>
      </c>
      <c r="P6" s="8">
        <f>COUNTIF($R$10:$R$212,N6)</f>
        <v>3</v>
      </c>
      <c r="Q6" s="8">
        <f>COUNTIF($S$10:$T$212,N6)</f>
        <v>0</v>
      </c>
      <c r="R6" s="8">
        <f>O6-P6-Q6</f>
        <v>1</v>
      </c>
      <c r="S6" s="8">
        <f>SUMIF($N$8:$N$104,N6,$O$8:$O$104)+SUMIF($P$8:$P$104,N6,$Q$8:$Q$104)</f>
        <v>9.5</v>
      </c>
      <c r="T6" s="8">
        <f>O6*4-S6</f>
        <v>6.5</v>
      </c>
      <c r="U6" s="8">
        <f>P6*2+Q6</f>
        <v>6</v>
      </c>
      <c r="V6" s="8">
        <f>U6+(S6/100)</f>
        <v>6.0949999999999998</v>
      </c>
      <c r="W6" s="8">
        <f>RANK(V6,$V$4:$V$7)</f>
        <v>1</v>
      </c>
      <c r="X6" s="8">
        <f>W6+0.03</f>
        <v>1.03</v>
      </c>
    </row>
    <row r="7" spans="1:25" ht="15">
      <c r="A7" s="6">
        <v>4</v>
      </c>
      <c r="B7" s="50" t="str">
        <f>VLOOKUP(A7,$M$4:$X$7,2,FALSE)</f>
        <v xml:space="preserve">Sea View </v>
      </c>
      <c r="C7" s="46"/>
      <c r="D7" s="7">
        <f>VLOOKUP(A7,$M$4:$X$7,3,FALSE)</f>
        <v>4</v>
      </c>
      <c r="E7" s="7">
        <f>VLOOKUP(A7,$M$4:$X$7,4,FALSE)</f>
        <v>1</v>
      </c>
      <c r="F7" s="7">
        <f>VLOOKUP(A7,$M$4:$X$7,6,FALSE)</f>
        <v>2</v>
      </c>
      <c r="G7" s="7">
        <f>VLOOKUP(A7,$M$4:$X$7,5,FALSE)</f>
        <v>1</v>
      </c>
      <c r="H7" s="7">
        <f>VLOOKUP(A7,$M$4:$X$7,7,FALSE)</f>
        <v>6.5</v>
      </c>
      <c r="I7" s="7">
        <f>VLOOKUP(A7,$M$4:$X$7,8,FALSE)</f>
        <v>9.5</v>
      </c>
      <c r="J7" s="45">
        <f>VLOOKUP(A7,$M$4:$X$7,9,FALSE)</f>
        <v>3</v>
      </c>
      <c r="K7" s="46"/>
      <c r="L7" s="8"/>
      <c r="M7" s="8">
        <f>RANK(X7,$X$4:$X$7,1)</f>
        <v>2</v>
      </c>
      <c r="N7" s="9" t="s">
        <v>364</v>
      </c>
      <c r="O7" s="10">
        <f>COUNTIF($N$10:$P$212,N7)</f>
        <v>4</v>
      </c>
      <c r="P7" s="8">
        <f>COUNTIF($R$10:$R$212,N7)</f>
        <v>2</v>
      </c>
      <c r="Q7" s="8">
        <f>COUNTIF($S$10:$T$212,N7)</f>
        <v>0</v>
      </c>
      <c r="R7" s="8">
        <f>O7-P7-Q7</f>
        <v>2</v>
      </c>
      <c r="S7" s="8">
        <f>SUMIF($N$8:$N$104,N7,$O$8:$O$104)+SUMIF($P$8:$P$104,N7,$Q$8:$Q$104)</f>
        <v>9</v>
      </c>
      <c r="T7" s="8">
        <f>O7*4-S7</f>
        <v>7</v>
      </c>
      <c r="U7" s="8">
        <f>P7*2+Q7</f>
        <v>4</v>
      </c>
      <c r="V7" s="8">
        <f>U7+(S7/100)</f>
        <v>4.09</v>
      </c>
      <c r="W7" s="8">
        <f>RANK(V7,$V$4:$V$7)</f>
        <v>2</v>
      </c>
      <c r="X7" s="8">
        <f>W7+0.04</f>
        <v>2.04</v>
      </c>
    </row>
    <row r="8" spans="1:25" ht="15">
      <c r="A8" s="11"/>
      <c r="B8" s="58"/>
      <c r="C8" s="48"/>
      <c r="D8" s="48"/>
      <c r="E8" s="48"/>
      <c r="F8" s="48"/>
      <c r="G8" s="48"/>
      <c r="H8" s="48"/>
      <c r="I8" s="48"/>
      <c r="J8" s="48"/>
      <c r="K8" s="4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3.5" customHeight="1">
      <c r="A9" s="12"/>
      <c r="B9" s="60" t="s">
        <v>385</v>
      </c>
      <c r="C9" s="48"/>
      <c r="D9" s="48"/>
      <c r="E9" s="48"/>
      <c r="F9" s="48"/>
      <c r="G9" s="48"/>
      <c r="H9" s="48"/>
      <c r="I9" s="48"/>
      <c r="J9" s="48"/>
      <c r="K9" s="46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ht="13.5" customHeight="1">
      <c r="A10" s="12"/>
      <c r="B10" s="19" t="s">
        <v>22</v>
      </c>
      <c r="C10" s="61" t="s">
        <v>364</v>
      </c>
      <c r="D10" s="48"/>
      <c r="E10" s="48"/>
      <c r="F10" s="46"/>
      <c r="G10" s="20" t="s">
        <v>22</v>
      </c>
      <c r="H10" s="62" t="s">
        <v>365</v>
      </c>
      <c r="I10" s="48"/>
      <c r="J10" s="48"/>
      <c r="K10" s="46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</row>
    <row r="11" spans="1:25" ht="13.5" customHeight="1">
      <c r="A11" s="18"/>
      <c r="B11" s="63" t="s">
        <v>23</v>
      </c>
      <c r="C11" s="55"/>
      <c r="D11" s="52"/>
      <c r="E11" s="51" t="s">
        <v>24</v>
      </c>
      <c r="F11" s="51" t="s">
        <v>25</v>
      </c>
      <c r="G11" s="54" t="s">
        <v>23</v>
      </c>
      <c r="H11" s="55"/>
      <c r="I11" s="52"/>
      <c r="J11" s="57" t="s">
        <v>24</v>
      </c>
      <c r="K11" s="57" t="s">
        <v>25</v>
      </c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ht="13.5" customHeight="1">
      <c r="A12" s="18"/>
      <c r="B12" s="64"/>
      <c r="C12" s="55"/>
      <c r="D12" s="52"/>
      <c r="E12" s="52"/>
      <c r="F12" s="52"/>
      <c r="G12" s="55"/>
      <c r="H12" s="55"/>
      <c r="I12" s="52"/>
      <c r="J12" s="52"/>
      <c r="K12" s="52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ht="13.5" customHeight="1">
      <c r="A13" s="18"/>
      <c r="B13" s="65"/>
      <c r="C13" s="56"/>
      <c r="D13" s="53"/>
      <c r="E13" s="52"/>
      <c r="F13" s="53"/>
      <c r="G13" s="56"/>
      <c r="H13" s="56"/>
      <c r="I13" s="53"/>
      <c r="J13" s="52"/>
      <c r="K13" s="5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ht="13.5" customHeight="1">
      <c r="A14" s="18"/>
      <c r="B14" s="21">
        <v>1</v>
      </c>
      <c r="C14" s="66" t="s">
        <v>203</v>
      </c>
      <c r="D14" s="46"/>
      <c r="E14" s="27">
        <v>27</v>
      </c>
      <c r="F14" s="23"/>
      <c r="G14" s="24">
        <v>1</v>
      </c>
      <c r="H14" s="66" t="s">
        <v>363</v>
      </c>
      <c r="I14" s="46"/>
      <c r="J14" s="27">
        <v>18</v>
      </c>
      <c r="K14" s="23" t="s">
        <v>72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</row>
    <row r="15" spans="1:25" ht="13.5" customHeight="1">
      <c r="A15" s="18"/>
      <c r="B15" s="21">
        <v>2</v>
      </c>
      <c r="C15" s="66" t="s">
        <v>377</v>
      </c>
      <c r="D15" s="46"/>
      <c r="E15" s="27">
        <v>31</v>
      </c>
      <c r="F15" s="23" t="s">
        <v>60</v>
      </c>
      <c r="G15" s="24">
        <v>2</v>
      </c>
      <c r="H15" s="66" t="s">
        <v>361</v>
      </c>
      <c r="I15" s="46"/>
      <c r="J15" s="27">
        <v>24</v>
      </c>
      <c r="K15" s="23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</row>
    <row r="16" spans="1:25" ht="13.5" customHeight="1">
      <c r="A16" s="18"/>
      <c r="B16" s="21">
        <v>3</v>
      </c>
      <c r="C16" s="66" t="s">
        <v>360</v>
      </c>
      <c r="D16" s="46"/>
      <c r="E16" s="27">
        <v>32</v>
      </c>
      <c r="F16" s="23"/>
      <c r="G16" s="24">
        <v>3</v>
      </c>
      <c r="H16" s="66" t="s">
        <v>359</v>
      </c>
      <c r="I16" s="46"/>
      <c r="J16" s="27">
        <v>27</v>
      </c>
      <c r="K16" s="23" t="s">
        <v>45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ht="13.5" customHeight="1">
      <c r="A17" s="18"/>
      <c r="B17" s="21">
        <v>4</v>
      </c>
      <c r="C17" s="66" t="s">
        <v>356</v>
      </c>
      <c r="D17" s="46"/>
      <c r="E17" s="27">
        <v>35</v>
      </c>
      <c r="F17" s="23"/>
      <c r="G17" s="24">
        <v>4</v>
      </c>
      <c r="H17" s="66" t="s">
        <v>357</v>
      </c>
      <c r="I17" s="46"/>
      <c r="J17" s="27">
        <v>29</v>
      </c>
      <c r="K17" s="23" t="s">
        <v>45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ht="13.5" customHeight="1">
      <c r="A18" s="18"/>
      <c r="B18" s="69" t="str">
        <f>"TOTAL MATCHES WON BY : "&amp;F10</f>
        <v xml:space="preserve">TOTAL MATCHES WON BY : </v>
      </c>
      <c r="C18" s="56"/>
      <c r="D18" s="56"/>
      <c r="E18" s="53"/>
      <c r="F18" s="28">
        <f>COUNTA(F14:F17)-0.5*COUNTIF(F14:F17,"Sq*")-COUNTIF(F14:F17,"TBA")</f>
        <v>1</v>
      </c>
      <c r="G18" s="67" t="str">
        <f>"TOTAL MATCHES WON BY : "&amp;K10</f>
        <v xml:space="preserve">TOTAL MATCHES WON BY : </v>
      </c>
      <c r="H18" s="56"/>
      <c r="I18" s="56"/>
      <c r="J18" s="53"/>
      <c r="K18" s="28">
        <f>COUNTA(K14:K17)-0.5*COUNTIF(K14:K17,"Sq*")-COUNTIF(K14:K17,"TBA")</f>
        <v>3</v>
      </c>
      <c r="L18" s="76"/>
      <c r="M18" s="76"/>
      <c r="N18" s="76" t="str">
        <f>IF(F18+K18=0,"",C10)</f>
        <v>The Vines 3</v>
      </c>
      <c r="O18" s="29">
        <f>F18</f>
        <v>1</v>
      </c>
      <c r="P18" s="76" t="str">
        <f>IF(F18+K18=0,"",H10)</f>
        <v>Cottesloe 2</v>
      </c>
      <c r="Q18" s="29">
        <f>K18</f>
        <v>3</v>
      </c>
      <c r="R18" s="76" t="str">
        <f>G19</f>
        <v>Cottesloe 2</v>
      </c>
      <c r="S18" s="76" t="str">
        <f>IF(R18="HALVED",C10,"")</f>
        <v/>
      </c>
      <c r="T18" s="76" t="str">
        <f>IF(R18="HALVED",H10,"")</f>
        <v/>
      </c>
      <c r="U18" s="76"/>
      <c r="V18" s="76"/>
      <c r="W18" s="76"/>
      <c r="X18" s="76"/>
      <c r="Y18" s="76"/>
    </row>
    <row r="19" spans="1:25" ht="13.5" customHeight="1">
      <c r="A19" s="14"/>
      <c r="B19" s="78" t="s">
        <v>41</v>
      </c>
      <c r="C19" s="56"/>
      <c r="D19" s="56"/>
      <c r="E19" s="56"/>
      <c r="F19" s="53"/>
      <c r="G19" s="68" t="str">
        <f>IF(F18+K18&lt;4,"",IF(F18=K18,"HALVED",IF(F18&gt;K18,C10,H10)))</f>
        <v>Cottesloe 2</v>
      </c>
      <c r="H19" s="48"/>
      <c r="I19" s="48"/>
      <c r="J19" s="48"/>
      <c r="K19" s="46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</row>
    <row r="20" spans="1:25" ht="13.5" customHeight="1">
      <c r="A20" s="12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</row>
    <row r="21" spans="1:25" ht="13.5" customHeight="1">
      <c r="A21" s="12"/>
      <c r="B21" s="19" t="s">
        <v>22</v>
      </c>
      <c r="C21" s="61" t="s">
        <v>374</v>
      </c>
      <c r="D21" s="48"/>
      <c r="E21" s="48"/>
      <c r="F21" s="46"/>
      <c r="G21" s="20" t="s">
        <v>22</v>
      </c>
      <c r="H21" s="62" t="s">
        <v>375</v>
      </c>
      <c r="I21" s="48"/>
      <c r="J21" s="48"/>
      <c r="K21" s="46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</row>
    <row r="22" spans="1:25" ht="13.5" customHeight="1">
      <c r="A22" s="126"/>
      <c r="B22" s="63" t="s">
        <v>23</v>
      </c>
      <c r="C22" s="55"/>
      <c r="D22" s="52"/>
      <c r="E22" s="51" t="s">
        <v>24</v>
      </c>
      <c r="F22" s="51" t="s">
        <v>25</v>
      </c>
      <c r="G22" s="54" t="s">
        <v>23</v>
      </c>
      <c r="H22" s="55"/>
      <c r="I22" s="52"/>
      <c r="J22" s="57" t="s">
        <v>24</v>
      </c>
      <c r="K22" s="57" t="s">
        <v>25</v>
      </c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ht="14.25" customHeight="1">
      <c r="A23" s="18"/>
      <c r="B23" s="64"/>
      <c r="C23" s="55"/>
      <c r="D23" s="52"/>
      <c r="E23" s="52"/>
      <c r="F23" s="52"/>
      <c r="G23" s="55"/>
      <c r="H23" s="55"/>
      <c r="I23" s="52"/>
      <c r="J23" s="52"/>
      <c r="K23" s="52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ht="13.5" customHeight="1">
      <c r="A24" s="18"/>
      <c r="B24" s="65"/>
      <c r="C24" s="56"/>
      <c r="D24" s="53"/>
      <c r="E24" s="52"/>
      <c r="F24" s="53"/>
      <c r="G24" s="56"/>
      <c r="H24" s="56"/>
      <c r="I24" s="53"/>
      <c r="J24" s="52"/>
      <c r="K24" s="5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ht="13.5" customHeight="1">
      <c r="A25" s="18"/>
      <c r="B25" s="21">
        <v>1</v>
      </c>
      <c r="C25" s="66" t="s">
        <v>202</v>
      </c>
      <c r="D25" s="46"/>
      <c r="E25" s="27">
        <v>24</v>
      </c>
      <c r="F25" s="23" t="s">
        <v>59</v>
      </c>
      <c r="G25" s="24">
        <v>1</v>
      </c>
      <c r="H25" s="66" t="s">
        <v>382</v>
      </c>
      <c r="I25" s="46"/>
      <c r="J25" s="27">
        <v>16</v>
      </c>
      <c r="K25" s="23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</row>
    <row r="26" spans="1:25" ht="13.5" customHeight="1">
      <c r="A26" s="18"/>
      <c r="B26" s="21">
        <v>2</v>
      </c>
      <c r="C26" s="66" t="s">
        <v>372</v>
      </c>
      <c r="D26" s="46"/>
      <c r="E26" s="27">
        <v>25</v>
      </c>
      <c r="F26" s="23" t="s">
        <v>45</v>
      </c>
      <c r="G26" s="24">
        <v>2</v>
      </c>
      <c r="H26" s="66" t="s">
        <v>373</v>
      </c>
      <c r="I26" s="46"/>
      <c r="J26" s="27">
        <v>22</v>
      </c>
      <c r="K26" s="23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</row>
    <row r="27" spans="1:25" ht="13.5" customHeight="1">
      <c r="A27" s="18"/>
      <c r="B27" s="21">
        <v>3</v>
      </c>
      <c r="C27" s="66" t="s">
        <v>370</v>
      </c>
      <c r="D27" s="46"/>
      <c r="E27" s="27">
        <v>29</v>
      </c>
      <c r="F27" s="23"/>
      <c r="G27" s="24">
        <v>3</v>
      </c>
      <c r="H27" s="66" t="s">
        <v>381</v>
      </c>
      <c r="I27" s="46"/>
      <c r="J27" s="27">
        <v>22</v>
      </c>
      <c r="K27" s="23" t="s">
        <v>45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</row>
    <row r="28" spans="1:25" ht="13.5" customHeight="1">
      <c r="A28" s="18"/>
      <c r="B28" s="21">
        <v>4</v>
      </c>
      <c r="C28" s="66" t="s">
        <v>368</v>
      </c>
      <c r="D28" s="46"/>
      <c r="E28" s="27">
        <v>29</v>
      </c>
      <c r="F28" s="23"/>
      <c r="G28" s="24">
        <v>4</v>
      </c>
      <c r="H28" s="66" t="s">
        <v>371</v>
      </c>
      <c r="I28" s="46"/>
      <c r="J28" s="27">
        <v>22</v>
      </c>
      <c r="K28" s="23" t="s">
        <v>55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</row>
    <row r="29" spans="1:25" ht="15">
      <c r="A29" s="18"/>
      <c r="B29" s="69" t="str">
        <f>"TOTAL MATCHES WON BY : "&amp;F21</f>
        <v xml:space="preserve">TOTAL MATCHES WON BY : </v>
      </c>
      <c r="C29" s="56"/>
      <c r="D29" s="56"/>
      <c r="E29" s="53"/>
      <c r="F29" s="28">
        <f>COUNTA(F25:F28)-0.5*COUNTIF(F25:F28,"Sq*")-COUNTIF(F25:F28,"TBA")</f>
        <v>2</v>
      </c>
      <c r="G29" s="67" t="str">
        <f>"TOTAL MATCHES WON BY : "&amp;K21</f>
        <v xml:space="preserve">TOTAL MATCHES WON BY : </v>
      </c>
      <c r="H29" s="56"/>
      <c r="I29" s="56"/>
      <c r="J29" s="53"/>
      <c r="K29" s="28">
        <f>COUNTA(K25:K28)-0.5*COUNTIF(K25:K28,"Sq*")-COUNTIF(K25:K28,"TBA")</f>
        <v>2</v>
      </c>
      <c r="L29" s="76"/>
      <c r="M29" s="76"/>
      <c r="N29" s="76" t="str">
        <f>IF(F29+K29=0,"",C21)</f>
        <v>Mount Lawley 2</v>
      </c>
      <c r="O29" s="29">
        <f>F29</f>
        <v>2</v>
      </c>
      <c r="P29" s="76" t="str">
        <f>IF(F29+K29=0,"",H21)</f>
        <v xml:space="preserve">Sea View </v>
      </c>
      <c r="Q29" s="29">
        <f>K29</f>
        <v>2</v>
      </c>
      <c r="R29" s="76" t="str">
        <f>G30</f>
        <v>HALVED</v>
      </c>
      <c r="S29" s="76" t="str">
        <f>IF(R29="HALVED",C21,"")</f>
        <v>Mount Lawley 2</v>
      </c>
      <c r="T29" s="76" t="str">
        <f>IF(R29="HALVED",H21,"")</f>
        <v xml:space="preserve">Sea View </v>
      </c>
      <c r="U29" s="76"/>
      <c r="V29" s="76"/>
      <c r="W29" s="76"/>
      <c r="X29" s="76"/>
      <c r="Y29" s="76"/>
    </row>
    <row r="30" spans="1:25" ht="15">
      <c r="A30" s="18"/>
      <c r="B30" s="78" t="s">
        <v>41</v>
      </c>
      <c r="C30" s="56"/>
      <c r="D30" s="56"/>
      <c r="E30" s="56"/>
      <c r="F30" s="53"/>
      <c r="G30" s="68" t="str">
        <f>IF(F29+K29&lt;4,"",IF(F29=K29,"HALVED",IF(F29&gt;K29,C21,H21)))</f>
        <v>HALVED</v>
      </c>
      <c r="H30" s="48"/>
      <c r="I30" s="48"/>
      <c r="J30" s="48"/>
      <c r="K30" s="46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</row>
    <row r="31" spans="1:25" ht="15">
      <c r="A31" s="14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</row>
    <row r="32" spans="1:25" ht="15.75">
      <c r="A32" s="12"/>
      <c r="B32" s="59" t="s">
        <v>20</v>
      </c>
      <c r="C32" s="48"/>
      <c r="D32" s="48"/>
      <c r="E32" s="48"/>
      <c r="F32" s="48"/>
      <c r="G32" s="48"/>
      <c r="H32" s="48"/>
      <c r="I32" s="48"/>
      <c r="J32" s="48"/>
      <c r="K32" s="46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</row>
    <row r="33" spans="1:25" ht="15">
      <c r="A33" s="14"/>
      <c r="B33" s="74"/>
      <c r="C33" s="74"/>
      <c r="D33" s="74"/>
      <c r="E33" s="74"/>
      <c r="F33" s="75"/>
      <c r="G33" s="74"/>
      <c r="H33" s="74"/>
      <c r="I33" s="74"/>
      <c r="J33" s="74"/>
      <c r="K33" s="75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</row>
    <row r="34" spans="1:25" ht="21" customHeight="1">
      <c r="A34" s="12"/>
      <c r="B34" s="60" t="s">
        <v>311</v>
      </c>
      <c r="C34" s="48"/>
      <c r="D34" s="48"/>
      <c r="E34" s="48"/>
      <c r="F34" s="48"/>
      <c r="G34" s="48"/>
      <c r="H34" s="48"/>
      <c r="I34" s="48"/>
      <c r="J34" s="48"/>
      <c r="K34" s="46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ht="15">
      <c r="A35" s="18"/>
      <c r="B35" s="19" t="s">
        <v>22</v>
      </c>
      <c r="C35" s="61" t="s">
        <v>375</v>
      </c>
      <c r="D35" s="48"/>
      <c r="E35" s="48"/>
      <c r="F35" s="46"/>
      <c r="G35" s="20" t="s">
        <v>22</v>
      </c>
      <c r="H35" s="62" t="s">
        <v>364</v>
      </c>
      <c r="I35" s="48"/>
      <c r="J35" s="48"/>
      <c r="K35" s="46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ht="15">
      <c r="A36" s="18"/>
      <c r="B36" s="63" t="s">
        <v>23</v>
      </c>
      <c r="C36" s="55"/>
      <c r="D36" s="52"/>
      <c r="E36" s="51" t="s">
        <v>24</v>
      </c>
      <c r="F36" s="51" t="s">
        <v>25</v>
      </c>
      <c r="G36" s="54" t="s">
        <v>23</v>
      </c>
      <c r="H36" s="55"/>
      <c r="I36" s="52"/>
      <c r="J36" s="57" t="s">
        <v>24</v>
      </c>
      <c r="K36" s="57" t="s">
        <v>25</v>
      </c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ht="15">
      <c r="A37" s="18"/>
      <c r="B37" s="64"/>
      <c r="C37" s="55"/>
      <c r="D37" s="52"/>
      <c r="E37" s="52"/>
      <c r="F37" s="52"/>
      <c r="G37" s="55"/>
      <c r="H37" s="55"/>
      <c r="I37" s="52"/>
      <c r="J37" s="52"/>
      <c r="K37" s="52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ht="15">
      <c r="A38" s="18"/>
      <c r="B38" s="65"/>
      <c r="C38" s="56"/>
      <c r="D38" s="53"/>
      <c r="E38" s="52"/>
      <c r="F38" s="53"/>
      <c r="G38" s="56"/>
      <c r="H38" s="56"/>
      <c r="I38" s="53"/>
      <c r="J38" s="52"/>
      <c r="K38" s="5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ht="15">
      <c r="A39" s="18"/>
      <c r="B39" s="21">
        <v>1</v>
      </c>
      <c r="C39" s="66" t="s">
        <v>381</v>
      </c>
      <c r="D39" s="46"/>
      <c r="E39" s="22">
        <v>19</v>
      </c>
      <c r="F39" s="23"/>
      <c r="G39" s="24"/>
      <c r="H39" s="66" t="s">
        <v>203</v>
      </c>
      <c r="I39" s="46"/>
      <c r="J39" s="22">
        <v>23</v>
      </c>
      <c r="K39" s="23" t="s">
        <v>55</v>
      </c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</row>
    <row r="40" spans="1:25" ht="15">
      <c r="A40" s="18"/>
      <c r="B40" s="21">
        <v>2</v>
      </c>
      <c r="C40" s="66" t="s">
        <v>373</v>
      </c>
      <c r="D40" s="46"/>
      <c r="E40" s="22">
        <v>19</v>
      </c>
      <c r="F40" s="23"/>
      <c r="G40" s="24"/>
      <c r="H40" s="66" t="s">
        <v>362</v>
      </c>
      <c r="I40" s="46"/>
      <c r="J40" s="22">
        <v>27</v>
      </c>
      <c r="K40" s="23" t="s">
        <v>45</v>
      </c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</row>
    <row r="41" spans="1:25" ht="15">
      <c r="A41" s="18"/>
      <c r="B41" s="21">
        <v>3</v>
      </c>
      <c r="C41" s="66" t="s">
        <v>380</v>
      </c>
      <c r="D41" s="46"/>
      <c r="E41" s="22">
        <v>23</v>
      </c>
      <c r="F41" s="23"/>
      <c r="G41" s="24"/>
      <c r="H41" s="66" t="s">
        <v>360</v>
      </c>
      <c r="I41" s="46"/>
      <c r="J41" s="22">
        <v>29</v>
      </c>
      <c r="K41" s="23" t="s">
        <v>50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</row>
    <row r="42" spans="1:25" ht="15">
      <c r="A42" s="18"/>
      <c r="B42" s="21">
        <v>4</v>
      </c>
      <c r="C42" s="66" t="s">
        <v>367</v>
      </c>
      <c r="D42" s="46"/>
      <c r="E42" s="27">
        <v>30</v>
      </c>
      <c r="F42" s="23"/>
      <c r="G42" s="24"/>
      <c r="H42" s="66" t="s">
        <v>356</v>
      </c>
      <c r="I42" s="46"/>
      <c r="J42" s="27">
        <v>31</v>
      </c>
      <c r="K42" s="23" t="s">
        <v>45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</row>
    <row r="43" spans="1:25" ht="15">
      <c r="A43" s="14"/>
      <c r="B43" s="69" t="str">
        <f>"TOTAL MATCHES WON BY : "&amp;F35</f>
        <v xml:space="preserve">TOTAL MATCHES WON BY : </v>
      </c>
      <c r="C43" s="56"/>
      <c r="D43" s="56"/>
      <c r="E43" s="53"/>
      <c r="F43" s="28">
        <f>COUNTA(F39:F42)-0.5*COUNTIF(F39:F42,"Sq*")-COUNTIF(F39:F42,"TBA")</f>
        <v>0</v>
      </c>
      <c r="G43" s="67" t="str">
        <f>"TOTAL MATCHES WON BY : "&amp;K35</f>
        <v xml:space="preserve">TOTAL MATCHES WON BY : </v>
      </c>
      <c r="H43" s="56"/>
      <c r="I43" s="56"/>
      <c r="J43" s="53"/>
      <c r="K43" s="28">
        <f>COUNTA(K39:K42)-0.5*COUNTIF(K39:K42,"Sq*")-COUNTIF(K39:K42,"TBA")</f>
        <v>4</v>
      </c>
      <c r="L43" s="76"/>
      <c r="M43" s="76"/>
      <c r="N43" s="76" t="str">
        <f>IF(F43+K43=0,"",C35)</f>
        <v xml:space="preserve">Sea View </v>
      </c>
      <c r="O43" s="29">
        <f>F43</f>
        <v>0</v>
      </c>
      <c r="P43" s="76" t="str">
        <f>IF(F43+K43=0,"",H35)</f>
        <v>The Vines 3</v>
      </c>
      <c r="Q43" s="29">
        <f>K43</f>
        <v>4</v>
      </c>
      <c r="R43" s="76" t="str">
        <f>G44</f>
        <v>The Vines 3</v>
      </c>
      <c r="S43" s="76" t="str">
        <f>IF(R43="HALVED",C35,"")</f>
        <v/>
      </c>
      <c r="T43" s="76" t="str">
        <f>IF(R43="HALVED",H35,"")</f>
        <v/>
      </c>
      <c r="U43" s="76"/>
      <c r="V43" s="76"/>
      <c r="W43" s="76"/>
      <c r="X43" s="76"/>
      <c r="Y43" s="76"/>
    </row>
    <row r="44" spans="1:25" ht="15">
      <c r="A44" s="12"/>
      <c r="B44" s="78" t="s">
        <v>41</v>
      </c>
      <c r="C44" s="56"/>
      <c r="D44" s="56"/>
      <c r="E44" s="56"/>
      <c r="F44" s="53"/>
      <c r="G44" s="68" t="str">
        <f>IF(F43+K43&lt;4,"",IF(F43=K43,"HALVED",IF(F43&gt;K43,C35,H35)))</f>
        <v>The Vines 3</v>
      </c>
      <c r="H44" s="48"/>
      <c r="I44" s="48"/>
      <c r="J44" s="48"/>
      <c r="K44" s="46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</row>
    <row r="45" spans="1:25" ht="15">
      <c r="A45" s="12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</row>
    <row r="46" spans="1:25" ht="15">
      <c r="A46" s="18"/>
      <c r="B46" s="19" t="s">
        <v>22</v>
      </c>
      <c r="C46" s="61" t="s">
        <v>374</v>
      </c>
      <c r="D46" s="48"/>
      <c r="E46" s="48"/>
      <c r="F46" s="46"/>
      <c r="G46" s="20" t="s">
        <v>22</v>
      </c>
      <c r="H46" s="62" t="s">
        <v>365</v>
      </c>
      <c r="I46" s="48"/>
      <c r="J46" s="48"/>
      <c r="K46" s="46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</row>
    <row r="47" spans="1:25" ht="15">
      <c r="A47" s="18"/>
      <c r="B47" s="63" t="s">
        <v>23</v>
      </c>
      <c r="C47" s="55"/>
      <c r="D47" s="52"/>
      <c r="E47" s="51" t="s">
        <v>24</v>
      </c>
      <c r="F47" s="51" t="s">
        <v>25</v>
      </c>
      <c r="G47" s="54" t="s">
        <v>23</v>
      </c>
      <c r="H47" s="55"/>
      <c r="I47" s="52"/>
      <c r="J47" s="57" t="s">
        <v>24</v>
      </c>
      <c r="K47" s="57" t="s">
        <v>25</v>
      </c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  <row r="48" spans="1:25" ht="15">
      <c r="A48" s="18"/>
      <c r="B48" s="64"/>
      <c r="C48" s="55"/>
      <c r="D48" s="52"/>
      <c r="E48" s="52"/>
      <c r="F48" s="52"/>
      <c r="G48" s="55"/>
      <c r="H48" s="55"/>
      <c r="I48" s="52"/>
      <c r="J48" s="52"/>
      <c r="K48" s="52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ht="15">
      <c r="A49" s="18"/>
      <c r="B49" s="65"/>
      <c r="C49" s="56"/>
      <c r="D49" s="53"/>
      <c r="E49" s="52"/>
      <c r="F49" s="53"/>
      <c r="G49" s="56"/>
      <c r="H49" s="56"/>
      <c r="I49" s="53"/>
      <c r="J49" s="52"/>
      <c r="K49" s="5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ht="15">
      <c r="A50" s="18"/>
      <c r="B50" s="21">
        <v>1</v>
      </c>
      <c r="C50" s="66" t="s">
        <v>202</v>
      </c>
      <c r="D50" s="46"/>
      <c r="E50" s="22">
        <v>21</v>
      </c>
      <c r="F50" s="23" t="s">
        <v>55</v>
      </c>
      <c r="G50" s="24"/>
      <c r="H50" s="66" t="s">
        <v>363</v>
      </c>
      <c r="I50" s="46"/>
      <c r="J50" s="22">
        <v>15</v>
      </c>
      <c r="K50" s="23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</row>
    <row r="51" spans="1:25" ht="15">
      <c r="A51" s="18"/>
      <c r="B51" s="21">
        <v>2</v>
      </c>
      <c r="C51" s="66" t="s">
        <v>372</v>
      </c>
      <c r="D51" s="46"/>
      <c r="E51" s="22">
        <v>22</v>
      </c>
      <c r="F51" s="23"/>
      <c r="G51" s="24"/>
      <c r="H51" s="66" t="s">
        <v>357</v>
      </c>
      <c r="I51" s="46"/>
      <c r="J51" s="22">
        <v>25</v>
      </c>
      <c r="K51" s="23" t="s">
        <v>55</v>
      </c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</row>
    <row r="52" spans="1:25" ht="15">
      <c r="A52" s="18"/>
      <c r="B52" s="21">
        <v>3</v>
      </c>
      <c r="C52" s="66" t="s">
        <v>370</v>
      </c>
      <c r="D52" s="46"/>
      <c r="E52" s="27">
        <v>25</v>
      </c>
      <c r="F52" s="23" t="s">
        <v>72</v>
      </c>
      <c r="G52" s="24"/>
      <c r="H52" s="66" t="s">
        <v>384</v>
      </c>
      <c r="I52" s="46"/>
      <c r="J52" s="22">
        <v>30</v>
      </c>
      <c r="K52" s="23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</row>
    <row r="53" spans="1:25" ht="15">
      <c r="A53" s="18"/>
      <c r="B53" s="21">
        <v>4</v>
      </c>
      <c r="C53" s="66" t="s">
        <v>368</v>
      </c>
      <c r="D53" s="46"/>
      <c r="E53" s="27">
        <v>26</v>
      </c>
      <c r="F53" s="23" t="s">
        <v>29</v>
      </c>
      <c r="G53" s="24"/>
      <c r="H53" s="66" t="s">
        <v>383</v>
      </c>
      <c r="I53" s="46"/>
      <c r="J53" s="27">
        <v>32</v>
      </c>
      <c r="K53" s="23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</row>
    <row r="54" spans="1:25" ht="15">
      <c r="A54" s="14"/>
      <c r="B54" s="69"/>
      <c r="C54" s="56"/>
      <c r="D54" s="56"/>
      <c r="E54" s="53"/>
      <c r="F54" s="28">
        <f>COUNTA(F50:F53)-0.5*COUNTIF(F50:F53,"Sq*")-COUNTIF(F50:F53,"TBA")</f>
        <v>3</v>
      </c>
      <c r="G54" s="67" t="str">
        <f>"TOTAL MATCHES WON BY : "&amp;K46</f>
        <v xml:space="preserve">TOTAL MATCHES WON BY : </v>
      </c>
      <c r="H54" s="56"/>
      <c r="I54" s="56"/>
      <c r="J54" s="53"/>
      <c r="K54" s="28">
        <f>COUNTA(K50:K53)-0.5*COUNTIF(K50:K53,"Sq*")-COUNTIF(K50:K53,"TBA")</f>
        <v>1</v>
      </c>
      <c r="L54" s="76"/>
      <c r="M54" s="76"/>
      <c r="N54" s="76" t="str">
        <f>IF(F54+K54=0,"",C46)</f>
        <v>Mount Lawley 2</v>
      </c>
      <c r="O54" s="29">
        <f>F54</f>
        <v>3</v>
      </c>
      <c r="P54" s="76" t="str">
        <f>IF(F54+K54=0,"",H46)</f>
        <v>Cottesloe 2</v>
      </c>
      <c r="Q54" s="29">
        <f>K54</f>
        <v>1</v>
      </c>
      <c r="R54" s="76" t="str">
        <f>G55</f>
        <v>Mount Lawley 2</v>
      </c>
      <c r="S54" s="76" t="str">
        <f>IF(R54="HALVED",C46,"")</f>
        <v/>
      </c>
      <c r="T54" s="76" t="str">
        <f>IF(R54="HALVED",H46,"")</f>
        <v/>
      </c>
      <c r="U54" s="76"/>
      <c r="V54" s="76"/>
      <c r="W54" s="76"/>
      <c r="X54" s="76"/>
      <c r="Y54" s="76"/>
    </row>
    <row r="55" spans="1:25" ht="15">
      <c r="A55" s="12"/>
      <c r="B55" s="78" t="s">
        <v>41</v>
      </c>
      <c r="C55" s="56"/>
      <c r="D55" s="56"/>
      <c r="E55" s="56"/>
      <c r="F55" s="53"/>
      <c r="G55" s="68" t="str">
        <f>IF(F54+K54&lt;4,"",IF(F54=K54,"HALVED",IF(F54&gt;K54,C46,H46)))</f>
        <v>Mount Lawley 2</v>
      </c>
      <c r="H55" s="48"/>
      <c r="I55" s="48"/>
      <c r="J55" s="48"/>
      <c r="K55" s="46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</row>
    <row r="56" spans="1:25" ht="15">
      <c r="A56" s="12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</row>
    <row r="57" spans="1:25" ht="15">
      <c r="A57" s="12"/>
      <c r="B57" s="31"/>
      <c r="C57" s="31"/>
      <c r="D57" s="31"/>
      <c r="E57" s="31"/>
      <c r="F57" s="31"/>
      <c r="G57" s="32"/>
      <c r="H57" s="32"/>
      <c r="I57" s="32"/>
      <c r="J57" s="32"/>
      <c r="K57" s="32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</row>
    <row r="58" spans="1:25" ht="22.5" customHeight="1">
      <c r="A58" s="18"/>
      <c r="B58" s="60" t="s">
        <v>305</v>
      </c>
      <c r="C58" s="48"/>
      <c r="D58" s="48"/>
      <c r="E58" s="48"/>
      <c r="F58" s="48"/>
      <c r="G58" s="48"/>
      <c r="H58" s="48"/>
      <c r="I58" s="48"/>
      <c r="J58" s="48"/>
      <c r="K58" s="46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</row>
    <row r="59" spans="1:25" ht="15">
      <c r="A59" s="18"/>
      <c r="B59" s="19" t="s">
        <v>22</v>
      </c>
      <c r="C59" s="61" t="s">
        <v>375</v>
      </c>
      <c r="D59" s="48"/>
      <c r="E59" s="48"/>
      <c r="F59" s="46"/>
      <c r="G59" s="20" t="s">
        <v>22</v>
      </c>
      <c r="H59" s="62" t="s">
        <v>365</v>
      </c>
      <c r="I59" s="48"/>
      <c r="J59" s="48"/>
      <c r="K59" s="46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spans="1:25" ht="15">
      <c r="A60" s="18"/>
      <c r="B60" s="63" t="s">
        <v>23</v>
      </c>
      <c r="C60" s="55"/>
      <c r="D60" s="52"/>
      <c r="E60" s="51" t="s">
        <v>24</v>
      </c>
      <c r="F60" s="51" t="s">
        <v>25</v>
      </c>
      <c r="G60" s="54" t="s">
        <v>23</v>
      </c>
      <c r="H60" s="55"/>
      <c r="I60" s="52"/>
      <c r="J60" s="57" t="s">
        <v>24</v>
      </c>
      <c r="K60" s="57" t="s">
        <v>25</v>
      </c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ht="15">
      <c r="A61" s="18"/>
      <c r="B61" s="64"/>
      <c r="C61" s="55"/>
      <c r="D61" s="52"/>
      <c r="E61" s="52"/>
      <c r="F61" s="52"/>
      <c r="G61" s="55"/>
      <c r="H61" s="55"/>
      <c r="I61" s="52"/>
      <c r="J61" s="52"/>
      <c r="K61" s="52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ht="15">
      <c r="A62" s="18"/>
      <c r="B62" s="65"/>
      <c r="C62" s="56"/>
      <c r="D62" s="53"/>
      <c r="E62" s="52"/>
      <c r="F62" s="53"/>
      <c r="G62" s="56"/>
      <c r="H62" s="56"/>
      <c r="I62" s="53"/>
      <c r="J62" s="52"/>
      <c r="K62" s="5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ht="15">
      <c r="A63" s="18"/>
      <c r="B63" s="21">
        <v>1</v>
      </c>
      <c r="C63" s="66" t="s">
        <v>382</v>
      </c>
      <c r="D63" s="46"/>
      <c r="E63" s="27">
        <v>15</v>
      </c>
      <c r="F63" s="23"/>
      <c r="G63" s="24"/>
      <c r="H63" s="66" t="s">
        <v>363</v>
      </c>
      <c r="I63" s="46"/>
      <c r="J63" s="27">
        <v>17</v>
      </c>
      <c r="K63" s="23" t="s">
        <v>72</v>
      </c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</row>
    <row r="64" spans="1:25" ht="15">
      <c r="A64" s="18"/>
      <c r="B64" s="21">
        <v>2</v>
      </c>
      <c r="C64" s="66" t="s">
        <v>381</v>
      </c>
      <c r="D64" s="46"/>
      <c r="E64" s="27">
        <v>21</v>
      </c>
      <c r="F64" s="23" t="s">
        <v>31</v>
      </c>
      <c r="G64" s="24"/>
      <c r="H64" s="66" t="s">
        <v>361</v>
      </c>
      <c r="I64" s="46"/>
      <c r="J64" s="27">
        <v>23</v>
      </c>
      <c r="K64" s="23" t="s">
        <v>31</v>
      </c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</row>
    <row r="65" spans="1:25" ht="15">
      <c r="A65" s="18"/>
      <c r="B65" s="21">
        <v>3</v>
      </c>
      <c r="C65" s="66" t="s">
        <v>380</v>
      </c>
      <c r="D65" s="46"/>
      <c r="E65" s="27">
        <v>25</v>
      </c>
      <c r="F65" s="23" t="s">
        <v>55</v>
      </c>
      <c r="G65" s="24"/>
      <c r="H65" s="66" t="s">
        <v>359</v>
      </c>
      <c r="I65" s="46"/>
      <c r="J65" s="27">
        <v>25</v>
      </c>
      <c r="K65" s="23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</row>
    <row r="66" spans="1:25" ht="15">
      <c r="A66" s="18"/>
      <c r="B66" s="21">
        <v>4</v>
      </c>
      <c r="C66" s="66" t="s">
        <v>379</v>
      </c>
      <c r="D66" s="46"/>
      <c r="E66" s="27">
        <v>34</v>
      </c>
      <c r="F66" s="23"/>
      <c r="G66" s="24"/>
      <c r="H66" s="66" t="s">
        <v>378</v>
      </c>
      <c r="I66" s="46"/>
      <c r="J66" s="27">
        <v>32</v>
      </c>
      <c r="K66" s="23" t="s">
        <v>35</v>
      </c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</row>
    <row r="67" spans="1:25" ht="15.75">
      <c r="A67" s="12"/>
      <c r="B67" s="69" t="str">
        <f>"TOTAL MATCHES WON BY : "&amp;F59</f>
        <v xml:space="preserve">TOTAL MATCHES WON BY : </v>
      </c>
      <c r="C67" s="56"/>
      <c r="D67" s="56"/>
      <c r="E67" s="53"/>
      <c r="F67" s="28">
        <f>COUNTA(F63:F66)-0.5*COUNTIF(F63:F66,"Sq*")-COUNTIF(F63:F66,"TBA")</f>
        <v>1.5</v>
      </c>
      <c r="G67" s="67" t="str">
        <f>"TOTAL MATCHES WON BY : "&amp;K59</f>
        <v xml:space="preserve">TOTAL MATCHES WON BY : </v>
      </c>
      <c r="H67" s="56"/>
      <c r="I67" s="56"/>
      <c r="J67" s="53"/>
      <c r="K67" s="28">
        <f>COUNTA(K63:K66)-0.5*COUNTIF(K63:K66,"Sq*")-COUNTIF(K63:K66,"TBA")</f>
        <v>2.5</v>
      </c>
      <c r="L67" s="76"/>
      <c r="M67" s="76"/>
      <c r="N67" s="76" t="str">
        <f>IF(F67+K67=0,"",C59)</f>
        <v xml:space="preserve">Sea View </v>
      </c>
      <c r="O67" s="29">
        <f>F67</f>
        <v>1.5</v>
      </c>
      <c r="P67" s="76" t="str">
        <f>IF(F67+K67=0,"",H59)</f>
        <v>Cottesloe 2</v>
      </c>
      <c r="Q67" s="29">
        <f>K67</f>
        <v>2.5</v>
      </c>
      <c r="R67" s="76" t="str">
        <f>G68</f>
        <v>Cottesloe 2</v>
      </c>
      <c r="S67" s="76" t="str">
        <f>IF(R67="HALVED",C59,"")</f>
        <v/>
      </c>
      <c r="T67" s="76" t="str">
        <f>IF(R67="HALVED",H59,"")</f>
        <v/>
      </c>
      <c r="U67" s="76"/>
      <c r="V67" s="76"/>
      <c r="W67" s="76"/>
      <c r="X67" s="76"/>
      <c r="Y67" s="76"/>
    </row>
    <row r="68" spans="1:25" ht="15">
      <c r="A68" s="12"/>
      <c r="B68" s="78" t="s">
        <v>41</v>
      </c>
      <c r="C68" s="56"/>
      <c r="D68" s="56"/>
      <c r="E68" s="56"/>
      <c r="F68" s="53"/>
      <c r="G68" s="68" t="str">
        <f>IF(F67+K67&lt;4,"",IF(F67=K67,"HALVED",IF(F67&gt;K67,C59,H59)))</f>
        <v>Cottesloe 2</v>
      </c>
      <c r="H68" s="48"/>
      <c r="I68" s="48"/>
      <c r="J68" s="48"/>
      <c r="K68" s="46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spans="1:25" ht="15">
      <c r="A69" s="12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</row>
    <row r="70" spans="1:25" ht="15">
      <c r="A70" s="12"/>
      <c r="B70" s="19" t="s">
        <v>22</v>
      </c>
      <c r="C70" s="61" t="s">
        <v>374</v>
      </c>
      <c r="D70" s="48"/>
      <c r="E70" s="48"/>
      <c r="F70" s="46"/>
      <c r="G70" s="20" t="s">
        <v>22</v>
      </c>
      <c r="H70" s="62" t="s">
        <v>364</v>
      </c>
      <c r="I70" s="48"/>
      <c r="J70" s="48"/>
      <c r="K70" s="46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</row>
    <row r="71" spans="1:25" ht="15">
      <c r="A71" s="12"/>
      <c r="B71" s="63" t="s">
        <v>23</v>
      </c>
      <c r="C71" s="55"/>
      <c r="D71" s="52"/>
      <c r="E71" s="51" t="s">
        <v>24</v>
      </c>
      <c r="F71" s="51" t="s">
        <v>25</v>
      </c>
      <c r="G71" s="54" t="s">
        <v>23</v>
      </c>
      <c r="H71" s="55"/>
      <c r="I71" s="52"/>
      <c r="J71" s="57" t="s">
        <v>24</v>
      </c>
      <c r="K71" s="57" t="s">
        <v>25</v>
      </c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</row>
    <row r="72" spans="1:25" ht="15">
      <c r="A72" s="12"/>
      <c r="B72" s="64"/>
      <c r="C72" s="55"/>
      <c r="D72" s="52"/>
      <c r="E72" s="52"/>
      <c r="F72" s="52"/>
      <c r="G72" s="55"/>
      <c r="H72" s="55"/>
      <c r="I72" s="52"/>
      <c r="J72" s="52"/>
      <c r="K72" s="52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</row>
    <row r="73" spans="1:25" ht="15">
      <c r="A73" s="12"/>
      <c r="B73" s="65"/>
      <c r="C73" s="56"/>
      <c r="D73" s="53"/>
      <c r="E73" s="52"/>
      <c r="F73" s="53"/>
      <c r="G73" s="56"/>
      <c r="H73" s="56"/>
      <c r="I73" s="53"/>
      <c r="J73" s="52"/>
      <c r="K73" s="5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 spans="1:25" ht="15">
      <c r="A74" s="12"/>
      <c r="B74" s="21">
        <v>1</v>
      </c>
      <c r="C74" s="66" t="s">
        <v>202</v>
      </c>
      <c r="D74" s="46"/>
      <c r="E74" s="27">
        <v>23</v>
      </c>
      <c r="F74" s="23"/>
      <c r="G74" s="24"/>
      <c r="H74" s="66" t="s">
        <v>203</v>
      </c>
      <c r="I74" s="46"/>
      <c r="J74" s="27">
        <v>25</v>
      </c>
      <c r="K74" s="23" t="s">
        <v>35</v>
      </c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</row>
    <row r="75" spans="1:25" ht="15">
      <c r="A75" s="12"/>
      <c r="B75" s="21">
        <v>2</v>
      </c>
      <c r="C75" s="66" t="s">
        <v>372</v>
      </c>
      <c r="D75" s="46"/>
      <c r="E75" s="27">
        <v>24</v>
      </c>
      <c r="F75" s="23"/>
      <c r="G75" s="24"/>
      <c r="H75" s="66" t="s">
        <v>377</v>
      </c>
      <c r="I75" s="46"/>
      <c r="J75" s="27">
        <v>29</v>
      </c>
      <c r="K75" s="23" t="s">
        <v>75</v>
      </c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</row>
    <row r="76" spans="1:25" ht="15">
      <c r="A76" s="12"/>
      <c r="B76" s="21">
        <v>3</v>
      </c>
      <c r="C76" s="66" t="s">
        <v>370</v>
      </c>
      <c r="D76" s="46"/>
      <c r="E76" s="27">
        <v>27</v>
      </c>
      <c r="F76" s="23"/>
      <c r="G76" s="24"/>
      <c r="H76" s="66" t="s">
        <v>360</v>
      </c>
      <c r="I76" s="46"/>
      <c r="J76" s="27">
        <v>30</v>
      </c>
      <c r="K76" s="23" t="s">
        <v>35</v>
      </c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</row>
    <row r="77" spans="1:25" ht="15">
      <c r="A77" s="12"/>
      <c r="B77" s="21">
        <v>4</v>
      </c>
      <c r="C77" s="66" t="s">
        <v>368</v>
      </c>
      <c r="D77" s="46"/>
      <c r="E77" s="27">
        <v>27</v>
      </c>
      <c r="F77" s="23" t="s">
        <v>50</v>
      </c>
      <c r="G77" s="24"/>
      <c r="H77" s="66" t="s">
        <v>376</v>
      </c>
      <c r="I77" s="46"/>
      <c r="J77" s="27">
        <v>33</v>
      </c>
      <c r="K77" s="23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</row>
    <row r="78" spans="1:25" ht="13.5" customHeight="1">
      <c r="A78" s="12"/>
      <c r="B78" s="69" t="str">
        <f>"TOTAL MATCHES WON BY : "&amp;F70</f>
        <v xml:space="preserve">TOTAL MATCHES WON BY : </v>
      </c>
      <c r="C78" s="56"/>
      <c r="D78" s="56"/>
      <c r="E78" s="53"/>
      <c r="F78" s="28">
        <f>COUNTA(F74:F77)-0.5*COUNTIF(F74:F77,"Sq*")-COUNTIF(F74:F77,"TBA")</f>
        <v>1</v>
      </c>
      <c r="G78" s="67" t="str">
        <f>"TOTAL MATCHES WON BY : "&amp;K70</f>
        <v xml:space="preserve">TOTAL MATCHES WON BY : </v>
      </c>
      <c r="H78" s="56"/>
      <c r="I78" s="56"/>
      <c r="J78" s="53"/>
      <c r="K78" s="28">
        <f>COUNTA(K74:K77)-0.5*COUNTIF(K74:K77,"Sq*")-COUNTIF(K74:K77,"TBA")</f>
        <v>3</v>
      </c>
      <c r="L78" s="76"/>
      <c r="M78" s="76"/>
      <c r="N78" s="76" t="str">
        <f>IF(F78+K78=0,"",C70)</f>
        <v>Mount Lawley 2</v>
      </c>
      <c r="O78" s="29">
        <f>F78</f>
        <v>1</v>
      </c>
      <c r="P78" s="76" t="str">
        <f>IF(F78+K78=0,"",H70)</f>
        <v>The Vines 3</v>
      </c>
      <c r="Q78" s="29">
        <f>K78</f>
        <v>3</v>
      </c>
      <c r="R78" s="76" t="str">
        <f>G79</f>
        <v>The Vines 3</v>
      </c>
      <c r="S78" s="76" t="str">
        <f>IF(R78="HALVED",C70,"")</f>
        <v/>
      </c>
      <c r="T78" s="76" t="str">
        <f>IF(R78="HALVED",H70,"")</f>
        <v/>
      </c>
      <c r="U78" s="76"/>
      <c r="V78" s="76"/>
      <c r="W78" s="76"/>
      <c r="X78" s="76"/>
      <c r="Y78" s="76"/>
    </row>
    <row r="79" spans="1:25" ht="15">
      <c r="A79" s="12"/>
      <c r="B79" s="78" t="s">
        <v>41</v>
      </c>
      <c r="C79" s="56"/>
      <c r="D79" s="56"/>
      <c r="E79" s="56"/>
      <c r="F79" s="53"/>
      <c r="G79" s="68" t="str">
        <f>IF(F78+K78&lt;4,"",IF(F78=K78,"HALVED",IF(F78&gt;K78,C70,H70)))</f>
        <v>The Vines 3</v>
      </c>
      <c r="H79" s="48"/>
      <c r="I79" s="48"/>
      <c r="J79" s="48"/>
      <c r="K79" s="46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ht="15">
      <c r="A80" s="12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ht="15">
      <c r="A81" s="12"/>
      <c r="B81" s="31"/>
      <c r="C81" s="31"/>
      <c r="D81" s="31"/>
      <c r="E81" s="31"/>
      <c r="F81" s="31"/>
      <c r="G81" s="32"/>
      <c r="H81" s="32"/>
      <c r="I81" s="32"/>
      <c r="J81" s="32"/>
      <c r="K81" s="32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5" ht="23.25">
      <c r="A82" s="35"/>
      <c r="B82" s="71"/>
      <c r="C82" s="48"/>
      <c r="D82" s="48"/>
      <c r="E82" s="48"/>
      <c r="F82" s="48"/>
      <c r="G82" s="48"/>
      <c r="H82" s="48"/>
      <c r="I82" s="48"/>
      <c r="J82" s="48"/>
      <c r="K82" s="46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1:25" ht="19.5" customHeight="1">
      <c r="A83" s="12"/>
      <c r="B83" s="60" t="s">
        <v>300</v>
      </c>
      <c r="C83" s="48"/>
      <c r="D83" s="48"/>
      <c r="E83" s="48"/>
      <c r="F83" s="48"/>
      <c r="G83" s="48"/>
      <c r="H83" s="48"/>
      <c r="I83" s="48"/>
      <c r="J83" s="48"/>
      <c r="K83" s="46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</row>
    <row r="84" spans="1:25" ht="15">
      <c r="A84" s="12"/>
      <c r="B84" s="19" t="s">
        <v>22</v>
      </c>
      <c r="C84" s="61" t="s">
        <v>375</v>
      </c>
      <c r="D84" s="48"/>
      <c r="E84" s="48"/>
      <c r="F84" s="46"/>
      <c r="G84" s="20" t="s">
        <v>22</v>
      </c>
      <c r="H84" s="62" t="s">
        <v>374</v>
      </c>
      <c r="I84" s="48"/>
      <c r="J84" s="48"/>
      <c r="K84" s="46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</row>
    <row r="85" spans="1:25" ht="15">
      <c r="A85" s="12"/>
      <c r="B85" s="63" t="s">
        <v>23</v>
      </c>
      <c r="C85" s="55"/>
      <c r="D85" s="52"/>
      <c r="E85" s="51" t="s">
        <v>24</v>
      </c>
      <c r="F85" s="51" t="s">
        <v>25</v>
      </c>
      <c r="G85" s="54" t="s">
        <v>23</v>
      </c>
      <c r="H85" s="55"/>
      <c r="I85" s="52"/>
      <c r="J85" s="57" t="s">
        <v>24</v>
      </c>
      <c r="K85" s="57" t="s">
        <v>25</v>
      </c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spans="1:25" ht="15">
      <c r="A86" s="12"/>
      <c r="B86" s="64"/>
      <c r="C86" s="55"/>
      <c r="D86" s="52"/>
      <c r="E86" s="52"/>
      <c r="F86" s="52"/>
      <c r="G86" s="55"/>
      <c r="H86" s="55"/>
      <c r="I86" s="52"/>
      <c r="J86" s="52"/>
      <c r="K86" s="52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 ht="15">
      <c r="A87" s="12"/>
      <c r="B87" s="65"/>
      <c r="C87" s="56"/>
      <c r="D87" s="53"/>
      <c r="E87" s="52"/>
      <c r="F87" s="53"/>
      <c r="G87" s="56"/>
      <c r="H87" s="56"/>
      <c r="I87" s="53"/>
      <c r="J87" s="52"/>
      <c r="K87" s="5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ht="15">
      <c r="A88" s="12"/>
      <c r="B88" s="21">
        <v>1</v>
      </c>
      <c r="C88" s="66" t="s">
        <v>373</v>
      </c>
      <c r="D88" s="46"/>
      <c r="E88" s="27">
        <v>22</v>
      </c>
      <c r="F88" s="23" t="s">
        <v>35</v>
      </c>
      <c r="G88" s="24"/>
      <c r="H88" s="66" t="s">
        <v>372</v>
      </c>
      <c r="I88" s="46"/>
      <c r="J88" s="27">
        <v>25</v>
      </c>
      <c r="K88" s="23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</row>
    <row r="89" spans="1:25" ht="15">
      <c r="A89" s="12"/>
      <c r="B89" s="21">
        <v>2</v>
      </c>
      <c r="C89" s="66" t="s">
        <v>371</v>
      </c>
      <c r="D89" s="46"/>
      <c r="E89" s="27">
        <v>23</v>
      </c>
      <c r="F89" s="23" t="s">
        <v>31</v>
      </c>
      <c r="G89" s="24"/>
      <c r="H89" s="66" t="s">
        <v>370</v>
      </c>
      <c r="I89" s="46"/>
      <c r="J89" s="27">
        <v>28</v>
      </c>
      <c r="K89" s="23" t="s">
        <v>31</v>
      </c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</row>
    <row r="90" spans="1:25" ht="15">
      <c r="A90" s="12"/>
      <c r="B90" s="21">
        <v>3</v>
      </c>
      <c r="C90" s="66" t="s">
        <v>369</v>
      </c>
      <c r="D90" s="46"/>
      <c r="E90" s="27">
        <v>23</v>
      </c>
      <c r="F90" s="23" t="s">
        <v>31</v>
      </c>
      <c r="G90" s="24"/>
      <c r="H90" s="66" t="s">
        <v>368</v>
      </c>
      <c r="I90" s="46"/>
      <c r="J90" s="27">
        <v>28</v>
      </c>
      <c r="K90" s="23" t="s">
        <v>31</v>
      </c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</row>
    <row r="91" spans="1:25" ht="15">
      <c r="A91" s="12"/>
      <c r="B91" s="21">
        <v>4</v>
      </c>
      <c r="C91" s="66" t="s">
        <v>367</v>
      </c>
      <c r="D91" s="46"/>
      <c r="E91" s="27">
        <v>32</v>
      </c>
      <c r="F91" s="23" t="s">
        <v>58</v>
      </c>
      <c r="G91" s="24"/>
      <c r="H91" s="66" t="s">
        <v>366</v>
      </c>
      <c r="I91" s="46"/>
      <c r="J91" s="27">
        <v>36</v>
      </c>
      <c r="K91" s="23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</row>
    <row r="92" spans="1:25" ht="15.75">
      <c r="A92" s="12"/>
      <c r="B92" s="69" t="str">
        <f>"TOTAL MATCHES WON BY : "&amp;F84</f>
        <v xml:space="preserve">TOTAL MATCHES WON BY : </v>
      </c>
      <c r="C92" s="56"/>
      <c r="D92" s="56"/>
      <c r="E92" s="53"/>
      <c r="F92" s="28">
        <f>COUNTA(F88:F91)-0.5*COUNTIF(F88:F91,"Sq*")-COUNTIF(F88:F91,"TBA")</f>
        <v>3</v>
      </c>
      <c r="G92" s="67" t="str">
        <f>"TOTAL MATCHES WON BY : "&amp;K84</f>
        <v xml:space="preserve">TOTAL MATCHES WON BY : </v>
      </c>
      <c r="H92" s="56"/>
      <c r="I92" s="56"/>
      <c r="J92" s="53"/>
      <c r="K92" s="28">
        <f>COUNTA(K88:K91)-0.5*COUNTIF(K88:K91,"Sq*")-COUNTIF(K88:K91,"TBA")</f>
        <v>1</v>
      </c>
      <c r="L92" s="76"/>
      <c r="M92" s="76"/>
      <c r="N92" s="76" t="str">
        <f>IF(F92+K92=0,"",C84)</f>
        <v xml:space="preserve">Sea View </v>
      </c>
      <c r="O92" s="29">
        <f>F92</f>
        <v>3</v>
      </c>
      <c r="P92" s="76" t="str">
        <f>IF(F92+K92=0,"",H84)</f>
        <v>Mount Lawley 2</v>
      </c>
      <c r="Q92" s="29">
        <f>K92</f>
        <v>1</v>
      </c>
      <c r="R92" s="76" t="str">
        <f>G93</f>
        <v xml:space="preserve">Sea View </v>
      </c>
      <c r="S92" s="76" t="str">
        <f>IF(R92="HALVED",C84,"")</f>
        <v/>
      </c>
      <c r="T92" s="76" t="str">
        <f>IF(R92="HALVED",H84,"")</f>
        <v/>
      </c>
      <c r="U92" s="76"/>
      <c r="V92" s="76"/>
      <c r="W92" s="76"/>
      <c r="X92" s="76"/>
      <c r="Y92" s="76"/>
    </row>
    <row r="93" spans="1:25" ht="15">
      <c r="A93" s="12"/>
      <c r="B93" s="78" t="s">
        <v>41</v>
      </c>
      <c r="C93" s="56"/>
      <c r="D93" s="56"/>
      <c r="E93" s="56"/>
      <c r="F93" s="53"/>
      <c r="G93" s="68" t="str">
        <f>IF(F92+K92&lt;4,"",IF(F92=K92,"HALVED",IF(F92&gt;K92,C84,H84)))</f>
        <v xml:space="preserve">Sea View </v>
      </c>
      <c r="H93" s="48"/>
      <c r="I93" s="48"/>
      <c r="J93" s="48"/>
      <c r="K93" s="46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ht="15">
      <c r="A94" s="12"/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</row>
    <row r="95" spans="1:25" ht="15">
      <c r="A95" s="12"/>
      <c r="B95" s="19" t="s">
        <v>22</v>
      </c>
      <c r="C95" s="61" t="s">
        <v>365</v>
      </c>
      <c r="D95" s="48"/>
      <c r="E95" s="48"/>
      <c r="F95" s="46"/>
      <c r="G95" s="20" t="s">
        <v>22</v>
      </c>
      <c r="H95" s="62" t="s">
        <v>364</v>
      </c>
      <c r="I95" s="48"/>
      <c r="J95" s="48"/>
      <c r="K95" s="46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</row>
    <row r="96" spans="1:25" ht="15">
      <c r="A96" s="12"/>
      <c r="B96" s="63" t="s">
        <v>23</v>
      </c>
      <c r="C96" s="55"/>
      <c r="D96" s="52"/>
      <c r="E96" s="51" t="s">
        <v>24</v>
      </c>
      <c r="F96" s="51" t="s">
        <v>25</v>
      </c>
      <c r="G96" s="54" t="s">
        <v>23</v>
      </c>
      <c r="H96" s="55"/>
      <c r="I96" s="52"/>
      <c r="J96" s="57" t="s">
        <v>24</v>
      </c>
      <c r="K96" s="57" t="s">
        <v>25</v>
      </c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</row>
    <row r="97" spans="1:25" ht="15">
      <c r="A97" s="12"/>
      <c r="B97" s="64"/>
      <c r="C97" s="55"/>
      <c r="D97" s="52"/>
      <c r="E97" s="52"/>
      <c r="F97" s="52"/>
      <c r="G97" s="55"/>
      <c r="H97" s="55"/>
      <c r="I97" s="52"/>
      <c r="J97" s="52"/>
      <c r="K97" s="52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</row>
    <row r="98" spans="1:25" ht="15">
      <c r="A98" s="12"/>
      <c r="B98" s="65"/>
      <c r="C98" s="56"/>
      <c r="D98" s="53"/>
      <c r="E98" s="52"/>
      <c r="F98" s="53"/>
      <c r="G98" s="56"/>
      <c r="H98" s="56"/>
      <c r="I98" s="53"/>
      <c r="J98" s="52"/>
      <c r="K98" s="5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</row>
    <row r="99" spans="1:25" ht="15">
      <c r="A99" s="12"/>
      <c r="B99" s="21">
        <v>1</v>
      </c>
      <c r="C99" s="66" t="s">
        <v>363</v>
      </c>
      <c r="D99" s="46"/>
      <c r="E99" s="27">
        <v>18</v>
      </c>
      <c r="F99" s="23" t="s">
        <v>55</v>
      </c>
      <c r="G99" s="24"/>
      <c r="H99" s="66" t="s">
        <v>362</v>
      </c>
      <c r="I99" s="46"/>
      <c r="J99" s="27">
        <v>30</v>
      </c>
      <c r="K99" s="23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</row>
    <row r="100" spans="1:25" ht="15">
      <c r="A100" s="12"/>
      <c r="B100" s="21">
        <v>2</v>
      </c>
      <c r="C100" s="66" t="s">
        <v>361</v>
      </c>
      <c r="D100" s="46"/>
      <c r="E100" s="27">
        <v>23</v>
      </c>
      <c r="F100" s="23"/>
      <c r="G100" s="24"/>
      <c r="H100" s="66" t="s">
        <v>360</v>
      </c>
      <c r="I100" s="46"/>
      <c r="J100" s="27">
        <v>31</v>
      </c>
      <c r="K100" s="23" t="s">
        <v>59</v>
      </c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</row>
    <row r="101" spans="1:25" ht="15">
      <c r="A101" s="12"/>
      <c r="B101" s="21">
        <v>3</v>
      </c>
      <c r="C101" s="66" t="s">
        <v>359</v>
      </c>
      <c r="D101" s="46"/>
      <c r="E101" s="27">
        <v>26</v>
      </c>
      <c r="F101" s="23" t="s">
        <v>59</v>
      </c>
      <c r="G101" s="24"/>
      <c r="H101" s="66" t="s">
        <v>358</v>
      </c>
      <c r="I101" s="46"/>
      <c r="J101" s="27">
        <v>32</v>
      </c>
      <c r="K101" s="23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</row>
    <row r="102" spans="1:25" ht="15">
      <c r="A102" s="12"/>
      <c r="B102" s="21">
        <v>4</v>
      </c>
      <c r="C102" s="66" t="s">
        <v>357</v>
      </c>
      <c r="D102" s="46"/>
      <c r="E102" s="27">
        <v>28</v>
      </c>
      <c r="F102" s="23" t="s">
        <v>72</v>
      </c>
      <c r="G102" s="24"/>
      <c r="H102" s="66" t="s">
        <v>356</v>
      </c>
      <c r="I102" s="46"/>
      <c r="J102" s="27">
        <v>34</v>
      </c>
      <c r="K102" s="23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</row>
    <row r="103" spans="1:25" ht="15.75">
      <c r="A103" s="12"/>
      <c r="B103" s="69" t="str">
        <f>"TOTAL MATCHES WON BY : "&amp;F95</f>
        <v xml:space="preserve">TOTAL MATCHES WON BY : </v>
      </c>
      <c r="C103" s="56"/>
      <c r="D103" s="56"/>
      <c r="E103" s="53"/>
      <c r="F103" s="28">
        <f>COUNTA(F99:F102)-0.5*COUNTIF(F99:F102,"Sq*")-COUNTIF(F99:F102,"TBA")</f>
        <v>3</v>
      </c>
      <c r="G103" s="67" t="str">
        <f>"TOTAL MATCHES WON BY : "&amp;K95</f>
        <v xml:space="preserve">TOTAL MATCHES WON BY : </v>
      </c>
      <c r="H103" s="56"/>
      <c r="I103" s="56"/>
      <c r="J103" s="53"/>
      <c r="K103" s="28">
        <f>COUNTA(K99:K102)-0.5*COUNTIF(K99:K102,"Sq*")-COUNTIF(K99:K102,"TBA")</f>
        <v>1</v>
      </c>
      <c r="L103" s="76"/>
      <c r="M103" s="76"/>
      <c r="N103" s="76" t="str">
        <f>IF(F103+K103=0,"",C95)</f>
        <v>Cottesloe 2</v>
      </c>
      <c r="O103" s="29">
        <f>F103</f>
        <v>3</v>
      </c>
      <c r="P103" s="76" t="str">
        <f>IF(F103+K103=0,"",H95)</f>
        <v>The Vines 3</v>
      </c>
      <c r="Q103" s="29">
        <f>K103</f>
        <v>1</v>
      </c>
      <c r="R103" s="76" t="str">
        <f>G104</f>
        <v>Cottesloe 2</v>
      </c>
      <c r="S103" s="76" t="str">
        <f>IF(R103="HALVED",C95,"")</f>
        <v/>
      </c>
      <c r="T103" s="76" t="str">
        <f>IF(R103="HALVED",H95,"")</f>
        <v/>
      </c>
      <c r="U103" s="76"/>
      <c r="V103" s="76"/>
      <c r="W103" s="76"/>
      <c r="X103" s="76"/>
      <c r="Y103" s="76"/>
    </row>
    <row r="104" spans="1:25" ht="15">
      <c r="A104" s="12"/>
      <c r="B104" s="78" t="s">
        <v>41</v>
      </c>
      <c r="C104" s="56"/>
      <c r="D104" s="56"/>
      <c r="E104" s="56"/>
      <c r="F104" s="53"/>
      <c r="G104" s="68" t="str">
        <f>IF(F103+K103&lt;4,"",IF(F103=K103,"HALVED",IF(F103&gt;K103,C95,H95)))</f>
        <v>Cottesloe 2</v>
      </c>
      <c r="H104" s="48"/>
      <c r="I104" s="48"/>
      <c r="J104" s="48"/>
      <c r="K104" s="46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</row>
    <row r="105" spans="1:25" ht="15">
      <c r="A105" s="12"/>
      <c r="B105" s="12"/>
      <c r="C105" s="12"/>
      <c r="D105" s="12"/>
      <c r="E105" s="12"/>
      <c r="F105" s="12"/>
      <c r="G105" s="40"/>
      <c r="H105" s="40"/>
      <c r="I105" s="40"/>
      <c r="J105" s="40"/>
      <c r="K105" s="40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</row>
    <row r="106" spans="1:25" ht="15">
      <c r="A106" s="12"/>
      <c r="B106" s="12"/>
      <c r="C106" s="12"/>
      <c r="D106" s="12"/>
      <c r="E106" s="12"/>
      <c r="F106" s="12"/>
      <c r="G106" s="40"/>
      <c r="H106" s="40"/>
      <c r="I106" s="40"/>
      <c r="J106" s="40"/>
      <c r="K106" s="40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</row>
    <row r="107" spans="1:25" ht="15">
      <c r="A107" s="12"/>
      <c r="B107" s="12"/>
      <c r="C107" s="12"/>
      <c r="D107" s="12"/>
      <c r="E107" s="12"/>
      <c r="F107" s="12"/>
      <c r="G107" s="40"/>
      <c r="H107" s="40"/>
      <c r="I107" s="40"/>
      <c r="J107" s="40"/>
      <c r="K107" s="40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</row>
    <row r="108" spans="1:25" ht="15">
      <c r="A108" s="12"/>
      <c r="B108" s="12"/>
      <c r="C108" s="12"/>
      <c r="D108" s="12"/>
      <c r="E108" s="12"/>
      <c r="F108" s="12"/>
      <c r="G108" s="40"/>
      <c r="H108" s="40"/>
      <c r="I108" s="40"/>
      <c r="J108" s="40"/>
      <c r="K108" s="40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</row>
    <row r="109" spans="1:25" ht="15">
      <c r="A109" s="12"/>
      <c r="B109" s="12"/>
      <c r="C109" s="12"/>
      <c r="D109" s="12"/>
      <c r="E109" s="12"/>
      <c r="F109" s="12"/>
      <c r="G109" s="40"/>
      <c r="H109" s="40"/>
      <c r="I109" s="40"/>
      <c r="J109" s="40"/>
      <c r="K109" s="40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</row>
    <row r="110" spans="1:25" ht="15">
      <c r="A110" s="12"/>
      <c r="B110" s="12"/>
      <c r="C110" s="12"/>
      <c r="D110" s="12"/>
      <c r="E110" s="12"/>
      <c r="F110" s="12"/>
      <c r="G110" s="40"/>
      <c r="H110" s="40"/>
      <c r="I110" s="40"/>
      <c r="J110" s="40"/>
      <c r="K110" s="40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</row>
    <row r="111" spans="1:25" ht="15">
      <c r="A111" s="12"/>
      <c r="B111" s="12"/>
      <c r="C111" s="12"/>
      <c r="D111" s="12"/>
      <c r="E111" s="12"/>
      <c r="F111" s="12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">
      <c r="A112" s="12"/>
      <c r="B112" s="12"/>
      <c r="C112" s="12"/>
      <c r="D112" s="12"/>
      <c r="E112" s="12"/>
      <c r="F112" s="12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">
      <c r="A113" s="12"/>
      <c r="B113" s="12"/>
      <c r="C113" s="12"/>
      <c r="D113" s="12"/>
      <c r="E113" s="12"/>
      <c r="F113" s="12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">
      <c r="A114" s="12"/>
      <c r="B114" s="12"/>
      <c r="C114" s="12"/>
      <c r="D114" s="12"/>
      <c r="E114" s="12"/>
      <c r="F114" s="12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">
      <c r="A115" s="12"/>
      <c r="B115" s="12"/>
      <c r="C115" s="12"/>
      <c r="D115" s="12"/>
      <c r="E115" s="12"/>
      <c r="F115" s="12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">
      <c r="A116" s="12"/>
      <c r="B116" s="12"/>
      <c r="C116" s="12"/>
      <c r="D116" s="12"/>
      <c r="E116" s="12"/>
      <c r="F116" s="12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">
      <c r="A117" s="12"/>
      <c r="B117" s="12"/>
      <c r="C117" s="12"/>
      <c r="D117" s="12"/>
      <c r="E117" s="12"/>
      <c r="F117" s="12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">
      <c r="A118" s="12"/>
      <c r="B118" s="12"/>
      <c r="C118" s="12"/>
      <c r="D118" s="12"/>
      <c r="E118" s="12"/>
      <c r="F118" s="12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">
      <c r="A119" s="12"/>
      <c r="B119" s="12"/>
      <c r="C119" s="12"/>
      <c r="D119" s="12"/>
      <c r="E119" s="12"/>
      <c r="F119" s="12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">
      <c r="A120" s="12"/>
      <c r="B120" s="12"/>
      <c r="C120" s="12"/>
      <c r="D120" s="12"/>
      <c r="E120" s="12"/>
      <c r="F120" s="12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">
      <c r="A121" s="12"/>
      <c r="B121" s="12"/>
      <c r="C121" s="12"/>
      <c r="D121" s="12"/>
      <c r="E121" s="12"/>
      <c r="F121" s="12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">
      <c r="A122" s="12"/>
      <c r="B122" s="12"/>
      <c r="C122" s="12"/>
      <c r="D122" s="12"/>
      <c r="E122" s="12"/>
      <c r="F122" s="12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">
      <c r="A123" s="12"/>
      <c r="B123" s="12"/>
      <c r="C123" s="12"/>
      <c r="D123" s="12"/>
      <c r="E123" s="12"/>
      <c r="F123" s="12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">
      <c r="A124" s="12"/>
      <c r="B124" s="12"/>
      <c r="C124" s="12"/>
      <c r="D124" s="12"/>
      <c r="E124" s="12"/>
      <c r="F124" s="12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">
      <c r="A125" s="12"/>
      <c r="B125" s="12"/>
      <c r="C125" s="12"/>
      <c r="D125" s="12"/>
      <c r="E125" s="12"/>
      <c r="F125" s="12"/>
      <c r="G125" s="40"/>
      <c r="H125" s="40"/>
      <c r="I125" s="41"/>
      <c r="J125" s="41"/>
      <c r="K125" s="41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">
      <c r="A126" s="12"/>
      <c r="B126" s="12"/>
      <c r="C126" s="12"/>
      <c r="D126" s="12"/>
      <c r="E126" s="12"/>
      <c r="F126" s="12"/>
      <c r="G126" s="40"/>
      <c r="H126" s="40"/>
      <c r="I126" s="41"/>
      <c r="J126" s="41"/>
      <c r="K126" s="41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">
      <c r="A127" s="12"/>
      <c r="B127" s="12"/>
      <c r="C127" s="12" t="s">
        <v>71</v>
      </c>
      <c r="D127" s="12"/>
      <c r="E127" s="12"/>
      <c r="F127" s="12"/>
      <c r="G127" s="40"/>
      <c r="H127" s="40"/>
      <c r="I127" s="41"/>
      <c r="J127" s="41"/>
      <c r="K127" s="41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" hidden="1">
      <c r="A128" s="12"/>
      <c r="B128" s="12"/>
      <c r="C128" s="43" t="s">
        <v>31</v>
      </c>
      <c r="D128" s="12"/>
      <c r="E128" s="12"/>
      <c r="F128" s="12"/>
      <c r="G128" s="40"/>
      <c r="H128" s="40"/>
      <c r="I128" s="41"/>
      <c r="J128" s="41"/>
      <c r="K128" s="41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" hidden="1">
      <c r="A129" s="12"/>
      <c r="B129" s="12"/>
      <c r="C129" s="12" t="s">
        <v>45</v>
      </c>
      <c r="D129" s="12"/>
      <c r="E129" s="12"/>
      <c r="F129" s="12"/>
      <c r="G129" s="40"/>
      <c r="H129" s="40"/>
      <c r="I129" s="41"/>
      <c r="J129" s="41"/>
      <c r="K129" s="41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" hidden="1">
      <c r="A130" s="12"/>
      <c r="B130" s="12"/>
      <c r="C130" s="12" t="s">
        <v>37</v>
      </c>
      <c r="D130" s="12"/>
      <c r="E130" s="12"/>
      <c r="F130" s="12"/>
      <c r="G130" s="40"/>
      <c r="H130" s="40"/>
      <c r="I130" s="41"/>
      <c r="J130" s="41"/>
      <c r="K130" s="41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" hidden="1">
      <c r="A131" s="12"/>
      <c r="B131" s="12"/>
      <c r="C131" s="12" t="s">
        <v>55</v>
      </c>
      <c r="D131" s="12"/>
      <c r="E131" s="12"/>
      <c r="F131" s="12"/>
      <c r="G131" s="40"/>
      <c r="H131" s="40"/>
      <c r="I131" s="41"/>
      <c r="J131" s="41"/>
      <c r="K131" s="41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" hidden="1">
      <c r="A132" s="12"/>
      <c r="B132" s="12"/>
      <c r="C132" s="12" t="s">
        <v>70</v>
      </c>
      <c r="D132" s="12"/>
      <c r="E132" s="12"/>
      <c r="F132" s="12"/>
      <c r="G132" s="40"/>
      <c r="H132" s="40"/>
      <c r="I132" s="41"/>
      <c r="J132" s="41"/>
      <c r="K132" s="41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" hidden="1">
      <c r="A133" s="12"/>
      <c r="B133" s="12"/>
      <c r="C133" s="43" t="s">
        <v>35</v>
      </c>
      <c r="D133" s="12"/>
      <c r="E133" s="12"/>
      <c r="F133" s="12"/>
      <c r="G133" s="40"/>
      <c r="H133" s="40"/>
      <c r="I133" s="41"/>
      <c r="J133" s="41"/>
      <c r="K133" s="41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" hidden="1">
      <c r="A134" s="12"/>
      <c r="B134" s="12"/>
      <c r="C134" s="12" t="s">
        <v>60</v>
      </c>
      <c r="D134" s="12"/>
      <c r="E134" s="12"/>
      <c r="F134" s="12"/>
      <c r="G134" s="40"/>
      <c r="H134" s="40"/>
      <c r="I134" s="41"/>
      <c r="J134" s="41"/>
      <c r="K134" s="41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" hidden="1">
      <c r="A135" s="12"/>
      <c r="B135" s="12"/>
      <c r="C135" s="12" t="s">
        <v>50</v>
      </c>
      <c r="D135" s="12"/>
      <c r="E135" s="12"/>
      <c r="F135" s="12"/>
      <c r="G135" s="40"/>
      <c r="H135" s="40"/>
      <c r="I135" s="41"/>
      <c r="J135" s="41"/>
      <c r="K135" s="41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" hidden="1">
      <c r="A136" s="12"/>
      <c r="B136" s="12"/>
      <c r="C136" s="12" t="s">
        <v>59</v>
      </c>
      <c r="D136" s="12"/>
      <c r="E136" s="12"/>
      <c r="F136" s="12"/>
      <c r="G136" s="40"/>
      <c r="H136" s="40"/>
      <c r="I136" s="41"/>
      <c r="J136" s="41"/>
      <c r="K136" s="41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" hidden="1">
      <c r="A137" s="12"/>
      <c r="B137" s="12"/>
      <c r="C137" s="12" t="s">
        <v>72</v>
      </c>
      <c r="D137" s="12"/>
      <c r="E137" s="12"/>
      <c r="F137" s="12"/>
      <c r="G137" s="40"/>
      <c r="H137" s="40"/>
      <c r="I137" s="41"/>
      <c r="J137" s="41"/>
      <c r="K137" s="41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" hidden="1">
      <c r="A138" s="12"/>
      <c r="B138" s="12"/>
      <c r="C138" s="12" t="s">
        <v>58</v>
      </c>
      <c r="D138" s="12"/>
      <c r="E138" s="12"/>
      <c r="F138" s="12"/>
      <c r="G138" s="40"/>
      <c r="H138" s="40"/>
      <c r="I138" s="41"/>
      <c r="J138" s="41"/>
      <c r="K138" s="41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" hidden="1">
      <c r="A139" s="12"/>
      <c r="B139" s="12"/>
      <c r="C139" s="12" t="s">
        <v>61</v>
      </c>
      <c r="D139" s="12"/>
      <c r="E139" s="12"/>
      <c r="F139" s="12"/>
      <c r="G139" s="40"/>
      <c r="H139" s="40"/>
      <c r="I139" s="41"/>
      <c r="J139" s="41"/>
      <c r="K139" s="41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" hidden="1">
      <c r="A140" s="12"/>
      <c r="B140" s="12"/>
      <c r="C140" s="12" t="s">
        <v>29</v>
      </c>
      <c r="D140" s="12"/>
      <c r="E140" s="12"/>
      <c r="F140" s="12"/>
      <c r="G140" s="40"/>
      <c r="H140" s="40"/>
      <c r="I140" s="41"/>
      <c r="J140" s="41"/>
      <c r="K140" s="41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" hidden="1">
      <c r="A141" s="12"/>
      <c r="B141" s="12"/>
      <c r="C141" s="12" t="s">
        <v>73</v>
      </c>
      <c r="D141" s="12"/>
      <c r="E141" s="12"/>
      <c r="F141" s="12"/>
      <c r="G141" s="40"/>
      <c r="H141" s="40"/>
      <c r="I141" s="41"/>
      <c r="J141" s="41"/>
      <c r="K141" s="41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" hidden="1">
      <c r="A142" s="12"/>
      <c r="B142" s="12"/>
      <c r="C142" s="12" t="s">
        <v>74</v>
      </c>
      <c r="D142" s="12"/>
      <c r="E142" s="12"/>
      <c r="F142" s="12"/>
      <c r="G142" s="40"/>
      <c r="H142" s="40"/>
      <c r="I142" s="41"/>
      <c r="J142" s="41"/>
      <c r="K142" s="41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" hidden="1">
      <c r="A143" s="12"/>
      <c r="B143" s="12"/>
      <c r="C143" s="12" t="s">
        <v>75</v>
      </c>
      <c r="D143" s="12"/>
      <c r="E143" s="12"/>
      <c r="F143" s="12"/>
      <c r="G143" s="40"/>
      <c r="H143" s="40"/>
      <c r="I143" s="41"/>
      <c r="J143" s="41"/>
      <c r="K143" s="41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" hidden="1">
      <c r="A144" s="12"/>
      <c r="B144" s="12"/>
      <c r="C144" s="12" t="s">
        <v>76</v>
      </c>
      <c r="D144" s="12"/>
      <c r="E144" s="12"/>
      <c r="F144" s="12"/>
      <c r="G144" s="40"/>
      <c r="H144" s="40"/>
      <c r="I144" s="41"/>
      <c r="J144" s="41"/>
      <c r="K144" s="41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" hidden="1">
      <c r="A145" s="12"/>
      <c r="B145" s="12"/>
      <c r="C145" s="12" t="s">
        <v>77</v>
      </c>
      <c r="D145" s="12"/>
      <c r="E145" s="12"/>
      <c r="F145" s="12"/>
      <c r="G145" s="40"/>
      <c r="H145" s="40"/>
      <c r="I145" s="41"/>
      <c r="J145" s="41"/>
      <c r="K145" s="41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" hidden="1">
      <c r="A146" s="12"/>
      <c r="B146" s="12"/>
      <c r="C146" s="12" t="s">
        <v>78</v>
      </c>
      <c r="D146" s="12"/>
      <c r="E146" s="12"/>
      <c r="F146" s="12"/>
      <c r="G146" s="40"/>
      <c r="H146" s="40"/>
      <c r="I146" s="41"/>
      <c r="J146" s="41"/>
      <c r="K146" s="41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" hidden="1">
      <c r="A147" s="12"/>
      <c r="B147" s="12"/>
      <c r="C147" s="12" t="s">
        <v>79</v>
      </c>
      <c r="D147" s="12"/>
      <c r="E147" s="12"/>
      <c r="F147" s="12"/>
      <c r="G147" s="40"/>
      <c r="H147" s="40"/>
      <c r="I147" s="41"/>
      <c r="J147" s="41"/>
      <c r="K147" s="41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" hidden="1">
      <c r="A148" s="12"/>
      <c r="B148" s="12"/>
      <c r="C148" s="12" t="s">
        <v>80</v>
      </c>
      <c r="D148" s="12"/>
      <c r="E148" s="12"/>
      <c r="F148" s="12"/>
      <c r="G148" s="40"/>
      <c r="H148" s="40"/>
      <c r="I148" s="41"/>
      <c r="J148" s="41"/>
      <c r="K148" s="41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" hidden="1">
      <c r="A149" s="12"/>
      <c r="B149" s="12"/>
      <c r="C149" s="43" t="s">
        <v>81</v>
      </c>
      <c r="D149" s="12"/>
      <c r="E149" s="12"/>
      <c r="F149" s="12"/>
      <c r="G149" s="40"/>
      <c r="H149" s="40"/>
      <c r="I149" s="41"/>
      <c r="J149" s="41"/>
      <c r="K149" s="41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" hidden="1">
      <c r="A150" s="12"/>
      <c r="B150" s="12"/>
      <c r="C150" s="12" t="s">
        <v>82</v>
      </c>
      <c r="D150" s="12"/>
      <c r="E150" s="12"/>
      <c r="F150" s="12"/>
      <c r="G150" s="40"/>
      <c r="H150" s="40"/>
      <c r="I150" s="41"/>
      <c r="J150" s="41"/>
      <c r="K150" s="41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" hidden="1">
      <c r="A151" s="12"/>
      <c r="B151" s="12"/>
      <c r="C151" s="12" t="s">
        <v>83</v>
      </c>
      <c r="D151" s="12"/>
      <c r="E151" s="12"/>
      <c r="F151" s="12"/>
      <c r="G151" s="40"/>
      <c r="H151" s="40"/>
      <c r="I151" s="41"/>
      <c r="J151" s="41"/>
      <c r="K151" s="41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" hidden="1">
      <c r="A152" s="12"/>
      <c r="B152" s="12"/>
      <c r="C152" s="12" t="s">
        <v>84</v>
      </c>
      <c r="D152" s="12"/>
      <c r="E152" s="12"/>
      <c r="F152" s="12"/>
      <c r="G152" s="40"/>
      <c r="H152" s="40"/>
      <c r="I152" s="41"/>
      <c r="J152" s="41"/>
      <c r="K152" s="41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" hidden="1">
      <c r="A153" s="12"/>
      <c r="B153" s="12"/>
      <c r="C153" s="12" t="s">
        <v>85</v>
      </c>
      <c r="D153" s="12"/>
      <c r="E153" s="12"/>
      <c r="F153" s="12"/>
      <c r="G153" s="40"/>
      <c r="H153" s="40"/>
      <c r="I153" s="41"/>
      <c r="J153" s="41"/>
      <c r="K153" s="41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" hidden="1">
      <c r="A154" s="12"/>
      <c r="B154" s="12"/>
      <c r="C154" s="12" t="s">
        <v>86</v>
      </c>
      <c r="D154" s="12"/>
      <c r="E154" s="12"/>
      <c r="F154" s="12"/>
      <c r="G154" s="40"/>
      <c r="H154" s="40"/>
      <c r="I154" s="41"/>
      <c r="J154" s="41"/>
      <c r="K154" s="41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" hidden="1">
      <c r="A155" s="12"/>
      <c r="B155" s="12"/>
      <c r="C155" s="12" t="s">
        <v>87</v>
      </c>
      <c r="D155" s="12"/>
      <c r="E155" s="12"/>
      <c r="F155" s="12"/>
      <c r="G155" s="40"/>
      <c r="H155" s="40"/>
      <c r="I155" s="41"/>
      <c r="J155" s="41"/>
      <c r="K155" s="41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" hidden="1">
      <c r="A156" s="12"/>
      <c r="B156" s="12"/>
      <c r="C156" s="12" t="s">
        <v>88</v>
      </c>
      <c r="D156" s="12"/>
      <c r="E156" s="12"/>
      <c r="F156" s="12"/>
      <c r="G156" s="40"/>
      <c r="H156" s="40"/>
      <c r="I156" s="41"/>
      <c r="J156" s="41"/>
      <c r="K156" s="41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" hidden="1">
      <c r="A157" s="12"/>
      <c r="B157" s="12"/>
      <c r="C157" s="12" t="s">
        <v>89</v>
      </c>
      <c r="D157" s="12"/>
      <c r="E157" s="12"/>
      <c r="F157" s="12"/>
      <c r="G157" s="40"/>
      <c r="H157" s="40"/>
      <c r="I157" s="41"/>
      <c r="J157" s="41"/>
      <c r="K157" s="41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" hidden="1">
      <c r="A158" s="12"/>
      <c r="B158" s="12"/>
      <c r="C158" s="12" t="s">
        <v>90</v>
      </c>
      <c r="D158" s="12"/>
      <c r="E158" s="12"/>
      <c r="F158" s="12"/>
      <c r="G158" s="40"/>
      <c r="H158" s="40"/>
      <c r="I158" s="41"/>
      <c r="J158" s="41"/>
      <c r="K158" s="41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" hidden="1">
      <c r="A159" s="12"/>
      <c r="B159" s="12"/>
      <c r="C159" s="12" t="s">
        <v>91</v>
      </c>
      <c r="D159" s="12"/>
      <c r="E159" s="12"/>
      <c r="F159" s="12"/>
      <c r="G159" s="40"/>
      <c r="H159" s="40"/>
      <c r="I159" s="41"/>
      <c r="J159" s="41"/>
      <c r="K159" s="41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" hidden="1">
      <c r="A160" s="12"/>
      <c r="B160" s="12"/>
      <c r="C160" s="12"/>
      <c r="D160" s="12"/>
      <c r="E160" s="12"/>
      <c r="F160" s="12"/>
      <c r="G160" s="40"/>
      <c r="H160" s="40"/>
      <c r="I160" s="41"/>
      <c r="J160" s="41"/>
      <c r="K160" s="41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">
      <c r="A161" s="12"/>
      <c r="B161" s="12"/>
      <c r="C161" s="12"/>
      <c r="D161" s="12"/>
      <c r="E161" s="12"/>
      <c r="F161" s="12"/>
      <c r="G161" s="40"/>
      <c r="H161" s="40"/>
      <c r="I161" s="41"/>
      <c r="J161" s="41"/>
      <c r="K161" s="41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">
      <c r="A162" s="12"/>
      <c r="B162" s="12"/>
      <c r="C162" s="12"/>
      <c r="D162" s="12"/>
      <c r="E162" s="12"/>
      <c r="F162" s="12"/>
      <c r="G162" s="40"/>
      <c r="H162" s="40"/>
      <c r="I162" s="41"/>
      <c r="J162" s="41"/>
      <c r="K162" s="41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">
      <c r="A163" s="12"/>
      <c r="B163" s="12"/>
      <c r="C163" s="12"/>
      <c r="D163" s="12"/>
      <c r="E163" s="12"/>
      <c r="F163" s="12"/>
      <c r="G163" s="40"/>
      <c r="H163" s="40"/>
      <c r="I163" s="41"/>
      <c r="J163" s="41"/>
      <c r="K163" s="41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">
      <c r="A164" s="12"/>
      <c r="B164" s="12"/>
      <c r="C164" s="12"/>
      <c r="D164" s="12"/>
      <c r="E164" s="12"/>
      <c r="F164" s="12"/>
      <c r="G164" s="40"/>
      <c r="H164" s="40"/>
      <c r="I164" s="41"/>
      <c r="J164" s="41"/>
      <c r="K164" s="41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">
      <c r="A165" s="12"/>
      <c r="B165" s="12"/>
      <c r="C165" s="12"/>
      <c r="D165" s="12"/>
      <c r="E165" s="12"/>
      <c r="F165" s="12"/>
      <c r="G165" s="40"/>
      <c r="H165" s="40"/>
      <c r="I165" s="41"/>
      <c r="J165" s="41"/>
      <c r="K165" s="41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">
      <c r="A166" s="12"/>
      <c r="B166" s="12"/>
      <c r="C166" s="12"/>
      <c r="D166" s="12"/>
      <c r="E166" s="12"/>
      <c r="F166" s="12"/>
      <c r="G166" s="40"/>
      <c r="H166" s="40"/>
      <c r="I166" s="41"/>
      <c r="J166" s="41"/>
      <c r="K166" s="41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">
      <c r="A167" s="12"/>
      <c r="B167" s="12"/>
      <c r="C167" s="12"/>
      <c r="D167" s="12"/>
      <c r="E167" s="12"/>
      <c r="F167" s="12"/>
      <c r="G167" s="40"/>
      <c r="H167" s="40"/>
      <c r="I167" s="41"/>
      <c r="J167" s="41"/>
      <c r="K167" s="41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">
      <c r="A168" s="12"/>
      <c r="B168" s="12"/>
      <c r="C168" s="12"/>
      <c r="D168" s="12"/>
      <c r="E168" s="12"/>
      <c r="F168" s="12"/>
      <c r="G168" s="40"/>
      <c r="H168" s="40"/>
      <c r="I168" s="41"/>
      <c r="J168" s="41"/>
      <c r="K168" s="41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">
      <c r="A169" s="12"/>
      <c r="B169" s="12"/>
      <c r="C169" s="12"/>
      <c r="D169" s="12"/>
      <c r="E169" s="12"/>
      <c r="F169" s="12"/>
      <c r="G169" s="40"/>
      <c r="H169" s="40"/>
      <c r="I169" s="41"/>
      <c r="J169" s="41"/>
      <c r="K169" s="41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">
      <c r="A170" s="12"/>
      <c r="B170" s="12"/>
      <c r="C170" s="12"/>
      <c r="D170" s="12"/>
      <c r="E170" s="12"/>
      <c r="F170" s="12"/>
      <c r="G170" s="40"/>
      <c r="H170" s="40"/>
      <c r="I170" s="41"/>
      <c r="J170" s="41"/>
      <c r="K170" s="41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">
      <c r="A171" s="12"/>
      <c r="B171" s="12"/>
      <c r="C171" s="12"/>
      <c r="D171" s="12"/>
      <c r="E171" s="12"/>
      <c r="F171" s="12"/>
      <c r="G171" s="40"/>
      <c r="H171" s="40"/>
      <c r="I171" s="41"/>
      <c r="J171" s="41"/>
      <c r="K171" s="41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">
      <c r="A172" s="12"/>
      <c r="B172" s="12"/>
      <c r="C172" s="12"/>
      <c r="D172" s="12"/>
      <c r="E172" s="12"/>
      <c r="F172" s="12"/>
      <c r="G172" s="40"/>
      <c r="H172" s="40"/>
      <c r="I172" s="41"/>
      <c r="J172" s="41"/>
      <c r="K172" s="41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">
      <c r="A173" s="12"/>
      <c r="B173" s="12"/>
      <c r="C173" s="12"/>
      <c r="D173" s="12"/>
      <c r="E173" s="12"/>
      <c r="F173" s="12"/>
      <c r="G173" s="40"/>
      <c r="H173" s="40"/>
      <c r="I173" s="41"/>
      <c r="J173" s="41"/>
      <c r="K173" s="41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">
      <c r="A174" s="12"/>
      <c r="B174" s="12"/>
      <c r="C174" s="12"/>
      <c r="D174" s="12"/>
      <c r="E174" s="12"/>
      <c r="F174" s="12"/>
      <c r="G174" s="40"/>
      <c r="H174" s="40"/>
      <c r="I174" s="41"/>
      <c r="J174" s="41"/>
      <c r="K174" s="41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">
      <c r="A175" s="12"/>
      <c r="B175" s="12"/>
      <c r="C175" s="12"/>
      <c r="D175" s="12"/>
      <c r="E175" s="12"/>
      <c r="F175" s="12"/>
      <c r="G175" s="40"/>
      <c r="H175" s="40"/>
      <c r="I175" s="41"/>
      <c r="J175" s="41"/>
      <c r="K175" s="41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">
      <c r="A176" s="12"/>
      <c r="B176" s="12"/>
      <c r="C176" s="12"/>
      <c r="D176" s="12"/>
      <c r="E176" s="12"/>
      <c r="F176" s="12"/>
      <c r="G176" s="40"/>
      <c r="H176" s="40"/>
      <c r="I176" s="41"/>
      <c r="J176" s="41"/>
      <c r="K176" s="41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">
      <c r="A177" s="12"/>
      <c r="B177" s="12"/>
      <c r="C177" s="12"/>
      <c r="D177" s="12"/>
      <c r="E177" s="12"/>
      <c r="F177" s="12"/>
      <c r="G177" s="40"/>
      <c r="H177" s="40"/>
      <c r="I177" s="41"/>
      <c r="J177" s="41"/>
      <c r="K177" s="41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">
      <c r="A178" s="12"/>
      <c r="B178" s="12"/>
      <c r="C178" s="12"/>
      <c r="D178" s="12"/>
      <c r="E178" s="12"/>
      <c r="F178" s="12"/>
      <c r="G178" s="40"/>
      <c r="H178" s="40"/>
      <c r="I178" s="41"/>
      <c r="J178" s="41"/>
      <c r="K178" s="41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">
      <c r="A179" s="12"/>
      <c r="B179" s="12"/>
      <c r="C179" s="12"/>
      <c r="D179" s="12"/>
      <c r="E179" s="12"/>
      <c r="F179" s="12"/>
      <c r="G179" s="40"/>
      <c r="H179" s="40"/>
      <c r="I179" s="41"/>
      <c r="J179" s="41"/>
      <c r="K179" s="41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">
      <c r="A180" s="12"/>
      <c r="B180" s="12"/>
      <c r="C180" s="12"/>
      <c r="D180" s="12"/>
      <c r="E180" s="12"/>
      <c r="F180" s="12"/>
      <c r="G180" s="40"/>
      <c r="H180" s="40"/>
      <c r="I180" s="41"/>
      <c r="J180" s="41"/>
      <c r="K180" s="41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">
      <c r="A181" s="12"/>
      <c r="B181" s="12"/>
      <c r="C181" s="12"/>
      <c r="D181" s="12"/>
      <c r="E181" s="12"/>
      <c r="F181" s="12"/>
      <c r="G181" s="40"/>
      <c r="H181" s="40"/>
      <c r="I181" s="41"/>
      <c r="J181" s="41"/>
      <c r="K181" s="41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">
      <c r="A182" s="12"/>
      <c r="B182" s="12"/>
      <c r="C182" s="12"/>
      <c r="D182" s="12"/>
      <c r="E182" s="12"/>
      <c r="F182" s="12"/>
      <c r="G182" s="40"/>
      <c r="H182" s="40"/>
      <c r="I182" s="41"/>
      <c r="J182" s="41"/>
      <c r="K182" s="41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">
      <c r="A183" s="12"/>
      <c r="B183" s="12"/>
      <c r="C183" s="12"/>
      <c r="D183" s="12"/>
      <c r="E183" s="12"/>
      <c r="F183" s="12"/>
      <c r="G183" s="40"/>
      <c r="H183" s="40"/>
      <c r="I183" s="41"/>
      <c r="J183" s="41"/>
      <c r="K183" s="41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">
      <c r="A184" s="12"/>
      <c r="B184" s="12"/>
      <c r="C184" s="12"/>
      <c r="D184" s="12"/>
      <c r="E184" s="12"/>
      <c r="F184" s="12"/>
      <c r="G184" s="40"/>
      <c r="H184" s="40"/>
      <c r="I184" s="41"/>
      <c r="J184" s="41"/>
      <c r="K184" s="41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">
      <c r="A185" s="12"/>
      <c r="B185" s="12"/>
      <c r="C185" s="12"/>
      <c r="D185" s="12"/>
      <c r="E185" s="12"/>
      <c r="F185" s="12"/>
      <c r="G185" s="40"/>
      <c r="H185" s="40"/>
      <c r="I185" s="41"/>
      <c r="J185" s="41"/>
      <c r="K185" s="41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">
      <c r="A186" s="12"/>
      <c r="B186" s="12"/>
      <c r="C186" s="12"/>
      <c r="D186" s="12"/>
      <c r="E186" s="12"/>
      <c r="F186" s="12"/>
      <c r="G186" s="40"/>
      <c r="H186" s="40"/>
      <c r="I186" s="41"/>
      <c r="J186" s="41"/>
      <c r="K186" s="41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">
      <c r="A187" s="12"/>
      <c r="B187" s="12"/>
      <c r="C187" s="12"/>
      <c r="D187" s="12"/>
      <c r="E187" s="12"/>
      <c r="F187" s="12"/>
      <c r="G187" s="40"/>
      <c r="H187" s="40"/>
      <c r="I187" s="41"/>
      <c r="J187" s="41"/>
      <c r="K187" s="41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">
      <c r="A188" s="12"/>
      <c r="B188" s="12"/>
      <c r="C188" s="12"/>
      <c r="D188" s="12"/>
      <c r="E188" s="12"/>
      <c r="F188" s="12"/>
      <c r="G188" s="40"/>
      <c r="H188" s="40"/>
      <c r="I188" s="41"/>
      <c r="J188" s="41"/>
      <c r="K188" s="41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">
      <c r="A189" s="12"/>
      <c r="B189" s="12"/>
      <c r="C189" s="12"/>
      <c r="D189" s="12"/>
      <c r="E189" s="12"/>
      <c r="F189" s="12"/>
      <c r="G189" s="40"/>
      <c r="H189" s="40"/>
      <c r="I189" s="41"/>
      <c r="J189" s="41"/>
      <c r="K189" s="41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">
      <c r="A190" s="12"/>
      <c r="B190" s="12"/>
      <c r="C190" s="12"/>
      <c r="D190" s="12"/>
      <c r="E190" s="12"/>
      <c r="F190" s="12"/>
      <c r="G190" s="40"/>
      <c r="H190" s="40"/>
      <c r="I190" s="41"/>
      <c r="J190" s="41"/>
      <c r="K190" s="4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">
      <c r="A191" s="12"/>
      <c r="B191" s="12"/>
      <c r="C191" s="12"/>
      <c r="D191" s="12"/>
      <c r="E191" s="12"/>
      <c r="F191" s="12"/>
      <c r="G191" s="40"/>
      <c r="H191" s="40"/>
      <c r="I191" s="41"/>
      <c r="J191" s="41"/>
      <c r="K191" s="41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">
      <c r="A192" s="12"/>
      <c r="B192" s="12"/>
      <c r="C192" s="12"/>
      <c r="D192" s="12"/>
      <c r="E192" s="12"/>
      <c r="F192" s="12"/>
      <c r="G192" s="40"/>
      <c r="H192" s="40"/>
      <c r="I192" s="41"/>
      <c r="J192" s="41"/>
      <c r="K192" s="4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">
      <c r="A193" s="12"/>
      <c r="B193" s="12"/>
      <c r="C193" s="12"/>
      <c r="D193" s="12"/>
      <c r="E193" s="12"/>
      <c r="F193" s="12"/>
      <c r="G193" s="40"/>
      <c r="H193" s="40"/>
      <c r="I193" s="41"/>
      <c r="J193" s="41"/>
      <c r="K193" s="41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">
      <c r="A194" s="12"/>
      <c r="B194" s="12"/>
      <c r="C194" s="12"/>
      <c r="D194" s="12"/>
      <c r="E194" s="12"/>
      <c r="F194" s="12"/>
      <c r="G194" s="40"/>
      <c r="H194" s="40"/>
      <c r="I194" s="41"/>
      <c r="J194" s="41"/>
      <c r="K194" s="41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">
      <c r="A195" s="12"/>
      <c r="B195" s="12"/>
      <c r="C195" s="12"/>
      <c r="D195" s="12"/>
      <c r="E195" s="12"/>
      <c r="F195" s="12"/>
      <c r="G195" s="40"/>
      <c r="H195" s="40"/>
      <c r="I195" s="41"/>
      <c r="J195" s="41"/>
      <c r="K195" s="41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">
      <c r="A196" s="12"/>
      <c r="B196" s="12"/>
      <c r="C196" s="12"/>
      <c r="D196" s="12"/>
      <c r="E196" s="12"/>
      <c r="F196" s="12"/>
      <c r="G196" s="40"/>
      <c r="H196" s="40"/>
      <c r="I196" s="41"/>
      <c r="J196" s="41"/>
      <c r="K196" s="41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">
      <c r="A197" s="12"/>
      <c r="B197" s="12"/>
      <c r="C197" s="12"/>
      <c r="D197" s="12"/>
      <c r="E197" s="12"/>
      <c r="F197" s="12"/>
      <c r="G197" s="40"/>
      <c r="H197" s="40"/>
      <c r="I197" s="41"/>
      <c r="J197" s="41"/>
      <c r="K197" s="41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">
      <c r="A198" s="12"/>
      <c r="B198" s="12"/>
      <c r="C198" s="12"/>
      <c r="D198" s="12"/>
      <c r="E198" s="12"/>
      <c r="F198" s="12"/>
      <c r="G198" s="40"/>
      <c r="H198" s="40"/>
      <c r="I198" s="41"/>
      <c r="J198" s="41"/>
      <c r="K198" s="41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">
      <c r="A199" s="12"/>
      <c r="B199" s="12"/>
      <c r="C199" s="12"/>
      <c r="D199" s="12"/>
      <c r="E199" s="12"/>
      <c r="F199" s="12"/>
      <c r="G199" s="40"/>
      <c r="H199" s="40"/>
      <c r="I199" s="41"/>
      <c r="J199" s="41"/>
      <c r="K199" s="41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">
      <c r="A200" s="12"/>
      <c r="B200" s="12"/>
      <c r="C200" s="12"/>
      <c r="D200" s="12"/>
      <c r="E200" s="12"/>
      <c r="F200" s="12"/>
      <c r="G200" s="40"/>
      <c r="H200" s="40"/>
      <c r="I200" s="41"/>
      <c r="J200" s="41"/>
      <c r="K200" s="41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">
      <c r="A201" s="12"/>
      <c r="B201" s="12"/>
      <c r="C201" s="12"/>
      <c r="D201" s="12"/>
      <c r="E201" s="12"/>
      <c r="F201" s="12"/>
      <c r="G201" s="40"/>
      <c r="H201" s="40"/>
      <c r="I201" s="41"/>
      <c r="J201" s="41"/>
      <c r="K201" s="41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">
      <c r="A202" s="12"/>
      <c r="B202" s="12"/>
      <c r="C202" s="12"/>
      <c r="D202" s="12"/>
      <c r="E202" s="12"/>
      <c r="F202" s="12"/>
      <c r="G202" s="40"/>
      <c r="H202" s="40"/>
      <c r="I202" s="41"/>
      <c r="J202" s="41"/>
      <c r="K202" s="41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">
      <c r="A203" s="12"/>
      <c r="B203" s="12"/>
      <c r="C203" s="12"/>
      <c r="D203" s="12"/>
      <c r="E203" s="12"/>
      <c r="F203" s="12"/>
      <c r="G203" s="40"/>
      <c r="H203" s="40"/>
      <c r="I203" s="41"/>
      <c r="J203" s="41"/>
      <c r="K203" s="41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">
      <c r="A204" s="12"/>
      <c r="B204" s="12"/>
      <c r="C204" s="12"/>
      <c r="D204" s="12"/>
      <c r="E204" s="12"/>
      <c r="F204" s="12"/>
      <c r="G204" s="40"/>
      <c r="H204" s="40"/>
      <c r="I204" s="41"/>
      <c r="J204" s="41"/>
      <c r="K204" s="41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">
      <c r="A205" s="12"/>
      <c r="B205" s="12"/>
      <c r="C205" s="12"/>
      <c r="D205" s="12"/>
      <c r="E205" s="12"/>
      <c r="F205" s="12"/>
      <c r="G205" s="40"/>
      <c r="H205" s="40"/>
      <c r="I205" s="41"/>
      <c r="J205" s="41"/>
      <c r="K205" s="41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5">
      <c r="A206" s="12"/>
      <c r="B206" s="12"/>
      <c r="C206" s="12"/>
      <c r="D206" s="12"/>
      <c r="E206" s="12"/>
      <c r="F206" s="12"/>
      <c r="G206" s="40"/>
      <c r="H206" s="40"/>
      <c r="I206" s="41"/>
      <c r="J206" s="41"/>
      <c r="K206" s="41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5">
      <c r="A207" s="12"/>
      <c r="B207" s="12"/>
      <c r="C207" s="12"/>
      <c r="D207" s="12"/>
      <c r="E207" s="12"/>
      <c r="F207" s="12"/>
      <c r="G207" s="40"/>
      <c r="H207" s="40"/>
      <c r="I207" s="41"/>
      <c r="J207" s="41"/>
      <c r="K207" s="41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5">
      <c r="A208" s="12"/>
      <c r="B208" s="12"/>
      <c r="C208" s="12"/>
      <c r="D208" s="12"/>
      <c r="E208" s="12"/>
      <c r="F208" s="12"/>
      <c r="G208" s="40"/>
      <c r="H208" s="40"/>
      <c r="I208" s="41"/>
      <c r="J208" s="41"/>
      <c r="K208" s="41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5">
      <c r="A209" s="12"/>
      <c r="B209" s="12"/>
      <c r="C209" s="12"/>
      <c r="D209" s="12"/>
      <c r="E209" s="12"/>
      <c r="F209" s="12"/>
      <c r="G209" s="40"/>
      <c r="H209" s="40"/>
      <c r="I209" s="41"/>
      <c r="J209" s="41"/>
      <c r="K209" s="41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5">
      <c r="A210" s="12"/>
      <c r="B210" s="12"/>
      <c r="C210" s="12"/>
      <c r="D210" s="12"/>
      <c r="E210" s="12"/>
      <c r="F210" s="12"/>
      <c r="G210" s="40"/>
      <c r="H210" s="40"/>
      <c r="I210" s="41"/>
      <c r="J210" s="41"/>
      <c r="K210" s="41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5">
      <c r="A211" s="12"/>
      <c r="B211" s="12"/>
      <c r="C211" s="12"/>
      <c r="D211" s="12"/>
      <c r="E211" s="12"/>
      <c r="F211" s="12"/>
      <c r="G211" s="40"/>
      <c r="H211" s="40"/>
      <c r="I211" s="41"/>
      <c r="J211" s="41"/>
      <c r="K211" s="41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5">
      <c r="A212" s="12"/>
      <c r="B212" s="12"/>
      <c r="C212" s="12"/>
      <c r="D212" s="12"/>
      <c r="E212" s="12"/>
      <c r="F212" s="12"/>
      <c r="G212" s="40"/>
      <c r="H212" s="40"/>
      <c r="I212" s="41"/>
      <c r="J212" s="41"/>
      <c r="K212" s="41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5">
      <c r="A213" s="12"/>
      <c r="B213" s="12"/>
      <c r="C213" s="12"/>
      <c r="D213" s="12"/>
      <c r="E213" s="12"/>
      <c r="F213" s="12"/>
      <c r="G213" s="40"/>
      <c r="H213" s="40"/>
      <c r="I213" s="41"/>
      <c r="J213" s="41"/>
      <c r="K213" s="41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5">
      <c r="A214" s="12"/>
      <c r="B214" s="12"/>
      <c r="C214" s="12"/>
      <c r="D214" s="12"/>
      <c r="E214" s="12"/>
      <c r="F214" s="12"/>
      <c r="G214" s="40"/>
      <c r="H214" s="40"/>
      <c r="I214" s="41"/>
      <c r="J214" s="41"/>
      <c r="K214" s="41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5">
      <c r="A215" s="12"/>
      <c r="B215" s="12"/>
      <c r="C215" s="12"/>
      <c r="D215" s="12"/>
      <c r="E215" s="12"/>
      <c r="F215" s="12"/>
      <c r="G215" s="40"/>
      <c r="H215" s="40"/>
      <c r="I215" s="41"/>
      <c r="J215" s="41"/>
      <c r="K215" s="41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5">
      <c r="A216" s="12"/>
      <c r="B216" s="12"/>
      <c r="C216" s="12"/>
      <c r="D216" s="12"/>
      <c r="E216" s="12"/>
      <c r="F216" s="12"/>
      <c r="G216" s="40"/>
      <c r="H216" s="40"/>
      <c r="I216" s="41"/>
      <c r="J216" s="41"/>
      <c r="K216" s="41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5">
      <c r="A217" s="12"/>
      <c r="B217" s="12"/>
      <c r="C217" s="12"/>
      <c r="D217" s="12"/>
      <c r="E217" s="12"/>
      <c r="F217" s="12"/>
      <c r="G217" s="40"/>
      <c r="H217" s="40"/>
      <c r="I217" s="41"/>
      <c r="J217" s="41"/>
      <c r="K217" s="41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5">
      <c r="A218" s="12"/>
      <c r="B218" s="12"/>
      <c r="C218" s="12"/>
      <c r="D218" s="12"/>
      <c r="E218" s="12"/>
      <c r="F218" s="12"/>
      <c r="G218" s="40"/>
      <c r="H218" s="40"/>
      <c r="I218" s="41"/>
      <c r="J218" s="41"/>
      <c r="K218" s="41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5">
      <c r="A219" s="12"/>
      <c r="B219" s="12"/>
      <c r="C219" s="12"/>
      <c r="D219" s="12"/>
      <c r="E219" s="12"/>
      <c r="F219" s="12"/>
      <c r="G219" s="40"/>
      <c r="H219" s="40"/>
      <c r="I219" s="41"/>
      <c r="J219" s="41"/>
      <c r="K219" s="41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5">
      <c r="A220" s="12"/>
      <c r="B220" s="12"/>
      <c r="C220" s="12"/>
      <c r="D220" s="12"/>
      <c r="E220" s="12"/>
      <c r="F220" s="12"/>
      <c r="G220" s="40"/>
      <c r="H220" s="40"/>
      <c r="I220" s="41"/>
      <c r="J220" s="41"/>
      <c r="K220" s="41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5">
      <c r="A221" s="12"/>
      <c r="B221" s="12"/>
      <c r="C221" s="12"/>
      <c r="D221" s="12"/>
      <c r="E221" s="12"/>
      <c r="F221" s="12"/>
      <c r="G221" s="40"/>
      <c r="H221" s="40"/>
      <c r="I221" s="41"/>
      <c r="J221" s="41"/>
      <c r="K221" s="41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5">
      <c r="A222" s="12"/>
      <c r="B222" s="12"/>
      <c r="C222" s="12"/>
      <c r="D222" s="12"/>
      <c r="E222" s="12"/>
      <c r="F222" s="12"/>
      <c r="G222" s="40"/>
      <c r="H222" s="40"/>
      <c r="I222" s="41"/>
      <c r="J222" s="41"/>
      <c r="K222" s="41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</sheetData>
  <mergeCells count="178">
    <mergeCell ref="B7:C7"/>
    <mergeCell ref="J5:K5"/>
    <mergeCell ref="J6:K6"/>
    <mergeCell ref="J4:K4"/>
    <mergeCell ref="J7:K7"/>
    <mergeCell ref="B2:K2"/>
    <mergeCell ref="B3:C3"/>
    <mergeCell ref="J3:K3"/>
    <mergeCell ref="B4:C4"/>
    <mergeCell ref="B5:C5"/>
    <mergeCell ref="B6:C6"/>
    <mergeCell ref="C14:D14"/>
    <mergeCell ref="C15:D15"/>
    <mergeCell ref="C16:D16"/>
    <mergeCell ref="C17:D17"/>
    <mergeCell ref="B18:E18"/>
    <mergeCell ref="B19:F19"/>
    <mergeCell ref="G19:K19"/>
    <mergeCell ref="H21:K21"/>
    <mergeCell ref="G11:I13"/>
    <mergeCell ref="J11:J13"/>
    <mergeCell ref="H14:I14"/>
    <mergeCell ref="H15:I15"/>
    <mergeCell ref="H16:I16"/>
    <mergeCell ref="H17:I17"/>
    <mergeCell ref="G18:J18"/>
    <mergeCell ref="B8:K8"/>
    <mergeCell ref="B9:K9"/>
    <mergeCell ref="C10:F10"/>
    <mergeCell ref="H10:K10"/>
    <mergeCell ref="E11:E13"/>
    <mergeCell ref="F11:F13"/>
    <mergeCell ref="K11:K13"/>
    <mergeCell ref="B11:D13"/>
    <mergeCell ref="C21:F21"/>
    <mergeCell ref="B22:D24"/>
    <mergeCell ref="E22:E24"/>
    <mergeCell ref="F22:F24"/>
    <mergeCell ref="J22:J24"/>
    <mergeCell ref="K22:K24"/>
    <mergeCell ref="G29:J29"/>
    <mergeCell ref="B29:E29"/>
    <mergeCell ref="B30:F30"/>
    <mergeCell ref="G30:K30"/>
    <mergeCell ref="G22:I24"/>
    <mergeCell ref="H25:I25"/>
    <mergeCell ref="C25:D25"/>
    <mergeCell ref="H41:I41"/>
    <mergeCell ref="H42:I42"/>
    <mergeCell ref="G43:J43"/>
    <mergeCell ref="G44:K44"/>
    <mergeCell ref="C26:D26"/>
    <mergeCell ref="H26:I26"/>
    <mergeCell ref="C27:D27"/>
    <mergeCell ref="H27:I27"/>
    <mergeCell ref="C28:D28"/>
    <mergeCell ref="H28:I28"/>
    <mergeCell ref="C41:D41"/>
    <mergeCell ref="C42:D42"/>
    <mergeCell ref="B43:E43"/>
    <mergeCell ref="B44:F44"/>
    <mergeCell ref="C46:F46"/>
    <mergeCell ref="B32:K32"/>
    <mergeCell ref="B34:K34"/>
    <mergeCell ref="C35:F35"/>
    <mergeCell ref="H35:K35"/>
    <mergeCell ref="H40:I40"/>
    <mergeCell ref="H46:K46"/>
    <mergeCell ref="B36:D38"/>
    <mergeCell ref="E36:E38"/>
    <mergeCell ref="F36:F38"/>
    <mergeCell ref="G36:I38"/>
    <mergeCell ref="J36:J38"/>
    <mergeCell ref="K36:K38"/>
    <mergeCell ref="H39:I39"/>
    <mergeCell ref="C39:D39"/>
    <mergeCell ref="C40:D40"/>
    <mergeCell ref="H76:I76"/>
    <mergeCell ref="B78:E78"/>
    <mergeCell ref="F71:F73"/>
    <mergeCell ref="G71:I73"/>
    <mergeCell ref="B67:E67"/>
    <mergeCell ref="B68:F68"/>
    <mergeCell ref="G68:K68"/>
    <mergeCell ref="C70:F70"/>
    <mergeCell ref="H70:K70"/>
    <mergeCell ref="B71:D73"/>
    <mergeCell ref="J71:J73"/>
    <mergeCell ref="K71:K73"/>
    <mergeCell ref="C74:D74"/>
    <mergeCell ref="H74:I74"/>
    <mergeCell ref="C75:D75"/>
    <mergeCell ref="H75:I75"/>
    <mergeCell ref="E71:E73"/>
    <mergeCell ref="C89:D89"/>
    <mergeCell ref="C90:D90"/>
    <mergeCell ref="C91:D91"/>
    <mergeCell ref="B92:E92"/>
    <mergeCell ref="B93:F93"/>
    <mergeCell ref="H77:I77"/>
    <mergeCell ref="G78:J78"/>
    <mergeCell ref="C84:F84"/>
    <mergeCell ref="H84:K84"/>
    <mergeCell ref="E85:E87"/>
    <mergeCell ref="F85:F87"/>
    <mergeCell ref="G85:I87"/>
    <mergeCell ref="J85:J87"/>
    <mergeCell ref="K85:K87"/>
    <mergeCell ref="B85:D87"/>
    <mergeCell ref="K96:K98"/>
    <mergeCell ref="C99:D99"/>
    <mergeCell ref="H88:I88"/>
    <mergeCell ref="H89:I89"/>
    <mergeCell ref="H90:I90"/>
    <mergeCell ref="H91:I91"/>
    <mergeCell ref="G92:J92"/>
    <mergeCell ref="G93:K93"/>
    <mergeCell ref="H95:K95"/>
    <mergeCell ref="C88:D88"/>
    <mergeCell ref="C102:D102"/>
    <mergeCell ref="H102:I102"/>
    <mergeCell ref="G103:J103"/>
    <mergeCell ref="G96:I98"/>
    <mergeCell ref="H99:I99"/>
    <mergeCell ref="C95:F95"/>
    <mergeCell ref="B96:D98"/>
    <mergeCell ref="E96:E98"/>
    <mergeCell ref="F96:F98"/>
    <mergeCell ref="J96:J98"/>
    <mergeCell ref="B47:D49"/>
    <mergeCell ref="E47:E49"/>
    <mergeCell ref="F47:F49"/>
    <mergeCell ref="B103:E103"/>
    <mergeCell ref="B104:F104"/>
    <mergeCell ref="G104:K104"/>
    <mergeCell ref="C100:D100"/>
    <mergeCell ref="H100:I100"/>
    <mergeCell ref="C101:D101"/>
    <mergeCell ref="H101:I101"/>
    <mergeCell ref="H53:I53"/>
    <mergeCell ref="G54:J54"/>
    <mergeCell ref="G55:K55"/>
    <mergeCell ref="C50:D50"/>
    <mergeCell ref="C51:D51"/>
    <mergeCell ref="C52:D52"/>
    <mergeCell ref="C53:D53"/>
    <mergeCell ref="B54:E54"/>
    <mergeCell ref="B55:F55"/>
    <mergeCell ref="F60:F62"/>
    <mergeCell ref="J60:J62"/>
    <mergeCell ref="K60:K62"/>
    <mergeCell ref="C63:D63"/>
    <mergeCell ref="G47:I49"/>
    <mergeCell ref="J47:J49"/>
    <mergeCell ref="K47:K49"/>
    <mergeCell ref="H50:I50"/>
    <mergeCell ref="H51:I51"/>
    <mergeCell ref="H52:I52"/>
    <mergeCell ref="G67:J67"/>
    <mergeCell ref="C76:D76"/>
    <mergeCell ref="C77:D77"/>
    <mergeCell ref="B58:K58"/>
    <mergeCell ref="H59:K59"/>
    <mergeCell ref="G60:I62"/>
    <mergeCell ref="H63:I63"/>
    <mergeCell ref="C59:F59"/>
    <mergeCell ref="B60:D62"/>
    <mergeCell ref="E60:E62"/>
    <mergeCell ref="B79:F79"/>
    <mergeCell ref="G79:K79"/>
    <mergeCell ref="B82:K82"/>
    <mergeCell ref="B83:K83"/>
    <mergeCell ref="C64:D64"/>
    <mergeCell ref="H64:I64"/>
    <mergeCell ref="C65:D65"/>
    <mergeCell ref="H65:I65"/>
    <mergeCell ref="C66:D66"/>
    <mergeCell ref="H66:I66"/>
  </mergeCells>
  <dataValidations count="2">
    <dataValidation type="list" allowBlank="1" showErrorMessage="1" sqref="C10 H10 C21 H21 C35 H35 C46 H46 C59 H59 C70 H70 C84 H84 C95 H95" xr:uid="{00000000-0002-0000-0000-000001000000}">
      <formula1>$B$4:$C$7</formula1>
    </dataValidation>
    <dataValidation type="list" allowBlank="1" showErrorMessage="1" sqref="F14:F17 K14:K17 F25:F28 K25:K28 F39:F42 K39:K42 F50:F53 K50:K53 F63:F66 K63:K66 F74:F77 K74:K77 F88:F91 K88:K91 F99:F102 K99:K102" xr:uid="{00000000-0002-0000-0000-000000000000}">
      <formula1>$C$128:$C$159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E01A9-1F72-4ABB-B7B8-E71988598215}">
  <sheetPr>
    <outlinePr summaryBelow="0" summaryRight="0"/>
    <pageSetUpPr fitToPage="1"/>
  </sheetPr>
  <dimension ref="A1:Y205"/>
  <sheetViews>
    <sheetView showGridLines="0" tabSelected="1" workbookViewId="0"/>
  </sheetViews>
  <sheetFormatPr defaultColWidth="12.5703125" defaultRowHeight="12.75" customHeight="1"/>
  <cols>
    <col min="1" max="1" width="2.42578125" customWidth="1"/>
    <col min="2" max="2" width="6.28515625" customWidth="1"/>
    <col min="3" max="3" width="14.85546875" customWidth="1"/>
    <col min="4" max="4" width="8.42578125" customWidth="1"/>
    <col min="5" max="5" width="8.28515625" customWidth="1"/>
    <col min="6" max="6" width="8.85546875" customWidth="1"/>
    <col min="7" max="7" width="9" customWidth="1"/>
    <col min="8" max="8" width="12" customWidth="1"/>
    <col min="9" max="9" width="10.140625" customWidth="1"/>
    <col min="10" max="10" width="8.42578125" customWidth="1"/>
    <col min="11" max="11" width="8.28515625" customWidth="1"/>
    <col min="12" max="12" width="6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7.42578125" hidden="1" customWidth="1"/>
    <col min="21" max="21" width="12.5703125" hidden="1" customWidth="1"/>
    <col min="22" max="24" width="8.42578125" hidden="1" customWidth="1"/>
    <col min="25" max="25" width="5.140625" hidden="1" customWidth="1"/>
  </cols>
  <sheetData>
    <row r="1" spans="1:25" ht="23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>
      <c r="A2" s="1"/>
      <c r="B2" s="47" t="s">
        <v>92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>
      <c r="A3" s="2"/>
      <c r="B3" s="49" t="s">
        <v>1</v>
      </c>
      <c r="C3" s="48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5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>
      <c r="A4" s="6">
        <v>1</v>
      </c>
      <c r="B4" s="50" t="str">
        <f t="shared" ref="B4:B7" si="0">VLOOKUP(A4,$M$4:$X$7,2,FALSE)</f>
        <v>The Vines 1</v>
      </c>
      <c r="C4" s="46"/>
      <c r="D4" s="7">
        <f t="shared" ref="D4:D7" si="1">VLOOKUP(A4,$M$4:$X$7,3,FALSE)</f>
        <v>3</v>
      </c>
      <c r="E4" s="7">
        <f t="shared" ref="E4:E7" si="2">VLOOKUP(A4,$M$4:$X$7,4,FALSE)</f>
        <v>3</v>
      </c>
      <c r="F4" s="7">
        <f t="shared" ref="F4:F7" si="3">VLOOKUP(A4,$M$4:$X$7,6,FALSE)</f>
        <v>0</v>
      </c>
      <c r="G4" s="7">
        <f t="shared" ref="G4:G7" si="4">VLOOKUP(A4,$M$4:$X$7,5,FALSE)</f>
        <v>0</v>
      </c>
      <c r="H4" s="7">
        <f t="shared" ref="H4:H7" si="5">VLOOKUP(A4,$M$4:$X$7,7,FALSE)</f>
        <v>9</v>
      </c>
      <c r="I4" s="7">
        <f t="shared" ref="I4:I7" si="6">VLOOKUP(A4,$M$4:$X$7,8,FALSE)</f>
        <v>6</v>
      </c>
      <c r="J4" s="45">
        <f t="shared" ref="J4:J7" si="7">VLOOKUP(A4,$M$4:$X$7,9,FALSE)</f>
        <v>6</v>
      </c>
      <c r="K4" s="46"/>
      <c r="L4" s="8"/>
      <c r="M4" s="8">
        <f t="shared" ref="M4:M7" si="8">RANK(X4,$X$4:$X$7,1)</f>
        <v>4</v>
      </c>
      <c r="N4" s="9" t="s">
        <v>93</v>
      </c>
      <c r="O4" s="10">
        <f t="shared" ref="O4:O7" si="9">COUNTIF($N$9:$P$195,N4)</f>
        <v>3</v>
      </c>
      <c r="P4" s="8">
        <f t="shared" ref="P4:P7" si="10">COUNTIF($R$9:$R$195,N4)</f>
        <v>0</v>
      </c>
      <c r="Q4" s="8">
        <f t="shared" ref="Q4:Q7" si="11">COUNTIF($S$9:$T$195,N4)</f>
        <v>0</v>
      </c>
      <c r="R4" s="8">
        <f t="shared" ref="R4:R7" si="12">O4-P4-Q4</f>
        <v>3</v>
      </c>
      <c r="S4" s="8">
        <f t="shared" ref="S4:S7" si="13">SUMIF($N$8:$N$87,N4,$O$8:$O$87)+SUMIF($P$8:$P$87,N4,$Q$8:$Q$87)</f>
        <v>4</v>
      </c>
      <c r="T4" s="8">
        <f t="shared" ref="T4:T7" si="14">O4*5-S4</f>
        <v>11</v>
      </c>
      <c r="U4" s="8">
        <f t="shared" ref="U4:U7" si="15">P4*2+Q4</f>
        <v>0</v>
      </c>
      <c r="V4" s="8">
        <f t="shared" ref="V4:V7" si="16">U4+(S4/100)</f>
        <v>0.04</v>
      </c>
      <c r="W4" s="8">
        <f t="shared" ref="W4:W7" si="17">RANK(V4,$V$4:$V$7)</f>
        <v>4</v>
      </c>
      <c r="X4" s="8">
        <f>W4+0.01</f>
        <v>4.01</v>
      </c>
    </row>
    <row r="5" spans="1:25" ht="15">
      <c r="A5" s="6">
        <v>2</v>
      </c>
      <c r="B5" s="50" t="str">
        <f t="shared" si="0"/>
        <v>Royal Fremantle 1</v>
      </c>
      <c r="C5" s="46"/>
      <c r="D5" s="7">
        <f t="shared" si="1"/>
        <v>3</v>
      </c>
      <c r="E5" s="7">
        <f t="shared" si="2"/>
        <v>2</v>
      </c>
      <c r="F5" s="7">
        <f t="shared" si="3"/>
        <v>1</v>
      </c>
      <c r="G5" s="7">
        <f t="shared" si="4"/>
        <v>0</v>
      </c>
      <c r="H5" s="7">
        <f t="shared" si="5"/>
        <v>9</v>
      </c>
      <c r="I5" s="7">
        <f t="shared" si="6"/>
        <v>6</v>
      </c>
      <c r="J5" s="45">
        <f t="shared" si="7"/>
        <v>4</v>
      </c>
      <c r="K5" s="46"/>
      <c r="L5" s="8"/>
      <c r="M5" s="8">
        <f t="shared" si="8"/>
        <v>3</v>
      </c>
      <c r="N5" s="9" t="s">
        <v>94</v>
      </c>
      <c r="O5" s="10">
        <f t="shared" si="9"/>
        <v>3</v>
      </c>
      <c r="P5" s="8">
        <f t="shared" si="10"/>
        <v>1</v>
      </c>
      <c r="Q5" s="8">
        <f t="shared" si="11"/>
        <v>0</v>
      </c>
      <c r="R5" s="8">
        <f t="shared" si="12"/>
        <v>2</v>
      </c>
      <c r="S5" s="8">
        <f t="shared" si="13"/>
        <v>8</v>
      </c>
      <c r="T5" s="8">
        <f t="shared" si="14"/>
        <v>7</v>
      </c>
      <c r="U5" s="8">
        <f t="shared" si="15"/>
        <v>2</v>
      </c>
      <c r="V5" s="8">
        <f t="shared" si="16"/>
        <v>2.08</v>
      </c>
      <c r="W5" s="8">
        <f t="shared" si="17"/>
        <v>3</v>
      </c>
      <c r="X5" s="8">
        <f>W5+0.02</f>
        <v>3.02</v>
      </c>
    </row>
    <row r="6" spans="1:25" ht="15">
      <c r="A6" s="6">
        <v>3</v>
      </c>
      <c r="B6" s="50" t="str">
        <f t="shared" si="0"/>
        <v>Lake Karrinyup 1</v>
      </c>
      <c r="C6" s="46"/>
      <c r="D6" s="7">
        <f t="shared" si="1"/>
        <v>3</v>
      </c>
      <c r="E6" s="7">
        <f t="shared" si="2"/>
        <v>1</v>
      </c>
      <c r="F6" s="7">
        <f t="shared" si="3"/>
        <v>2</v>
      </c>
      <c r="G6" s="7">
        <f t="shared" si="4"/>
        <v>0</v>
      </c>
      <c r="H6" s="7">
        <f t="shared" si="5"/>
        <v>8</v>
      </c>
      <c r="I6" s="7">
        <f t="shared" si="6"/>
        <v>7</v>
      </c>
      <c r="J6" s="45">
        <f t="shared" si="7"/>
        <v>2</v>
      </c>
      <c r="K6" s="46"/>
      <c r="L6" s="8"/>
      <c r="M6" s="8">
        <f t="shared" si="8"/>
        <v>2</v>
      </c>
      <c r="N6" s="9" t="s">
        <v>95</v>
      </c>
      <c r="O6" s="10">
        <f t="shared" si="9"/>
        <v>3</v>
      </c>
      <c r="P6" s="8">
        <f t="shared" si="10"/>
        <v>2</v>
      </c>
      <c r="Q6" s="8">
        <f t="shared" si="11"/>
        <v>0</v>
      </c>
      <c r="R6" s="8">
        <f t="shared" si="12"/>
        <v>1</v>
      </c>
      <c r="S6" s="8">
        <f t="shared" si="13"/>
        <v>9</v>
      </c>
      <c r="T6" s="8">
        <f t="shared" si="14"/>
        <v>6</v>
      </c>
      <c r="U6" s="8">
        <f t="shared" si="15"/>
        <v>4</v>
      </c>
      <c r="V6" s="8">
        <f t="shared" si="16"/>
        <v>4.09</v>
      </c>
      <c r="W6" s="8">
        <f t="shared" si="17"/>
        <v>2</v>
      </c>
      <c r="X6" s="8">
        <f>W6+0.03</f>
        <v>2.0299999999999998</v>
      </c>
    </row>
    <row r="7" spans="1:25" ht="15">
      <c r="A7" s="6">
        <v>4</v>
      </c>
      <c r="B7" s="50" t="str">
        <f t="shared" si="0"/>
        <v>Wanneroo</v>
      </c>
      <c r="C7" s="46"/>
      <c r="D7" s="7">
        <f t="shared" si="1"/>
        <v>3</v>
      </c>
      <c r="E7" s="7">
        <f t="shared" si="2"/>
        <v>0</v>
      </c>
      <c r="F7" s="7">
        <f t="shared" si="3"/>
        <v>3</v>
      </c>
      <c r="G7" s="7">
        <f t="shared" si="4"/>
        <v>0</v>
      </c>
      <c r="H7" s="7">
        <f t="shared" si="5"/>
        <v>4</v>
      </c>
      <c r="I7" s="7">
        <f t="shared" si="6"/>
        <v>11</v>
      </c>
      <c r="J7" s="45">
        <f t="shared" si="7"/>
        <v>0</v>
      </c>
      <c r="K7" s="46"/>
      <c r="L7" s="8"/>
      <c r="M7" s="8">
        <f t="shared" si="8"/>
        <v>1</v>
      </c>
      <c r="N7" s="9" t="s">
        <v>96</v>
      </c>
      <c r="O7" s="10">
        <f t="shared" si="9"/>
        <v>3</v>
      </c>
      <c r="P7" s="8">
        <f t="shared" si="10"/>
        <v>3</v>
      </c>
      <c r="Q7" s="8">
        <f t="shared" si="11"/>
        <v>0</v>
      </c>
      <c r="R7" s="8">
        <f t="shared" si="12"/>
        <v>0</v>
      </c>
      <c r="S7" s="8">
        <f t="shared" si="13"/>
        <v>9</v>
      </c>
      <c r="T7" s="8">
        <f t="shared" si="14"/>
        <v>6</v>
      </c>
      <c r="U7" s="8">
        <f t="shared" si="15"/>
        <v>6</v>
      </c>
      <c r="V7" s="8">
        <f t="shared" si="16"/>
        <v>6.09</v>
      </c>
      <c r="W7" s="8">
        <f t="shared" si="17"/>
        <v>1</v>
      </c>
      <c r="X7" s="8">
        <f>W7+0.04</f>
        <v>1.04</v>
      </c>
    </row>
    <row r="8" spans="1:25" ht="15">
      <c r="A8" s="11"/>
      <c r="B8" s="58"/>
      <c r="C8" s="48"/>
      <c r="D8" s="48"/>
      <c r="E8" s="48"/>
      <c r="F8" s="48"/>
      <c r="G8" s="48"/>
      <c r="H8" s="48"/>
      <c r="I8" s="48"/>
      <c r="J8" s="48"/>
      <c r="K8" s="4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>
      <c r="A9" s="12"/>
      <c r="B9" s="59" t="s">
        <v>20</v>
      </c>
      <c r="C9" s="48"/>
      <c r="D9" s="48"/>
      <c r="E9" s="48"/>
      <c r="F9" s="48"/>
      <c r="G9" s="48"/>
      <c r="H9" s="48"/>
      <c r="I9" s="48"/>
      <c r="J9" s="48"/>
      <c r="K9" s="46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ht="15">
      <c r="A10" s="14"/>
      <c r="B10" s="74"/>
      <c r="C10" s="74"/>
      <c r="D10" s="74"/>
      <c r="E10" s="74"/>
      <c r="F10" s="75"/>
      <c r="G10" s="74"/>
      <c r="H10" s="74"/>
      <c r="I10" s="74"/>
      <c r="J10" s="74"/>
      <c r="K10" s="75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21" customHeight="1">
      <c r="A11" s="12"/>
      <c r="B11" s="60" t="s">
        <v>21</v>
      </c>
      <c r="C11" s="48"/>
      <c r="D11" s="48"/>
      <c r="E11" s="48"/>
      <c r="F11" s="48"/>
      <c r="G11" s="48"/>
      <c r="H11" s="48"/>
      <c r="I11" s="48"/>
      <c r="J11" s="48"/>
      <c r="K11" s="46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ht="15">
      <c r="A12" s="18"/>
      <c r="B12" s="19" t="s">
        <v>22</v>
      </c>
      <c r="C12" s="61" t="s">
        <v>96</v>
      </c>
      <c r="D12" s="48"/>
      <c r="E12" s="48"/>
      <c r="F12" s="46"/>
      <c r="G12" s="20" t="s">
        <v>22</v>
      </c>
      <c r="H12" s="62" t="s">
        <v>93</v>
      </c>
      <c r="I12" s="48"/>
      <c r="J12" s="48"/>
      <c r="K12" s="46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ht="15">
      <c r="A13" s="18"/>
      <c r="B13" s="63" t="s">
        <v>23</v>
      </c>
      <c r="C13" s="55"/>
      <c r="D13" s="52"/>
      <c r="E13" s="51" t="s">
        <v>24</v>
      </c>
      <c r="F13" s="51" t="s">
        <v>25</v>
      </c>
      <c r="G13" s="54" t="s">
        <v>23</v>
      </c>
      <c r="H13" s="55"/>
      <c r="I13" s="52"/>
      <c r="J13" s="57" t="s">
        <v>24</v>
      </c>
      <c r="K13" s="57" t="s">
        <v>25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ht="15">
      <c r="A14" s="18"/>
      <c r="B14" s="64"/>
      <c r="C14" s="55"/>
      <c r="D14" s="52"/>
      <c r="E14" s="52"/>
      <c r="F14" s="52"/>
      <c r="G14" s="55"/>
      <c r="H14" s="55"/>
      <c r="I14" s="52"/>
      <c r="J14" s="52"/>
      <c r="K14" s="52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ht="15">
      <c r="A15" s="18"/>
      <c r="B15" s="65"/>
      <c r="C15" s="56"/>
      <c r="D15" s="53"/>
      <c r="E15" s="52"/>
      <c r="F15" s="53"/>
      <c r="G15" s="56"/>
      <c r="H15" s="56"/>
      <c r="I15" s="53"/>
      <c r="J15" s="52"/>
      <c r="K15" s="5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ht="15">
      <c r="A16" s="18"/>
      <c r="B16" s="21">
        <v>1</v>
      </c>
      <c r="C16" s="66" t="s">
        <v>97</v>
      </c>
      <c r="D16" s="46"/>
      <c r="E16" s="25" t="s">
        <v>57</v>
      </c>
      <c r="F16" s="23" t="s">
        <v>37</v>
      </c>
      <c r="G16" s="24"/>
      <c r="H16" s="66" t="s">
        <v>98</v>
      </c>
      <c r="I16" s="46"/>
      <c r="J16" s="25" t="s">
        <v>63</v>
      </c>
      <c r="K16" s="23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ht="15">
      <c r="A17" s="18"/>
      <c r="B17" s="21">
        <v>2</v>
      </c>
      <c r="C17" s="66" t="s">
        <v>99</v>
      </c>
      <c r="D17" s="46"/>
      <c r="E17" s="25" t="s">
        <v>57</v>
      </c>
      <c r="F17" s="23" t="s">
        <v>55</v>
      </c>
      <c r="G17" s="24"/>
      <c r="H17" s="66" t="s">
        <v>100</v>
      </c>
      <c r="I17" s="46"/>
      <c r="J17" s="22">
        <v>6</v>
      </c>
      <c r="K17" s="23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ht="15">
      <c r="A18" s="18"/>
      <c r="B18" s="21">
        <v>3</v>
      </c>
      <c r="C18" s="66" t="s">
        <v>101</v>
      </c>
      <c r="D18" s="46"/>
      <c r="E18" s="22">
        <v>1</v>
      </c>
      <c r="F18" s="23" t="s">
        <v>50</v>
      </c>
      <c r="G18" s="24"/>
      <c r="H18" s="66" t="s">
        <v>102</v>
      </c>
      <c r="I18" s="46"/>
      <c r="J18" s="22">
        <v>6</v>
      </c>
      <c r="K18" s="23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1:25" ht="15">
      <c r="A19" s="18"/>
      <c r="B19" s="21">
        <v>4</v>
      </c>
      <c r="C19" s="66" t="s">
        <v>103</v>
      </c>
      <c r="D19" s="46"/>
      <c r="E19" s="27">
        <v>2</v>
      </c>
      <c r="F19" s="23"/>
      <c r="G19" s="24"/>
      <c r="H19" s="66" t="s">
        <v>104</v>
      </c>
      <c r="I19" s="46"/>
      <c r="J19" s="27">
        <v>8</v>
      </c>
      <c r="K19" s="23" t="s">
        <v>37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</row>
    <row r="20" spans="1:25" ht="15">
      <c r="A20" s="18"/>
      <c r="B20" s="21">
        <v>5</v>
      </c>
      <c r="C20" s="66" t="s">
        <v>105</v>
      </c>
      <c r="D20" s="46"/>
      <c r="E20" s="27">
        <v>7</v>
      </c>
      <c r="F20" s="23"/>
      <c r="G20" s="24"/>
      <c r="H20" s="66" t="s">
        <v>106</v>
      </c>
      <c r="I20" s="46"/>
      <c r="J20" s="27">
        <v>8</v>
      </c>
      <c r="K20" s="23" t="s">
        <v>50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</row>
    <row r="21" spans="1:25" ht="15">
      <c r="A21" s="14"/>
      <c r="B21" s="69" t="str">
        <f>"TOTAL MATCHES WON BY : "&amp;F12</f>
        <v xml:space="preserve">TOTAL MATCHES WON BY : </v>
      </c>
      <c r="C21" s="56"/>
      <c r="D21" s="56"/>
      <c r="E21" s="53"/>
      <c r="F21" s="28">
        <f>COUNTA(F16:F20)-0.5*COUNTIF(F16:F20,"Sq*")-COUNTIF(F16:F20,"TBA")</f>
        <v>3</v>
      </c>
      <c r="G21" s="67" t="str">
        <f>"TOTAL MATCHES WON BY : "&amp;K12</f>
        <v xml:space="preserve">TOTAL MATCHES WON BY : </v>
      </c>
      <c r="H21" s="56"/>
      <c r="I21" s="56"/>
      <c r="J21" s="53"/>
      <c r="K21" s="28">
        <f>COUNTA(K16:K20)-0.5*COUNTIF(K16:K20,"Sq*")-COUNTIF(K16:K20,"TBA")</f>
        <v>2</v>
      </c>
      <c r="L21" s="76"/>
      <c r="M21" s="76"/>
      <c r="N21" s="76" t="str">
        <f>IF(F21+K21=0,"",C12)</f>
        <v>The Vines 1</v>
      </c>
      <c r="O21" s="29">
        <f>F21</f>
        <v>3</v>
      </c>
      <c r="P21" s="76" t="str">
        <f>IF(F21+K21=0,"",H12)</f>
        <v>Wanneroo</v>
      </c>
      <c r="Q21" s="29">
        <f>K21</f>
        <v>2</v>
      </c>
      <c r="R21" s="76" t="str">
        <f>G22</f>
        <v>The Vines 1</v>
      </c>
      <c r="S21" s="76" t="str">
        <f>IF(R21="HALVED",C12,"")</f>
        <v/>
      </c>
      <c r="T21" s="76" t="str">
        <f>IF(R21="HALVED",H12,"")</f>
        <v/>
      </c>
      <c r="U21" s="76"/>
      <c r="V21" s="76"/>
      <c r="W21" s="76"/>
      <c r="X21" s="76"/>
      <c r="Y21" s="76"/>
    </row>
    <row r="22" spans="1:25" ht="15">
      <c r="A22" s="12"/>
      <c r="B22" s="78" t="s">
        <v>41</v>
      </c>
      <c r="C22" s="56"/>
      <c r="D22" s="56"/>
      <c r="E22" s="56"/>
      <c r="F22" s="53"/>
      <c r="G22" s="68" t="str">
        <f>IF(F21+K21&lt;4,"",IF(F21=K21,"HALVED",IF(F21&gt;K21,C12,H12)))</f>
        <v>The Vines 1</v>
      </c>
      <c r="H22" s="48"/>
      <c r="I22" s="48"/>
      <c r="J22" s="48"/>
      <c r="K22" s="46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ht="15">
      <c r="A23" s="12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ht="15">
      <c r="A24" s="18"/>
      <c r="B24" s="19" t="s">
        <v>22</v>
      </c>
      <c r="C24" s="61" t="s">
        <v>95</v>
      </c>
      <c r="D24" s="48"/>
      <c r="E24" s="48"/>
      <c r="F24" s="46"/>
      <c r="G24" s="20" t="s">
        <v>22</v>
      </c>
      <c r="H24" s="62" t="s">
        <v>94</v>
      </c>
      <c r="I24" s="48"/>
      <c r="J24" s="48"/>
      <c r="K24" s="46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ht="15">
      <c r="A25" s="18"/>
      <c r="B25" s="63" t="s">
        <v>23</v>
      </c>
      <c r="C25" s="55"/>
      <c r="D25" s="52"/>
      <c r="E25" s="51" t="s">
        <v>24</v>
      </c>
      <c r="F25" s="51" t="s">
        <v>25</v>
      </c>
      <c r="G25" s="54" t="s">
        <v>23</v>
      </c>
      <c r="H25" s="55"/>
      <c r="I25" s="52"/>
      <c r="J25" s="57" t="s">
        <v>24</v>
      </c>
      <c r="K25" s="57" t="s">
        <v>25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ht="15">
      <c r="A26" s="18"/>
      <c r="B26" s="64"/>
      <c r="C26" s="55"/>
      <c r="D26" s="52"/>
      <c r="E26" s="52"/>
      <c r="F26" s="52"/>
      <c r="G26" s="55"/>
      <c r="H26" s="55"/>
      <c r="I26" s="52"/>
      <c r="J26" s="52"/>
      <c r="K26" s="52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ht="15">
      <c r="A27" s="18"/>
      <c r="B27" s="65"/>
      <c r="C27" s="56"/>
      <c r="D27" s="53"/>
      <c r="E27" s="52"/>
      <c r="F27" s="53"/>
      <c r="G27" s="56"/>
      <c r="H27" s="56"/>
      <c r="I27" s="53"/>
      <c r="J27" s="52"/>
      <c r="K27" s="5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ht="15">
      <c r="A28" s="18"/>
      <c r="B28" s="21">
        <v>1</v>
      </c>
      <c r="C28" s="66" t="s">
        <v>107</v>
      </c>
      <c r="D28" s="46"/>
      <c r="E28" s="22">
        <v>0</v>
      </c>
      <c r="F28" s="23" t="s">
        <v>31</v>
      </c>
      <c r="G28" s="24"/>
      <c r="H28" s="66" t="s">
        <v>108</v>
      </c>
      <c r="I28" s="46"/>
      <c r="J28" s="22">
        <v>2</v>
      </c>
      <c r="K28" s="23" t="s">
        <v>31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</row>
    <row r="29" spans="1:25" ht="15">
      <c r="A29" s="18"/>
      <c r="B29" s="21">
        <v>2</v>
      </c>
      <c r="C29" s="66" t="s">
        <v>109</v>
      </c>
      <c r="D29" s="46"/>
      <c r="E29" s="22">
        <v>2</v>
      </c>
      <c r="F29" s="23" t="s">
        <v>60</v>
      </c>
      <c r="G29" s="24"/>
      <c r="H29" s="66" t="s">
        <v>110</v>
      </c>
      <c r="I29" s="46"/>
      <c r="J29" s="22">
        <v>2</v>
      </c>
      <c r="K29" s="23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5" ht="15">
      <c r="A30" s="18"/>
      <c r="B30" s="21">
        <v>3</v>
      </c>
      <c r="C30" s="66" t="s">
        <v>111</v>
      </c>
      <c r="D30" s="46"/>
      <c r="E30" s="27">
        <v>3</v>
      </c>
      <c r="F30" s="23" t="s">
        <v>31</v>
      </c>
      <c r="G30" s="24"/>
      <c r="H30" s="66" t="s">
        <v>112</v>
      </c>
      <c r="I30" s="46"/>
      <c r="J30" s="22">
        <v>5</v>
      </c>
      <c r="K30" s="23" t="s">
        <v>31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</row>
    <row r="31" spans="1:25" ht="15">
      <c r="A31" s="18"/>
      <c r="B31" s="21">
        <v>4</v>
      </c>
      <c r="C31" s="66" t="s">
        <v>113</v>
      </c>
      <c r="D31" s="46"/>
      <c r="E31" s="27">
        <v>4</v>
      </c>
      <c r="F31" s="23" t="s">
        <v>37</v>
      </c>
      <c r="G31" s="24"/>
      <c r="H31" s="66" t="s">
        <v>114</v>
      </c>
      <c r="I31" s="46"/>
      <c r="J31" s="27">
        <v>6</v>
      </c>
      <c r="K31" s="23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</row>
    <row r="32" spans="1:25" ht="15">
      <c r="A32" s="18"/>
      <c r="B32" s="21">
        <v>5</v>
      </c>
      <c r="C32" s="66" t="s">
        <v>115</v>
      </c>
      <c r="D32" s="46"/>
      <c r="E32" s="27">
        <v>7</v>
      </c>
      <c r="F32" s="23"/>
      <c r="G32" s="24"/>
      <c r="H32" s="66" t="s">
        <v>116</v>
      </c>
      <c r="I32" s="46"/>
      <c r="J32" s="27">
        <v>6</v>
      </c>
      <c r="K32" s="23" t="s">
        <v>50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</row>
    <row r="33" spans="1:25" ht="15">
      <c r="A33" s="14"/>
      <c r="B33" s="69"/>
      <c r="C33" s="56"/>
      <c r="D33" s="56"/>
      <c r="E33" s="53"/>
      <c r="F33" s="28">
        <f>COUNTA(F28:F32)-0.5*COUNTIF(F28:F32,"Sq*")-COUNTIF(F28:F32,"TBA")</f>
        <v>3</v>
      </c>
      <c r="G33" s="67" t="str">
        <f>"TOTAL MATCHES WON BY : "&amp;K24</f>
        <v xml:space="preserve">TOTAL MATCHES WON BY : </v>
      </c>
      <c r="H33" s="56"/>
      <c r="I33" s="56"/>
      <c r="J33" s="53"/>
      <c r="K33" s="28">
        <f>COUNTA(K28:K32)-0.5*COUNTIF(K28:K32,"Sq*")-COUNTIF(K28:K32,"TBA")</f>
        <v>2</v>
      </c>
      <c r="L33" s="76"/>
      <c r="M33" s="76"/>
      <c r="N33" s="76" t="str">
        <f>IF(F33+K33=0,"",C24)</f>
        <v>Royal Fremantle 1</v>
      </c>
      <c r="O33" s="29">
        <f>F33</f>
        <v>3</v>
      </c>
      <c r="P33" s="76" t="str">
        <f>IF(F33+K33=0,"",H24)</f>
        <v>Lake Karrinyup 1</v>
      </c>
      <c r="Q33" s="29">
        <f>K33</f>
        <v>2</v>
      </c>
      <c r="R33" s="76" t="str">
        <f>G34</f>
        <v>Royal Fremantle 1</v>
      </c>
      <c r="S33" s="76" t="str">
        <f>IF(R33="HALVED",C24,"")</f>
        <v/>
      </c>
      <c r="T33" s="76" t="str">
        <f>IF(R33="HALVED",H24,"")</f>
        <v/>
      </c>
      <c r="U33" s="76"/>
      <c r="V33" s="76"/>
      <c r="W33" s="76"/>
      <c r="X33" s="76"/>
      <c r="Y33" s="76"/>
    </row>
    <row r="34" spans="1:25" ht="15">
      <c r="A34" s="12"/>
      <c r="B34" s="78" t="s">
        <v>41</v>
      </c>
      <c r="C34" s="56"/>
      <c r="D34" s="56"/>
      <c r="E34" s="56"/>
      <c r="F34" s="53"/>
      <c r="G34" s="68" t="str">
        <f>IF(F33+K33&lt;4,"",IF(F33=K33,"HALVED",IF(F33&gt;K33,C24,H24)))</f>
        <v>Royal Fremantle 1</v>
      </c>
      <c r="H34" s="48"/>
      <c r="I34" s="48"/>
      <c r="J34" s="48"/>
      <c r="K34" s="46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ht="15">
      <c r="A35" s="1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ht="15">
      <c r="A36" s="12"/>
      <c r="B36" s="31"/>
      <c r="C36" s="31"/>
      <c r="D36" s="31"/>
      <c r="E36" s="31"/>
      <c r="F36" s="31"/>
      <c r="G36" s="32"/>
      <c r="H36" s="32"/>
      <c r="I36" s="32"/>
      <c r="J36" s="32"/>
      <c r="K36" s="32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ht="22.5" customHeight="1">
      <c r="A37" s="18"/>
      <c r="B37" s="60" t="s">
        <v>56</v>
      </c>
      <c r="C37" s="48"/>
      <c r="D37" s="48"/>
      <c r="E37" s="48"/>
      <c r="F37" s="48"/>
      <c r="G37" s="48"/>
      <c r="H37" s="48"/>
      <c r="I37" s="48"/>
      <c r="J37" s="48"/>
      <c r="K37" s="46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ht="15">
      <c r="A38" s="18"/>
      <c r="B38" s="19" t="s">
        <v>22</v>
      </c>
      <c r="C38" s="61" t="s">
        <v>96</v>
      </c>
      <c r="D38" s="48"/>
      <c r="E38" s="48"/>
      <c r="F38" s="46"/>
      <c r="G38" s="20" t="s">
        <v>22</v>
      </c>
      <c r="H38" s="62" t="s">
        <v>94</v>
      </c>
      <c r="I38" s="48"/>
      <c r="J38" s="48"/>
      <c r="K38" s="46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ht="15">
      <c r="A39" s="18"/>
      <c r="B39" s="63" t="s">
        <v>23</v>
      </c>
      <c r="C39" s="55"/>
      <c r="D39" s="52"/>
      <c r="E39" s="51" t="s">
        <v>24</v>
      </c>
      <c r="F39" s="51" t="s">
        <v>25</v>
      </c>
      <c r="G39" s="54" t="s">
        <v>23</v>
      </c>
      <c r="H39" s="55"/>
      <c r="I39" s="52"/>
      <c r="J39" s="57" t="s">
        <v>24</v>
      </c>
      <c r="K39" s="57" t="s">
        <v>25</v>
      </c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ht="15">
      <c r="A40" s="18"/>
      <c r="B40" s="64"/>
      <c r="C40" s="55"/>
      <c r="D40" s="52"/>
      <c r="E40" s="52"/>
      <c r="F40" s="52"/>
      <c r="G40" s="55"/>
      <c r="H40" s="55"/>
      <c r="I40" s="52"/>
      <c r="J40" s="52"/>
      <c r="K40" s="52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ht="15">
      <c r="A41" s="18"/>
      <c r="B41" s="65"/>
      <c r="C41" s="56"/>
      <c r="D41" s="53"/>
      <c r="E41" s="52"/>
      <c r="F41" s="53"/>
      <c r="G41" s="56"/>
      <c r="H41" s="56"/>
      <c r="I41" s="53"/>
      <c r="J41" s="52"/>
      <c r="K41" s="5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spans="1:25" ht="15">
      <c r="A42" s="18"/>
      <c r="B42" s="21">
        <v>1</v>
      </c>
      <c r="C42" s="66" t="s">
        <v>99</v>
      </c>
      <c r="D42" s="46"/>
      <c r="E42" s="33" t="s">
        <v>28</v>
      </c>
      <c r="F42" s="23"/>
      <c r="G42" s="24"/>
      <c r="H42" s="66" t="s">
        <v>117</v>
      </c>
      <c r="I42" s="46"/>
      <c r="J42" s="27">
        <v>3</v>
      </c>
      <c r="K42" s="23" t="s">
        <v>55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</row>
    <row r="43" spans="1:25" ht="15">
      <c r="A43" s="18"/>
      <c r="B43" s="21">
        <v>2</v>
      </c>
      <c r="C43" s="66" t="s">
        <v>97</v>
      </c>
      <c r="D43" s="46"/>
      <c r="E43" s="33" t="s">
        <v>28</v>
      </c>
      <c r="F43" s="23" t="s">
        <v>37</v>
      </c>
      <c r="G43" s="24"/>
      <c r="H43" s="66" t="s">
        <v>118</v>
      </c>
      <c r="I43" s="46"/>
      <c r="J43" s="27">
        <v>3</v>
      </c>
      <c r="K43" s="23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</row>
    <row r="44" spans="1:25" ht="15">
      <c r="A44" s="18"/>
      <c r="B44" s="21">
        <v>3</v>
      </c>
      <c r="C44" s="66" t="s">
        <v>101</v>
      </c>
      <c r="D44" s="46"/>
      <c r="E44" s="27">
        <v>1</v>
      </c>
      <c r="F44" s="23"/>
      <c r="G44" s="24"/>
      <c r="H44" s="66" t="s">
        <v>110</v>
      </c>
      <c r="I44" s="46"/>
      <c r="J44" s="27">
        <v>3</v>
      </c>
      <c r="K44" s="23" t="s">
        <v>61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</row>
    <row r="45" spans="1:25" ht="15">
      <c r="A45" s="18"/>
      <c r="B45" s="21">
        <v>4</v>
      </c>
      <c r="C45" s="66" t="s">
        <v>103</v>
      </c>
      <c r="D45" s="46"/>
      <c r="E45" s="27">
        <v>3</v>
      </c>
      <c r="F45" s="23" t="s">
        <v>70</v>
      </c>
      <c r="G45" s="24"/>
      <c r="H45" s="66" t="s">
        <v>112</v>
      </c>
      <c r="I45" s="46"/>
      <c r="J45" s="27">
        <v>6</v>
      </c>
      <c r="K45" s="23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</row>
    <row r="46" spans="1:25" ht="15">
      <c r="A46" s="18"/>
      <c r="B46" s="21">
        <v>5</v>
      </c>
      <c r="C46" s="66" t="s">
        <v>105</v>
      </c>
      <c r="D46" s="46"/>
      <c r="E46" s="27">
        <v>8</v>
      </c>
      <c r="F46" s="23" t="s">
        <v>55</v>
      </c>
      <c r="G46" s="24"/>
      <c r="H46" s="66" t="s">
        <v>114</v>
      </c>
      <c r="I46" s="46"/>
      <c r="J46" s="27">
        <v>7</v>
      </c>
      <c r="K46" s="23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ht="15.75">
      <c r="A47" s="12"/>
      <c r="B47" s="69" t="str">
        <f>"TOTAL MATCHES WON BY : "&amp;F38</f>
        <v xml:space="preserve">TOTAL MATCHES WON BY : </v>
      </c>
      <c r="C47" s="56"/>
      <c r="D47" s="56"/>
      <c r="E47" s="53"/>
      <c r="F47" s="28">
        <f>COUNTA(F42:F46)-0.5*COUNTIF(F42:F46,"Sq*")-COUNTIF(F42:F46,"TBA")</f>
        <v>3</v>
      </c>
      <c r="G47" s="67" t="str">
        <f>"TOTAL MATCHES WON BY : "&amp;K38</f>
        <v xml:space="preserve">TOTAL MATCHES WON BY : </v>
      </c>
      <c r="H47" s="56"/>
      <c r="I47" s="56"/>
      <c r="J47" s="53"/>
      <c r="K47" s="28">
        <f>COUNTA(K42:K45)-0.5*COUNTIF(K42:K45,"Sq*")-COUNTIF(K42:K45,"TBA")</f>
        <v>2</v>
      </c>
      <c r="L47" s="76"/>
      <c r="M47" s="76"/>
      <c r="N47" s="76" t="str">
        <f>IF(F47+K47=0,"",C38)</f>
        <v>The Vines 1</v>
      </c>
      <c r="O47" s="29">
        <f>F47</f>
        <v>3</v>
      </c>
      <c r="P47" s="76" t="str">
        <f>IF(F47+K47=0,"",H38)</f>
        <v>Lake Karrinyup 1</v>
      </c>
      <c r="Q47" s="29">
        <f>K47</f>
        <v>2</v>
      </c>
      <c r="R47" s="76" t="str">
        <f>G48</f>
        <v>The Vines 1</v>
      </c>
      <c r="S47" s="76" t="str">
        <f>IF(R47="HALVED",C38,"")</f>
        <v/>
      </c>
      <c r="T47" s="76" t="str">
        <f>IF(R47="HALVED",H38,"")</f>
        <v/>
      </c>
      <c r="U47" s="76"/>
      <c r="V47" s="76"/>
      <c r="W47" s="76"/>
      <c r="X47" s="76"/>
      <c r="Y47" s="76"/>
    </row>
    <row r="48" spans="1:25" ht="15">
      <c r="A48" s="12"/>
      <c r="B48" s="78" t="s">
        <v>41</v>
      </c>
      <c r="C48" s="56"/>
      <c r="D48" s="56"/>
      <c r="E48" s="56"/>
      <c r="F48" s="53"/>
      <c r="G48" s="68" t="str">
        <f>IF(F47+K47&lt;4,"",IF(F47=K47,"HALVED",IF(F47&gt;K47,C38,H38)))</f>
        <v>The Vines 1</v>
      </c>
      <c r="H48" s="48"/>
      <c r="I48" s="48"/>
      <c r="J48" s="48"/>
      <c r="K48" s="46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ht="15">
      <c r="A49" s="1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ht="15">
      <c r="A50" s="12"/>
      <c r="B50" s="19" t="s">
        <v>22</v>
      </c>
      <c r="C50" s="61" t="s">
        <v>95</v>
      </c>
      <c r="D50" s="48"/>
      <c r="E50" s="48"/>
      <c r="F50" s="46"/>
      <c r="G50" s="20" t="s">
        <v>22</v>
      </c>
      <c r="H50" s="62" t="s">
        <v>93</v>
      </c>
      <c r="I50" s="48"/>
      <c r="J50" s="48"/>
      <c r="K50" s="46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spans="1:25" ht="15">
      <c r="A51" s="12"/>
      <c r="B51" s="63" t="s">
        <v>23</v>
      </c>
      <c r="C51" s="55"/>
      <c r="D51" s="52"/>
      <c r="E51" s="51" t="s">
        <v>24</v>
      </c>
      <c r="F51" s="51" t="s">
        <v>25</v>
      </c>
      <c r="G51" s="54" t="s">
        <v>23</v>
      </c>
      <c r="H51" s="55"/>
      <c r="I51" s="52"/>
      <c r="J51" s="57" t="s">
        <v>24</v>
      </c>
      <c r="K51" s="57" t="s">
        <v>25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spans="1:25" ht="15">
      <c r="A52" s="12"/>
      <c r="B52" s="64"/>
      <c r="C52" s="55"/>
      <c r="D52" s="52"/>
      <c r="E52" s="52"/>
      <c r="F52" s="52"/>
      <c r="G52" s="55"/>
      <c r="H52" s="55"/>
      <c r="I52" s="52"/>
      <c r="J52" s="52"/>
      <c r="K52" s="52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 ht="15">
      <c r="A53" s="12"/>
      <c r="B53" s="65"/>
      <c r="C53" s="56"/>
      <c r="D53" s="53"/>
      <c r="E53" s="52"/>
      <c r="F53" s="53"/>
      <c r="G53" s="56"/>
      <c r="H53" s="56"/>
      <c r="I53" s="53"/>
      <c r="J53" s="52"/>
      <c r="K53" s="5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spans="1:25" ht="15">
      <c r="A54" s="12"/>
      <c r="B54" s="21">
        <v>1</v>
      </c>
      <c r="C54" s="66" t="s">
        <v>119</v>
      </c>
      <c r="D54" s="46"/>
      <c r="E54" s="27">
        <v>0</v>
      </c>
      <c r="F54" s="23"/>
      <c r="G54" s="24"/>
      <c r="H54" s="66" t="s">
        <v>98</v>
      </c>
      <c r="I54" s="46"/>
      <c r="J54" s="33" t="s">
        <v>57</v>
      </c>
      <c r="K54" s="23" t="s">
        <v>45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</row>
    <row r="55" spans="1:25" ht="15">
      <c r="A55" s="12"/>
      <c r="B55" s="21">
        <v>2</v>
      </c>
      <c r="C55" s="66" t="s">
        <v>120</v>
      </c>
      <c r="D55" s="46"/>
      <c r="E55" s="27">
        <v>0</v>
      </c>
      <c r="F55" s="23" t="s">
        <v>70</v>
      </c>
      <c r="G55" s="24"/>
      <c r="H55" s="66" t="s">
        <v>102</v>
      </c>
      <c r="I55" s="46"/>
      <c r="J55" s="27">
        <v>7</v>
      </c>
      <c r="K55" s="23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</row>
    <row r="56" spans="1:25" ht="15">
      <c r="A56" s="12"/>
      <c r="B56" s="21">
        <v>3</v>
      </c>
      <c r="C56" s="66" t="s">
        <v>107</v>
      </c>
      <c r="D56" s="46"/>
      <c r="E56" s="27">
        <v>0</v>
      </c>
      <c r="F56" s="23" t="s">
        <v>45</v>
      </c>
      <c r="G56" s="24"/>
      <c r="H56" s="66" t="s">
        <v>100</v>
      </c>
      <c r="I56" s="46"/>
      <c r="J56" s="27">
        <v>7</v>
      </c>
      <c r="K56" s="23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</row>
    <row r="57" spans="1:25" ht="15">
      <c r="A57" s="12"/>
      <c r="B57" s="21">
        <v>4</v>
      </c>
      <c r="C57" s="66" t="s">
        <v>109</v>
      </c>
      <c r="D57" s="46"/>
      <c r="E57" s="27">
        <v>3</v>
      </c>
      <c r="F57" s="23" t="s">
        <v>37</v>
      </c>
      <c r="G57" s="24"/>
      <c r="H57" s="66" t="s">
        <v>121</v>
      </c>
      <c r="I57" s="46"/>
      <c r="J57" s="27">
        <v>9</v>
      </c>
      <c r="K57" s="23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</row>
    <row r="58" spans="1:25" ht="15">
      <c r="A58" s="12"/>
      <c r="B58" s="21">
        <v>5</v>
      </c>
      <c r="C58" s="66" t="s">
        <v>113</v>
      </c>
      <c r="D58" s="46"/>
      <c r="E58" s="27">
        <v>5</v>
      </c>
      <c r="F58" s="23" t="s">
        <v>45</v>
      </c>
      <c r="G58" s="24"/>
      <c r="H58" s="66" t="s">
        <v>104</v>
      </c>
      <c r="I58" s="46"/>
      <c r="J58" s="27">
        <v>10</v>
      </c>
      <c r="K58" s="23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</row>
    <row r="59" spans="1:25" ht="13.5" customHeight="1">
      <c r="A59" s="12"/>
      <c r="B59" s="69" t="str">
        <f>"TOTAL MATCHES WON BY : "&amp;F50</f>
        <v xml:space="preserve">TOTAL MATCHES WON BY : </v>
      </c>
      <c r="C59" s="56"/>
      <c r="D59" s="56"/>
      <c r="E59" s="53"/>
      <c r="F59" s="28">
        <f>COUNTA(F54:F58)-0.5*COUNTIF(F54:F58,"Sq*")-COUNTIF(F54:F58,"TBA")</f>
        <v>4</v>
      </c>
      <c r="G59" s="67" t="str">
        <f>"TOTAL MATCHES WON BY : "&amp;K50</f>
        <v xml:space="preserve">TOTAL MATCHES WON BY : </v>
      </c>
      <c r="H59" s="56"/>
      <c r="I59" s="56"/>
      <c r="J59" s="53"/>
      <c r="K59" s="28">
        <f>COUNTA(K54:K58)-0.5*COUNTIF(K54:K58,"Sq*")-COUNTIF(K54:K58,"TBA")</f>
        <v>1</v>
      </c>
      <c r="L59" s="76"/>
      <c r="M59" s="76"/>
      <c r="N59" s="76" t="str">
        <f>IF(F59+K59=0,"",C50)</f>
        <v>Royal Fremantle 1</v>
      </c>
      <c r="O59" s="29">
        <f>F59</f>
        <v>4</v>
      </c>
      <c r="P59" s="76" t="str">
        <f>IF(F59+K59=0,"",H50)</f>
        <v>Wanneroo</v>
      </c>
      <c r="Q59" s="29">
        <f>K59</f>
        <v>1</v>
      </c>
      <c r="R59" s="76" t="str">
        <f>G60</f>
        <v>Royal Fremantle 1</v>
      </c>
      <c r="S59" s="76" t="str">
        <f>IF(R59="HALVED",C50,"")</f>
        <v/>
      </c>
      <c r="T59" s="76" t="str">
        <f>IF(R59="HALVED",H50,"")</f>
        <v/>
      </c>
      <c r="U59" s="76"/>
      <c r="V59" s="76"/>
      <c r="W59" s="76"/>
      <c r="X59" s="76"/>
      <c r="Y59" s="76"/>
    </row>
    <row r="60" spans="1:25" ht="15">
      <c r="A60" s="12"/>
      <c r="B60" s="78" t="s">
        <v>41</v>
      </c>
      <c r="C60" s="56"/>
      <c r="D60" s="56"/>
      <c r="E60" s="56"/>
      <c r="F60" s="53"/>
      <c r="G60" s="68" t="str">
        <f>IF(F59+K59&lt;4,"",IF(F59=K59,"HALVED",IF(F59&gt;K59,C50,H50)))</f>
        <v>Royal Fremantle 1</v>
      </c>
      <c r="H60" s="48"/>
      <c r="I60" s="48"/>
      <c r="J60" s="48"/>
      <c r="K60" s="46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ht="15">
      <c r="A61" s="1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ht="15">
      <c r="A62" s="12"/>
      <c r="B62" s="31"/>
      <c r="C62" s="31"/>
      <c r="D62" s="31"/>
      <c r="E62" s="31"/>
      <c r="F62" s="31"/>
      <c r="G62" s="32"/>
      <c r="H62" s="32"/>
      <c r="I62" s="32"/>
      <c r="J62" s="32"/>
      <c r="K62" s="32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ht="23.25">
      <c r="A63" s="35"/>
      <c r="B63" s="71"/>
      <c r="C63" s="48"/>
      <c r="D63" s="48"/>
      <c r="E63" s="48"/>
      <c r="F63" s="48"/>
      <c r="G63" s="48"/>
      <c r="H63" s="48"/>
      <c r="I63" s="48"/>
      <c r="J63" s="48"/>
      <c r="K63" s="46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ht="19.5" customHeight="1">
      <c r="A64" s="12"/>
      <c r="B64" s="60" t="s">
        <v>62</v>
      </c>
      <c r="C64" s="48"/>
      <c r="D64" s="48"/>
      <c r="E64" s="48"/>
      <c r="F64" s="48"/>
      <c r="G64" s="48"/>
      <c r="H64" s="48"/>
      <c r="I64" s="48"/>
      <c r="J64" s="48"/>
      <c r="K64" s="46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ht="15">
      <c r="A65" s="12"/>
      <c r="B65" s="19" t="s">
        <v>22</v>
      </c>
      <c r="C65" s="61" t="s">
        <v>93</v>
      </c>
      <c r="D65" s="48"/>
      <c r="E65" s="48"/>
      <c r="F65" s="46"/>
      <c r="G65" s="20" t="s">
        <v>22</v>
      </c>
      <c r="H65" s="62" t="s">
        <v>94</v>
      </c>
      <c r="I65" s="48"/>
      <c r="J65" s="48"/>
      <c r="K65" s="46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ht="15">
      <c r="A66" s="12"/>
      <c r="B66" s="63" t="s">
        <v>23</v>
      </c>
      <c r="C66" s="55"/>
      <c r="D66" s="52"/>
      <c r="E66" s="51" t="s">
        <v>24</v>
      </c>
      <c r="F66" s="51" t="s">
        <v>25</v>
      </c>
      <c r="G66" s="54" t="s">
        <v>23</v>
      </c>
      <c r="H66" s="55"/>
      <c r="I66" s="52"/>
      <c r="J66" s="57" t="s">
        <v>24</v>
      </c>
      <c r="K66" s="57" t="s">
        <v>25</v>
      </c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ht="15">
      <c r="A67" s="12"/>
      <c r="B67" s="64"/>
      <c r="C67" s="55"/>
      <c r="D67" s="52"/>
      <c r="E67" s="52"/>
      <c r="F67" s="52"/>
      <c r="G67" s="55"/>
      <c r="H67" s="55"/>
      <c r="I67" s="52"/>
      <c r="J67" s="52"/>
      <c r="K67" s="52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spans="1:25" ht="15">
      <c r="A68" s="12"/>
      <c r="B68" s="65"/>
      <c r="C68" s="56"/>
      <c r="D68" s="53"/>
      <c r="E68" s="52"/>
      <c r="F68" s="53"/>
      <c r="G68" s="56"/>
      <c r="H68" s="56"/>
      <c r="I68" s="53"/>
      <c r="J68" s="52"/>
      <c r="K68" s="5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spans="1:25" ht="15.75">
      <c r="A69" s="12"/>
      <c r="B69" s="21">
        <v>1</v>
      </c>
      <c r="C69" s="72" t="s">
        <v>122</v>
      </c>
      <c r="D69" s="46"/>
      <c r="E69" s="33" t="s">
        <v>63</v>
      </c>
      <c r="F69" s="23" t="s">
        <v>55</v>
      </c>
      <c r="G69" s="24"/>
      <c r="H69" s="72" t="s">
        <v>108</v>
      </c>
      <c r="I69" s="46"/>
      <c r="J69" s="27">
        <v>1</v>
      </c>
      <c r="K69" s="23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</row>
    <row r="70" spans="1:25" ht="15.75">
      <c r="A70" s="12"/>
      <c r="B70" s="21">
        <v>2</v>
      </c>
      <c r="C70" s="72" t="s">
        <v>100</v>
      </c>
      <c r="D70" s="46"/>
      <c r="E70" s="27">
        <v>5</v>
      </c>
      <c r="F70" s="23"/>
      <c r="G70" s="24"/>
      <c r="H70" s="72" t="s">
        <v>110</v>
      </c>
      <c r="I70" s="46"/>
      <c r="J70" s="27">
        <v>1</v>
      </c>
      <c r="K70" s="23" t="s">
        <v>60</v>
      </c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</row>
    <row r="71" spans="1:25" ht="15.75">
      <c r="A71" s="12"/>
      <c r="B71" s="21">
        <v>3</v>
      </c>
      <c r="C71" s="72" t="s">
        <v>102</v>
      </c>
      <c r="D71" s="46"/>
      <c r="E71" s="27">
        <v>5</v>
      </c>
      <c r="F71" s="23"/>
      <c r="G71" s="24"/>
      <c r="H71" s="72" t="s">
        <v>118</v>
      </c>
      <c r="I71" s="46"/>
      <c r="J71" s="27">
        <v>3</v>
      </c>
      <c r="K71" s="23" t="s">
        <v>59</v>
      </c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</row>
    <row r="72" spans="1:25" ht="15.75">
      <c r="A72" s="12"/>
      <c r="B72" s="21">
        <v>4</v>
      </c>
      <c r="C72" s="72" t="s">
        <v>121</v>
      </c>
      <c r="D72" s="46"/>
      <c r="E72" s="27">
        <v>7</v>
      </c>
      <c r="F72" s="23"/>
      <c r="G72" s="24"/>
      <c r="H72" s="72" t="s">
        <v>112</v>
      </c>
      <c r="I72" s="46"/>
      <c r="J72" s="27">
        <v>4</v>
      </c>
      <c r="K72" s="23" t="s">
        <v>37</v>
      </c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</row>
    <row r="73" spans="1:25" ht="15.75">
      <c r="A73" s="12"/>
      <c r="B73" s="21">
        <v>5</v>
      </c>
      <c r="C73" s="72" t="s">
        <v>104</v>
      </c>
      <c r="D73" s="46"/>
      <c r="E73" s="37">
        <v>8</v>
      </c>
      <c r="F73" s="38"/>
      <c r="G73" s="39"/>
      <c r="H73" s="72" t="s">
        <v>116</v>
      </c>
      <c r="I73" s="46"/>
      <c r="J73" s="37">
        <v>5</v>
      </c>
      <c r="K73" s="38" t="s">
        <v>59</v>
      </c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</row>
    <row r="74" spans="1:25" ht="15.75">
      <c r="A74" s="12"/>
      <c r="B74" s="69" t="str">
        <f>"TOTAL MATCHES WON BY : "&amp;F65</f>
        <v xml:space="preserve">TOTAL MATCHES WON BY : </v>
      </c>
      <c r="C74" s="56"/>
      <c r="D74" s="56"/>
      <c r="E74" s="53"/>
      <c r="F74" s="28">
        <f>COUNTA(F69:F73)-0.5*COUNTIF(F69:F73,"Sq*")-COUNTIF(F69:F73,"TBA")</f>
        <v>1</v>
      </c>
      <c r="G74" s="67" t="str">
        <f>"TOTAL MATCHES WON BY : "&amp;K65</f>
        <v xml:space="preserve">TOTAL MATCHES WON BY : </v>
      </c>
      <c r="H74" s="56"/>
      <c r="I74" s="56"/>
      <c r="J74" s="53"/>
      <c r="K74" s="28">
        <f>COUNTA(K69:K73)-0.5*COUNTIF(K69:K73,"Sq*")-COUNTIF(K69:K73,"TBA")</f>
        <v>4</v>
      </c>
      <c r="L74" s="76"/>
      <c r="M74" s="76"/>
      <c r="N74" s="76" t="str">
        <f>IF(F74+K74=0,"",C65)</f>
        <v>Wanneroo</v>
      </c>
      <c r="O74" s="29">
        <f>F74</f>
        <v>1</v>
      </c>
      <c r="P74" s="76" t="str">
        <f>IF(F74+K74=0,"",H65)</f>
        <v>Lake Karrinyup 1</v>
      </c>
      <c r="Q74" s="29">
        <f>K74</f>
        <v>4</v>
      </c>
      <c r="R74" s="76" t="str">
        <f>G75</f>
        <v>Lake Karrinyup 1</v>
      </c>
      <c r="S74" s="76" t="str">
        <f>IF(R74="HALVED",C65,"")</f>
        <v/>
      </c>
      <c r="T74" s="76" t="str">
        <f>IF(R74="HALVED",H65,"")</f>
        <v/>
      </c>
      <c r="U74" s="76"/>
      <c r="V74" s="76"/>
      <c r="W74" s="76"/>
      <c r="X74" s="76"/>
      <c r="Y74" s="76"/>
    </row>
    <row r="75" spans="1:25" ht="15">
      <c r="A75" s="12"/>
      <c r="B75" s="78" t="s">
        <v>41</v>
      </c>
      <c r="C75" s="56"/>
      <c r="D75" s="56"/>
      <c r="E75" s="56"/>
      <c r="F75" s="53"/>
      <c r="G75" s="68" t="str">
        <f>IF(F74+K74&lt;4,"",IF(F74=K74,"HALVED",IF(F74&gt;K74,C65,H65)))</f>
        <v>Lake Karrinyup 1</v>
      </c>
      <c r="H75" s="48"/>
      <c r="I75" s="48"/>
      <c r="J75" s="48"/>
      <c r="K75" s="46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ht="15">
      <c r="A76" s="1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ht="15">
      <c r="A77" s="12"/>
      <c r="B77" s="19" t="s">
        <v>22</v>
      </c>
      <c r="C77" s="61" t="s">
        <v>95</v>
      </c>
      <c r="D77" s="48"/>
      <c r="E77" s="48"/>
      <c r="F77" s="46"/>
      <c r="G77" s="20" t="s">
        <v>22</v>
      </c>
      <c r="H77" s="62" t="s">
        <v>96</v>
      </c>
      <c r="I77" s="48"/>
      <c r="J77" s="48"/>
      <c r="K77" s="46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ht="15">
      <c r="A78" s="12"/>
      <c r="B78" s="63" t="s">
        <v>23</v>
      </c>
      <c r="C78" s="55"/>
      <c r="D78" s="52"/>
      <c r="E78" s="51" t="s">
        <v>24</v>
      </c>
      <c r="F78" s="51" t="s">
        <v>25</v>
      </c>
      <c r="G78" s="54" t="s">
        <v>23</v>
      </c>
      <c r="H78" s="55"/>
      <c r="I78" s="52"/>
      <c r="J78" s="57" t="s">
        <v>24</v>
      </c>
      <c r="K78" s="57" t="s">
        <v>25</v>
      </c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ht="15">
      <c r="A79" s="12"/>
      <c r="B79" s="64"/>
      <c r="C79" s="55"/>
      <c r="D79" s="52"/>
      <c r="E79" s="52"/>
      <c r="F79" s="52"/>
      <c r="G79" s="55"/>
      <c r="H79" s="55"/>
      <c r="I79" s="52"/>
      <c r="J79" s="52"/>
      <c r="K79" s="52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ht="15">
      <c r="A80" s="12"/>
      <c r="B80" s="65"/>
      <c r="C80" s="56"/>
      <c r="D80" s="53"/>
      <c r="E80" s="52"/>
      <c r="F80" s="53"/>
      <c r="G80" s="56"/>
      <c r="H80" s="56"/>
      <c r="I80" s="53"/>
      <c r="J80" s="52"/>
      <c r="K80" s="5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ht="15">
      <c r="A81" s="12"/>
      <c r="B81" s="21">
        <v>1</v>
      </c>
      <c r="C81" s="80" t="s">
        <v>107</v>
      </c>
      <c r="D81" s="46"/>
      <c r="E81" s="33" t="s">
        <v>28</v>
      </c>
      <c r="F81" s="23" t="s">
        <v>31</v>
      </c>
      <c r="G81" s="24"/>
      <c r="H81" s="80" t="s">
        <v>123</v>
      </c>
      <c r="I81" s="46"/>
      <c r="J81" s="33" t="s">
        <v>43</v>
      </c>
      <c r="K81" s="23" t="s">
        <v>31</v>
      </c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</row>
    <row r="82" spans="1:25" ht="16.5">
      <c r="A82" s="12"/>
      <c r="B82" s="21">
        <v>2</v>
      </c>
      <c r="C82" s="80" t="s">
        <v>119</v>
      </c>
      <c r="D82" s="46"/>
      <c r="E82" s="33" t="s">
        <v>28</v>
      </c>
      <c r="F82" s="23"/>
      <c r="G82" s="24"/>
      <c r="H82" s="80" t="s">
        <v>99</v>
      </c>
      <c r="I82" s="46"/>
      <c r="J82" s="33" t="s">
        <v>43</v>
      </c>
      <c r="K82" s="23" t="s">
        <v>70</v>
      </c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</row>
    <row r="83" spans="1:25" ht="15">
      <c r="A83" s="12"/>
      <c r="B83" s="21">
        <v>3</v>
      </c>
      <c r="C83" s="80" t="s">
        <v>120</v>
      </c>
      <c r="D83" s="46"/>
      <c r="E83" s="33" t="s">
        <v>28</v>
      </c>
      <c r="F83" s="23" t="s">
        <v>31</v>
      </c>
      <c r="G83" s="24"/>
      <c r="H83" s="80" t="s">
        <v>101</v>
      </c>
      <c r="I83" s="46"/>
      <c r="J83" s="27">
        <v>0</v>
      </c>
      <c r="K83" s="23" t="s">
        <v>31</v>
      </c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</row>
    <row r="84" spans="1:25" ht="15">
      <c r="A84" s="12"/>
      <c r="B84" s="21">
        <v>4</v>
      </c>
      <c r="C84" s="80" t="s">
        <v>109</v>
      </c>
      <c r="D84" s="46"/>
      <c r="E84" s="27">
        <v>2</v>
      </c>
      <c r="F84" s="23"/>
      <c r="G84" s="24"/>
      <c r="H84" s="80" t="s">
        <v>103</v>
      </c>
      <c r="I84" s="46"/>
      <c r="J84" s="27">
        <v>1</v>
      </c>
      <c r="K84" s="23" t="s">
        <v>59</v>
      </c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</row>
    <row r="85" spans="1:25" ht="16.5">
      <c r="A85" s="12"/>
      <c r="B85" s="21">
        <v>5</v>
      </c>
      <c r="C85" s="80" t="s">
        <v>124</v>
      </c>
      <c r="D85" s="46"/>
      <c r="E85" s="27">
        <v>3</v>
      </c>
      <c r="F85" s="23" t="s">
        <v>35</v>
      </c>
      <c r="G85" s="24"/>
      <c r="H85" s="80" t="s">
        <v>105</v>
      </c>
      <c r="I85" s="46"/>
      <c r="J85" s="27">
        <v>6</v>
      </c>
      <c r="K85" s="23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</row>
    <row r="86" spans="1:25" ht="15.75">
      <c r="A86" s="12"/>
      <c r="B86" s="69" t="str">
        <f>"TOTAL MATCHES WON BY : "&amp;F77</f>
        <v xml:space="preserve">TOTAL MATCHES WON BY : </v>
      </c>
      <c r="C86" s="56"/>
      <c r="D86" s="56"/>
      <c r="E86" s="53"/>
      <c r="F86" s="28">
        <f>COUNTA(F81:F85)-0.5*COUNTIF(F81:F85,"Sq*")-COUNTIF(F81:F85,"TBA")</f>
        <v>2</v>
      </c>
      <c r="G86" s="67" t="str">
        <f>"TOTAL MATCHES WON BY : "&amp;K77</f>
        <v xml:space="preserve">TOTAL MATCHES WON BY : </v>
      </c>
      <c r="H86" s="56"/>
      <c r="I86" s="56"/>
      <c r="J86" s="53"/>
      <c r="K86" s="28">
        <f>COUNTA(K81:K85)-0.5*COUNTIF(K81:K85,"Sq*")-COUNTIF(K81:K85,"TBA")</f>
        <v>3</v>
      </c>
      <c r="L86" s="76"/>
      <c r="M86" s="76"/>
      <c r="N86" s="76" t="str">
        <f>IF(F86+K86=0,"",C77)</f>
        <v>Royal Fremantle 1</v>
      </c>
      <c r="O86" s="29">
        <f>F86</f>
        <v>2</v>
      </c>
      <c r="P86" s="76" t="str">
        <f>IF(F86+K86=0,"",H77)</f>
        <v>The Vines 1</v>
      </c>
      <c r="Q86" s="29">
        <f>K86</f>
        <v>3</v>
      </c>
      <c r="R86" s="76" t="str">
        <f>G87</f>
        <v>The Vines 1</v>
      </c>
      <c r="S86" s="76" t="str">
        <f>IF(R86="HALVED",C77,"")</f>
        <v/>
      </c>
      <c r="T86" s="76" t="str">
        <f>IF(R86="HALVED",H77,"")</f>
        <v/>
      </c>
      <c r="U86" s="76"/>
      <c r="V86" s="76"/>
      <c r="W86" s="76"/>
      <c r="X86" s="76"/>
      <c r="Y86" s="76"/>
    </row>
    <row r="87" spans="1:25" ht="15">
      <c r="A87" s="12"/>
      <c r="B87" s="78" t="s">
        <v>41</v>
      </c>
      <c r="C87" s="56"/>
      <c r="D87" s="56"/>
      <c r="E87" s="56"/>
      <c r="F87" s="53"/>
      <c r="G87" s="68" t="str">
        <f>IF(F86+K86&lt;4,"",IF(F86=K86,"HALVED",IF(F86&gt;K86,C77,H77)))</f>
        <v>The Vines 1</v>
      </c>
      <c r="H87" s="48"/>
      <c r="I87" s="48"/>
      <c r="J87" s="48"/>
      <c r="K87" s="46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ht="15">
      <c r="A88" s="12"/>
      <c r="B88" s="12"/>
      <c r="C88" s="12"/>
      <c r="D88" s="12"/>
      <c r="E88" s="12"/>
      <c r="F88" s="12"/>
      <c r="G88" s="40"/>
      <c r="H88" s="40"/>
      <c r="I88" s="40"/>
      <c r="J88" s="40"/>
      <c r="K88" s="40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ht="15">
      <c r="A89" s="12"/>
      <c r="B89" s="12"/>
      <c r="E89" s="12"/>
      <c r="F89" s="12"/>
      <c r="G89" s="40"/>
      <c r="H89" s="40"/>
      <c r="I89" s="40"/>
      <c r="J89" s="40"/>
      <c r="K89" s="40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ht="15">
      <c r="A90" s="12"/>
      <c r="B90" s="12"/>
      <c r="C90" s="12"/>
      <c r="D90" s="12"/>
      <c r="E90" s="12"/>
      <c r="F90" s="12"/>
      <c r="G90" s="40"/>
      <c r="H90" s="40"/>
      <c r="I90" s="40"/>
      <c r="J90" s="40"/>
      <c r="K90" s="40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ht="15">
      <c r="A91" s="12"/>
      <c r="B91" s="12"/>
      <c r="C91" s="12"/>
      <c r="D91" s="12"/>
      <c r="E91" s="12"/>
      <c r="F91" s="12"/>
      <c r="G91" s="40"/>
      <c r="H91" s="40"/>
      <c r="I91" s="40"/>
      <c r="J91" s="40"/>
      <c r="K91" s="40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ht="15">
      <c r="A92" s="12"/>
      <c r="B92" s="12"/>
      <c r="C92" s="12"/>
      <c r="D92" s="12"/>
      <c r="E92" s="12"/>
      <c r="F92" s="12"/>
      <c r="G92" s="40"/>
      <c r="H92" s="40"/>
      <c r="I92" s="40"/>
      <c r="J92" s="40"/>
      <c r="K92" s="40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ht="15">
      <c r="A93" s="12"/>
      <c r="B93" s="12"/>
      <c r="C93" s="12"/>
      <c r="D93" s="12"/>
      <c r="E93" s="12"/>
      <c r="F93" s="12"/>
      <c r="G93" s="40"/>
      <c r="H93" s="40"/>
      <c r="I93" s="40"/>
      <c r="J93" s="40"/>
      <c r="K93" s="40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ht="15">
      <c r="A94" s="12"/>
      <c r="B94" s="12"/>
      <c r="C94" s="12"/>
      <c r="D94" s="12"/>
      <c r="E94" s="12"/>
      <c r="F94" s="12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">
      <c r="A95" s="12"/>
      <c r="B95" s="12"/>
      <c r="C95" s="12"/>
      <c r="D95" s="12"/>
      <c r="E95" s="12"/>
      <c r="F95" s="12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">
      <c r="A96" s="12"/>
      <c r="B96" s="12"/>
      <c r="C96" s="12"/>
      <c r="D96" s="12"/>
      <c r="E96" s="12"/>
      <c r="F96" s="12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">
      <c r="A97" s="12"/>
      <c r="B97" s="12"/>
      <c r="C97" s="12"/>
      <c r="D97" s="12"/>
      <c r="E97" s="12"/>
      <c r="F97" s="12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">
      <c r="A98" s="12"/>
      <c r="B98" s="12"/>
      <c r="C98" s="12"/>
      <c r="D98" s="12"/>
      <c r="E98" s="12"/>
      <c r="F98" s="12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">
      <c r="A99" s="12"/>
      <c r="B99" s="12"/>
      <c r="C99" s="12"/>
      <c r="D99" s="12"/>
      <c r="E99" s="12"/>
      <c r="F99" s="12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">
      <c r="A100" s="12"/>
      <c r="B100" s="12"/>
      <c r="C100" s="12"/>
      <c r="D100" s="12"/>
      <c r="E100" s="12"/>
      <c r="F100" s="12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">
      <c r="A101" s="12"/>
      <c r="B101" s="12"/>
      <c r="C101" s="12"/>
      <c r="D101" s="12"/>
      <c r="E101" s="12"/>
      <c r="F101" s="12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">
      <c r="A102" s="12"/>
      <c r="B102" s="12"/>
      <c r="C102" s="12"/>
      <c r="D102" s="12"/>
      <c r="E102" s="12"/>
      <c r="F102" s="12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">
      <c r="A103" s="12"/>
      <c r="B103" s="12"/>
      <c r="C103" s="12"/>
      <c r="D103" s="12"/>
      <c r="E103" s="12"/>
      <c r="F103" s="12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">
      <c r="A104" s="12"/>
      <c r="B104" s="12"/>
      <c r="C104" s="12"/>
      <c r="D104" s="12"/>
      <c r="E104" s="12"/>
      <c r="F104" s="12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">
      <c r="A105" s="12"/>
      <c r="B105" s="12"/>
      <c r="C105" s="12"/>
      <c r="D105" s="12"/>
      <c r="E105" s="12"/>
      <c r="F105" s="12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">
      <c r="A106" s="12"/>
      <c r="B106" s="12"/>
      <c r="C106" s="12"/>
      <c r="D106" s="12"/>
      <c r="E106" s="12"/>
      <c r="F106" s="12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">
      <c r="A107" s="12"/>
      <c r="B107" s="12"/>
      <c r="C107" s="12"/>
      <c r="D107" s="12"/>
      <c r="E107" s="12"/>
      <c r="F107" s="12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">
      <c r="A108" s="12"/>
      <c r="B108" s="12"/>
      <c r="C108" s="12"/>
      <c r="D108" s="12"/>
      <c r="E108" s="12"/>
      <c r="F108" s="12"/>
      <c r="G108" s="40"/>
      <c r="H108" s="40"/>
      <c r="I108" s="41"/>
      <c r="J108" s="41"/>
      <c r="K108" s="41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">
      <c r="A109" s="12"/>
      <c r="B109" s="12"/>
      <c r="C109" s="12"/>
      <c r="D109" s="12"/>
      <c r="E109" s="12"/>
      <c r="F109" s="12"/>
      <c r="G109" s="40"/>
      <c r="H109" s="40"/>
      <c r="I109" s="41"/>
      <c r="J109" s="41"/>
      <c r="K109" s="41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">
      <c r="A110" s="12"/>
      <c r="B110" s="12"/>
      <c r="C110" s="12" t="s">
        <v>71</v>
      </c>
      <c r="D110" s="12"/>
      <c r="E110" s="12"/>
      <c r="F110" s="12"/>
      <c r="G110" s="40"/>
      <c r="H110" s="40"/>
      <c r="I110" s="41"/>
      <c r="J110" s="41"/>
      <c r="K110" s="41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" hidden="1">
      <c r="A111" s="12"/>
      <c r="B111" s="12"/>
      <c r="C111" s="43" t="s">
        <v>31</v>
      </c>
      <c r="D111" s="12"/>
      <c r="E111" s="12"/>
      <c r="F111" s="12"/>
      <c r="G111" s="40"/>
      <c r="H111" s="40"/>
      <c r="I111" s="41"/>
      <c r="J111" s="41"/>
      <c r="K111" s="41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" hidden="1">
      <c r="A112" s="12"/>
      <c r="B112" s="12"/>
      <c r="C112" s="12" t="s">
        <v>45</v>
      </c>
      <c r="D112" s="12"/>
      <c r="E112" s="12"/>
      <c r="F112" s="12"/>
      <c r="G112" s="40"/>
      <c r="H112" s="40"/>
      <c r="I112" s="41"/>
      <c r="J112" s="41"/>
      <c r="K112" s="41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" hidden="1">
      <c r="A113" s="12"/>
      <c r="B113" s="12"/>
      <c r="C113" s="12" t="s">
        <v>37</v>
      </c>
      <c r="D113" s="12"/>
      <c r="E113" s="12"/>
      <c r="F113" s="12"/>
      <c r="G113" s="40"/>
      <c r="H113" s="40"/>
      <c r="I113" s="41"/>
      <c r="J113" s="41"/>
      <c r="K113" s="41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" hidden="1">
      <c r="A114" s="12"/>
      <c r="B114" s="12"/>
      <c r="C114" s="12" t="s">
        <v>55</v>
      </c>
      <c r="D114" s="12"/>
      <c r="E114" s="12"/>
      <c r="F114" s="12"/>
      <c r="G114" s="40"/>
      <c r="H114" s="40"/>
      <c r="I114" s="41"/>
      <c r="J114" s="41"/>
      <c r="K114" s="41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" hidden="1">
      <c r="A115" s="12"/>
      <c r="B115" s="12"/>
      <c r="C115" s="12" t="s">
        <v>70</v>
      </c>
      <c r="D115" s="12"/>
      <c r="E115" s="12"/>
      <c r="F115" s="12"/>
      <c r="G115" s="40"/>
      <c r="H115" s="40"/>
      <c r="I115" s="41"/>
      <c r="J115" s="41"/>
      <c r="K115" s="41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" hidden="1">
      <c r="A116" s="12"/>
      <c r="B116" s="12"/>
      <c r="C116" s="43" t="s">
        <v>35</v>
      </c>
      <c r="D116" s="12"/>
      <c r="E116" s="12"/>
      <c r="F116" s="12"/>
      <c r="G116" s="40"/>
      <c r="H116" s="40"/>
      <c r="I116" s="41"/>
      <c r="J116" s="41"/>
      <c r="K116" s="41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" hidden="1">
      <c r="A117" s="12"/>
      <c r="B117" s="12"/>
      <c r="C117" s="12" t="s">
        <v>60</v>
      </c>
      <c r="D117" s="12"/>
      <c r="E117" s="12"/>
      <c r="F117" s="12"/>
      <c r="G117" s="40"/>
      <c r="H117" s="40"/>
      <c r="I117" s="41"/>
      <c r="J117" s="41"/>
      <c r="K117" s="41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" hidden="1">
      <c r="A118" s="12"/>
      <c r="B118" s="12"/>
      <c r="C118" s="12" t="s">
        <v>50</v>
      </c>
      <c r="D118" s="12"/>
      <c r="E118" s="12"/>
      <c r="F118" s="12"/>
      <c r="G118" s="40"/>
      <c r="H118" s="40"/>
      <c r="I118" s="41"/>
      <c r="J118" s="41"/>
      <c r="K118" s="41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" hidden="1">
      <c r="A119" s="12"/>
      <c r="B119" s="12"/>
      <c r="C119" s="12" t="s">
        <v>59</v>
      </c>
      <c r="D119" s="12"/>
      <c r="E119" s="12"/>
      <c r="F119" s="12"/>
      <c r="G119" s="40"/>
      <c r="H119" s="40"/>
      <c r="I119" s="41"/>
      <c r="J119" s="41"/>
      <c r="K119" s="41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" hidden="1">
      <c r="A120" s="12"/>
      <c r="B120" s="12"/>
      <c r="C120" s="12" t="s">
        <v>72</v>
      </c>
      <c r="D120" s="12"/>
      <c r="E120" s="12"/>
      <c r="F120" s="12"/>
      <c r="G120" s="40"/>
      <c r="H120" s="40"/>
      <c r="I120" s="41"/>
      <c r="J120" s="41"/>
      <c r="K120" s="41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" hidden="1">
      <c r="A121" s="12"/>
      <c r="B121" s="12"/>
      <c r="C121" s="12" t="s">
        <v>58</v>
      </c>
      <c r="D121" s="12"/>
      <c r="E121" s="12"/>
      <c r="F121" s="12"/>
      <c r="G121" s="40"/>
      <c r="H121" s="40"/>
      <c r="I121" s="41"/>
      <c r="J121" s="41"/>
      <c r="K121" s="41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" hidden="1">
      <c r="A122" s="12"/>
      <c r="B122" s="12"/>
      <c r="C122" s="12" t="s">
        <v>61</v>
      </c>
      <c r="D122" s="12"/>
      <c r="E122" s="12"/>
      <c r="F122" s="12"/>
      <c r="G122" s="40"/>
      <c r="H122" s="40"/>
      <c r="I122" s="41"/>
      <c r="J122" s="41"/>
      <c r="K122" s="41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" hidden="1">
      <c r="A123" s="12"/>
      <c r="B123" s="12"/>
      <c r="C123" s="12" t="s">
        <v>29</v>
      </c>
      <c r="D123" s="12"/>
      <c r="E123" s="12"/>
      <c r="F123" s="12"/>
      <c r="G123" s="40"/>
      <c r="H123" s="40"/>
      <c r="I123" s="41"/>
      <c r="J123" s="41"/>
      <c r="K123" s="41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" hidden="1">
      <c r="A124" s="12"/>
      <c r="B124" s="12"/>
      <c r="C124" s="12" t="s">
        <v>73</v>
      </c>
      <c r="D124" s="12"/>
      <c r="E124" s="12"/>
      <c r="F124" s="12"/>
      <c r="G124" s="40"/>
      <c r="H124" s="40"/>
      <c r="I124" s="41"/>
      <c r="J124" s="41"/>
      <c r="K124" s="41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" hidden="1">
      <c r="A125" s="12"/>
      <c r="B125" s="12"/>
      <c r="C125" s="12" t="s">
        <v>74</v>
      </c>
      <c r="D125" s="12"/>
      <c r="E125" s="12"/>
      <c r="F125" s="12"/>
      <c r="G125" s="40"/>
      <c r="H125" s="40"/>
      <c r="I125" s="41"/>
      <c r="J125" s="41"/>
      <c r="K125" s="41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" hidden="1">
      <c r="A126" s="12"/>
      <c r="B126" s="12"/>
      <c r="C126" s="12" t="s">
        <v>75</v>
      </c>
      <c r="D126" s="12"/>
      <c r="E126" s="12"/>
      <c r="F126" s="12"/>
      <c r="G126" s="40"/>
      <c r="H126" s="40"/>
      <c r="I126" s="41"/>
      <c r="J126" s="41"/>
      <c r="K126" s="41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" hidden="1">
      <c r="A127" s="12"/>
      <c r="B127" s="12"/>
      <c r="C127" s="12" t="s">
        <v>76</v>
      </c>
      <c r="D127" s="12"/>
      <c r="E127" s="12"/>
      <c r="F127" s="12"/>
      <c r="G127" s="40"/>
      <c r="H127" s="40"/>
      <c r="I127" s="41"/>
      <c r="J127" s="41"/>
      <c r="K127" s="41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" hidden="1">
      <c r="A128" s="12"/>
      <c r="B128" s="12"/>
      <c r="C128" s="12" t="s">
        <v>77</v>
      </c>
      <c r="D128" s="12"/>
      <c r="E128" s="12"/>
      <c r="F128" s="12"/>
      <c r="G128" s="40"/>
      <c r="H128" s="40"/>
      <c r="I128" s="41"/>
      <c r="J128" s="41"/>
      <c r="K128" s="41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" hidden="1">
      <c r="A129" s="12"/>
      <c r="B129" s="12"/>
      <c r="C129" s="12" t="s">
        <v>78</v>
      </c>
      <c r="D129" s="12"/>
      <c r="E129" s="12"/>
      <c r="F129" s="12"/>
      <c r="G129" s="40"/>
      <c r="H129" s="40"/>
      <c r="I129" s="41"/>
      <c r="J129" s="41"/>
      <c r="K129" s="41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" hidden="1">
      <c r="A130" s="12"/>
      <c r="B130" s="12"/>
      <c r="C130" s="12" t="s">
        <v>79</v>
      </c>
      <c r="D130" s="12"/>
      <c r="E130" s="12"/>
      <c r="F130" s="12"/>
      <c r="G130" s="40"/>
      <c r="H130" s="40"/>
      <c r="I130" s="41"/>
      <c r="J130" s="41"/>
      <c r="K130" s="41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" hidden="1">
      <c r="A131" s="12"/>
      <c r="B131" s="12"/>
      <c r="C131" s="12" t="s">
        <v>80</v>
      </c>
      <c r="D131" s="12"/>
      <c r="E131" s="12"/>
      <c r="F131" s="12"/>
      <c r="G131" s="40"/>
      <c r="H131" s="40"/>
      <c r="I131" s="41"/>
      <c r="J131" s="41"/>
      <c r="K131" s="41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" hidden="1">
      <c r="A132" s="12"/>
      <c r="B132" s="12"/>
      <c r="C132" s="43" t="s">
        <v>81</v>
      </c>
      <c r="D132" s="12"/>
      <c r="E132" s="12"/>
      <c r="F132" s="12"/>
      <c r="G132" s="40"/>
      <c r="H132" s="40"/>
      <c r="I132" s="41"/>
      <c r="J132" s="41"/>
      <c r="K132" s="41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" hidden="1">
      <c r="A133" s="12"/>
      <c r="B133" s="12"/>
      <c r="C133" s="12" t="s">
        <v>82</v>
      </c>
      <c r="D133" s="12"/>
      <c r="E133" s="12"/>
      <c r="F133" s="12"/>
      <c r="G133" s="40"/>
      <c r="H133" s="40"/>
      <c r="I133" s="41"/>
      <c r="J133" s="41"/>
      <c r="K133" s="41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" hidden="1">
      <c r="A134" s="12"/>
      <c r="B134" s="12"/>
      <c r="C134" s="12" t="s">
        <v>83</v>
      </c>
      <c r="D134" s="12"/>
      <c r="E134" s="12"/>
      <c r="F134" s="12"/>
      <c r="G134" s="40"/>
      <c r="H134" s="40"/>
      <c r="I134" s="41"/>
      <c r="J134" s="41"/>
      <c r="K134" s="41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" hidden="1">
      <c r="A135" s="12"/>
      <c r="B135" s="12"/>
      <c r="C135" s="12" t="s">
        <v>84</v>
      </c>
      <c r="D135" s="12"/>
      <c r="E135" s="12"/>
      <c r="F135" s="12"/>
      <c r="G135" s="40"/>
      <c r="H135" s="40"/>
      <c r="I135" s="41"/>
      <c r="J135" s="41"/>
      <c r="K135" s="41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" hidden="1">
      <c r="A136" s="12"/>
      <c r="B136" s="12"/>
      <c r="C136" s="12" t="s">
        <v>85</v>
      </c>
      <c r="D136" s="12"/>
      <c r="E136" s="12"/>
      <c r="F136" s="12"/>
      <c r="G136" s="40"/>
      <c r="H136" s="40"/>
      <c r="I136" s="41"/>
      <c r="J136" s="41"/>
      <c r="K136" s="41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" hidden="1">
      <c r="A137" s="12"/>
      <c r="B137" s="12"/>
      <c r="C137" s="12" t="s">
        <v>86</v>
      </c>
      <c r="D137" s="12"/>
      <c r="E137" s="12"/>
      <c r="F137" s="12"/>
      <c r="G137" s="40"/>
      <c r="H137" s="40"/>
      <c r="I137" s="41"/>
      <c r="J137" s="41"/>
      <c r="K137" s="41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" hidden="1">
      <c r="A138" s="12"/>
      <c r="B138" s="12"/>
      <c r="C138" s="12" t="s">
        <v>87</v>
      </c>
      <c r="D138" s="12"/>
      <c r="E138" s="12"/>
      <c r="F138" s="12"/>
      <c r="G138" s="40"/>
      <c r="H138" s="40"/>
      <c r="I138" s="41"/>
      <c r="J138" s="41"/>
      <c r="K138" s="41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" hidden="1">
      <c r="A139" s="12"/>
      <c r="B139" s="12"/>
      <c r="C139" s="12" t="s">
        <v>88</v>
      </c>
      <c r="D139" s="12"/>
      <c r="E139" s="12"/>
      <c r="F139" s="12"/>
      <c r="G139" s="40"/>
      <c r="H139" s="40"/>
      <c r="I139" s="41"/>
      <c r="J139" s="41"/>
      <c r="K139" s="41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" hidden="1">
      <c r="A140" s="12"/>
      <c r="B140" s="12"/>
      <c r="C140" s="12" t="s">
        <v>89</v>
      </c>
      <c r="D140" s="12"/>
      <c r="E140" s="12"/>
      <c r="F140" s="12"/>
      <c r="G140" s="40"/>
      <c r="H140" s="40"/>
      <c r="I140" s="41"/>
      <c r="J140" s="41"/>
      <c r="K140" s="41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" hidden="1">
      <c r="A141" s="12"/>
      <c r="B141" s="12"/>
      <c r="C141" s="12" t="s">
        <v>90</v>
      </c>
      <c r="D141" s="12"/>
      <c r="E141" s="12"/>
      <c r="F141" s="12"/>
      <c r="G141" s="40"/>
      <c r="H141" s="40"/>
      <c r="I141" s="41"/>
      <c r="J141" s="41"/>
      <c r="K141" s="41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" hidden="1">
      <c r="A142" s="12"/>
      <c r="B142" s="12"/>
      <c r="C142" s="12" t="s">
        <v>91</v>
      </c>
      <c r="D142" s="12"/>
      <c r="E142" s="12"/>
      <c r="F142" s="12"/>
      <c r="G142" s="40"/>
      <c r="H142" s="40"/>
      <c r="I142" s="41"/>
      <c r="J142" s="41"/>
      <c r="K142" s="41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" hidden="1">
      <c r="A143" s="12"/>
      <c r="B143" s="12"/>
      <c r="C143" s="12"/>
      <c r="D143" s="12"/>
      <c r="E143" s="12"/>
      <c r="F143" s="12"/>
      <c r="G143" s="40"/>
      <c r="H143" s="40"/>
      <c r="I143" s="41"/>
      <c r="J143" s="41"/>
      <c r="K143" s="41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">
      <c r="A144" s="12"/>
      <c r="B144" s="12"/>
      <c r="C144" s="12"/>
      <c r="D144" s="12"/>
      <c r="E144" s="12"/>
      <c r="F144" s="12"/>
      <c r="G144" s="40"/>
      <c r="H144" s="40"/>
      <c r="I144" s="41"/>
      <c r="J144" s="41"/>
      <c r="K144" s="41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">
      <c r="A145" s="12"/>
      <c r="B145" s="12"/>
      <c r="C145" s="12"/>
      <c r="D145" s="12"/>
      <c r="E145" s="12"/>
      <c r="F145" s="12"/>
      <c r="G145" s="40"/>
      <c r="H145" s="40"/>
      <c r="I145" s="41"/>
      <c r="J145" s="41"/>
      <c r="K145" s="41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">
      <c r="A146" s="12"/>
      <c r="B146" s="12"/>
      <c r="C146" s="12"/>
      <c r="D146" s="12"/>
      <c r="E146" s="12"/>
      <c r="F146" s="12"/>
      <c r="G146" s="40"/>
      <c r="H146" s="40"/>
      <c r="I146" s="41"/>
      <c r="J146" s="41"/>
      <c r="K146" s="41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">
      <c r="A147" s="12"/>
      <c r="B147" s="12"/>
      <c r="C147" s="12"/>
      <c r="D147" s="12"/>
      <c r="E147" s="12"/>
      <c r="F147" s="12"/>
      <c r="G147" s="40"/>
      <c r="H147" s="40"/>
      <c r="I147" s="41"/>
      <c r="J147" s="41"/>
      <c r="K147" s="41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">
      <c r="A148" s="12"/>
      <c r="B148" s="12"/>
      <c r="C148" s="12"/>
      <c r="D148" s="12"/>
      <c r="E148" s="12"/>
      <c r="F148" s="12"/>
      <c r="G148" s="40"/>
      <c r="H148" s="40"/>
      <c r="I148" s="41"/>
      <c r="J148" s="41"/>
      <c r="K148" s="41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">
      <c r="A149" s="12"/>
      <c r="B149" s="12"/>
      <c r="C149" s="12"/>
      <c r="D149" s="12"/>
      <c r="E149" s="12"/>
      <c r="F149" s="12"/>
      <c r="G149" s="40"/>
      <c r="H149" s="40"/>
      <c r="I149" s="41"/>
      <c r="J149" s="41"/>
      <c r="K149" s="41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">
      <c r="A150" s="12"/>
      <c r="B150" s="12"/>
      <c r="C150" s="12"/>
      <c r="D150" s="12"/>
      <c r="E150" s="12"/>
      <c r="F150" s="12"/>
      <c r="G150" s="40"/>
      <c r="H150" s="40"/>
      <c r="I150" s="41"/>
      <c r="J150" s="41"/>
      <c r="K150" s="41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">
      <c r="A151" s="12"/>
      <c r="B151" s="12"/>
      <c r="C151" s="12"/>
      <c r="D151" s="12"/>
      <c r="E151" s="12"/>
      <c r="F151" s="12"/>
      <c r="G151" s="40"/>
      <c r="H151" s="40"/>
      <c r="I151" s="41"/>
      <c r="J151" s="41"/>
      <c r="K151" s="41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">
      <c r="A152" s="12"/>
      <c r="B152" s="12"/>
      <c r="C152" s="12"/>
      <c r="D152" s="12"/>
      <c r="E152" s="12"/>
      <c r="F152" s="12"/>
      <c r="G152" s="40"/>
      <c r="H152" s="40"/>
      <c r="I152" s="41"/>
      <c r="J152" s="41"/>
      <c r="K152" s="41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">
      <c r="A153" s="12"/>
      <c r="B153" s="12"/>
      <c r="C153" s="12"/>
      <c r="D153" s="12"/>
      <c r="E153" s="12"/>
      <c r="F153" s="12"/>
      <c r="G153" s="40"/>
      <c r="H153" s="40"/>
      <c r="I153" s="41"/>
      <c r="J153" s="41"/>
      <c r="K153" s="41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">
      <c r="A154" s="12"/>
      <c r="B154" s="12"/>
      <c r="C154" s="12"/>
      <c r="D154" s="12"/>
      <c r="E154" s="12"/>
      <c r="F154" s="12"/>
      <c r="G154" s="40"/>
      <c r="H154" s="40"/>
      <c r="I154" s="41"/>
      <c r="J154" s="41"/>
      <c r="K154" s="41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">
      <c r="A155" s="12"/>
      <c r="B155" s="12"/>
      <c r="C155" s="12"/>
      <c r="D155" s="12"/>
      <c r="E155" s="12"/>
      <c r="F155" s="12"/>
      <c r="G155" s="40"/>
      <c r="H155" s="40"/>
      <c r="I155" s="41"/>
      <c r="J155" s="41"/>
      <c r="K155" s="41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">
      <c r="A156" s="12"/>
      <c r="B156" s="12"/>
      <c r="C156" s="12"/>
      <c r="D156" s="12"/>
      <c r="E156" s="12"/>
      <c r="F156" s="12"/>
      <c r="G156" s="40"/>
      <c r="H156" s="40"/>
      <c r="I156" s="41"/>
      <c r="J156" s="41"/>
      <c r="K156" s="41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">
      <c r="A157" s="12"/>
      <c r="B157" s="12"/>
      <c r="C157" s="12"/>
      <c r="D157" s="12"/>
      <c r="E157" s="12"/>
      <c r="F157" s="12"/>
      <c r="G157" s="40"/>
      <c r="H157" s="40"/>
      <c r="I157" s="41"/>
      <c r="J157" s="41"/>
      <c r="K157" s="41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">
      <c r="A158" s="12"/>
      <c r="B158" s="12"/>
      <c r="C158" s="12"/>
      <c r="D158" s="12"/>
      <c r="E158" s="12"/>
      <c r="F158" s="12"/>
      <c r="G158" s="40"/>
      <c r="H158" s="40"/>
      <c r="I158" s="41"/>
      <c r="J158" s="41"/>
      <c r="K158" s="41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">
      <c r="A159" s="12"/>
      <c r="B159" s="12"/>
      <c r="C159" s="12"/>
      <c r="D159" s="12"/>
      <c r="E159" s="12"/>
      <c r="F159" s="12"/>
      <c r="G159" s="40"/>
      <c r="H159" s="40"/>
      <c r="I159" s="41"/>
      <c r="J159" s="41"/>
      <c r="K159" s="41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">
      <c r="A160" s="12"/>
      <c r="B160" s="12"/>
      <c r="C160" s="12"/>
      <c r="D160" s="12"/>
      <c r="E160" s="12"/>
      <c r="F160" s="12"/>
      <c r="G160" s="40"/>
      <c r="H160" s="40"/>
      <c r="I160" s="41"/>
      <c r="J160" s="41"/>
      <c r="K160" s="41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">
      <c r="A161" s="12"/>
      <c r="B161" s="12"/>
      <c r="C161" s="12"/>
      <c r="D161" s="12"/>
      <c r="E161" s="12"/>
      <c r="F161" s="12"/>
      <c r="G161" s="40"/>
      <c r="H161" s="40"/>
      <c r="I161" s="41"/>
      <c r="J161" s="41"/>
      <c r="K161" s="41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">
      <c r="A162" s="12"/>
      <c r="B162" s="12"/>
      <c r="C162" s="12"/>
      <c r="D162" s="12"/>
      <c r="E162" s="12"/>
      <c r="F162" s="12"/>
      <c r="G162" s="40"/>
      <c r="H162" s="40"/>
      <c r="I162" s="41"/>
      <c r="J162" s="41"/>
      <c r="K162" s="41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">
      <c r="A163" s="12"/>
      <c r="B163" s="12"/>
      <c r="C163" s="12"/>
      <c r="D163" s="12"/>
      <c r="E163" s="12"/>
      <c r="F163" s="12"/>
      <c r="G163" s="40"/>
      <c r="H163" s="40"/>
      <c r="I163" s="41"/>
      <c r="J163" s="41"/>
      <c r="K163" s="41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">
      <c r="A164" s="12"/>
      <c r="B164" s="12"/>
      <c r="C164" s="12"/>
      <c r="D164" s="12"/>
      <c r="E164" s="12"/>
      <c r="F164" s="12"/>
      <c r="G164" s="40"/>
      <c r="H164" s="40"/>
      <c r="I164" s="41"/>
      <c r="J164" s="41"/>
      <c r="K164" s="41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">
      <c r="A165" s="12"/>
      <c r="B165" s="12"/>
      <c r="C165" s="12"/>
      <c r="D165" s="12"/>
      <c r="E165" s="12"/>
      <c r="F165" s="12"/>
      <c r="G165" s="40"/>
      <c r="H165" s="40"/>
      <c r="I165" s="41"/>
      <c r="J165" s="41"/>
      <c r="K165" s="41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">
      <c r="A166" s="12"/>
      <c r="B166" s="12"/>
      <c r="C166" s="12"/>
      <c r="D166" s="12"/>
      <c r="E166" s="12"/>
      <c r="F166" s="12"/>
      <c r="G166" s="40"/>
      <c r="H166" s="40"/>
      <c r="I166" s="41"/>
      <c r="J166" s="41"/>
      <c r="K166" s="41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">
      <c r="A167" s="12"/>
      <c r="B167" s="12"/>
      <c r="C167" s="12"/>
      <c r="D167" s="12"/>
      <c r="E167" s="12"/>
      <c r="F167" s="12"/>
      <c r="G167" s="40"/>
      <c r="H167" s="40"/>
      <c r="I167" s="41"/>
      <c r="J167" s="41"/>
      <c r="K167" s="41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">
      <c r="A168" s="12"/>
      <c r="B168" s="12"/>
      <c r="C168" s="12"/>
      <c r="D168" s="12"/>
      <c r="E168" s="12"/>
      <c r="F168" s="12"/>
      <c r="G168" s="40"/>
      <c r="H168" s="40"/>
      <c r="I168" s="41"/>
      <c r="J168" s="41"/>
      <c r="K168" s="41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">
      <c r="A169" s="12"/>
      <c r="B169" s="12"/>
      <c r="C169" s="12"/>
      <c r="D169" s="12"/>
      <c r="E169" s="12"/>
      <c r="F169" s="12"/>
      <c r="G169" s="40"/>
      <c r="H169" s="40"/>
      <c r="I169" s="41"/>
      <c r="J169" s="41"/>
      <c r="K169" s="41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">
      <c r="A170" s="12"/>
      <c r="B170" s="12"/>
      <c r="C170" s="12"/>
      <c r="D170" s="12"/>
      <c r="E170" s="12"/>
      <c r="F170" s="12"/>
      <c r="G170" s="40"/>
      <c r="H170" s="40"/>
      <c r="I170" s="41"/>
      <c r="J170" s="41"/>
      <c r="K170" s="41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">
      <c r="A171" s="12"/>
      <c r="B171" s="12"/>
      <c r="C171" s="12"/>
      <c r="D171" s="12"/>
      <c r="E171" s="12"/>
      <c r="F171" s="12"/>
      <c r="G171" s="40"/>
      <c r="H171" s="40"/>
      <c r="I171" s="41"/>
      <c r="J171" s="41"/>
      <c r="K171" s="41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">
      <c r="A172" s="12"/>
      <c r="B172" s="12"/>
      <c r="C172" s="12"/>
      <c r="D172" s="12"/>
      <c r="E172" s="12"/>
      <c r="F172" s="12"/>
      <c r="G172" s="40"/>
      <c r="H172" s="40"/>
      <c r="I172" s="41"/>
      <c r="J172" s="41"/>
      <c r="K172" s="41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">
      <c r="A173" s="12"/>
      <c r="B173" s="12"/>
      <c r="C173" s="12"/>
      <c r="D173" s="12"/>
      <c r="E173" s="12"/>
      <c r="F173" s="12"/>
      <c r="G173" s="40"/>
      <c r="H173" s="40"/>
      <c r="I173" s="41"/>
      <c r="J173" s="41"/>
      <c r="K173" s="41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">
      <c r="A174" s="12"/>
      <c r="B174" s="12"/>
      <c r="C174" s="12"/>
      <c r="D174" s="12"/>
      <c r="E174" s="12"/>
      <c r="F174" s="12"/>
      <c r="G174" s="40"/>
      <c r="H174" s="40"/>
      <c r="I174" s="41"/>
      <c r="J174" s="41"/>
      <c r="K174" s="41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">
      <c r="A175" s="12"/>
      <c r="B175" s="12"/>
      <c r="C175" s="12"/>
      <c r="D175" s="12"/>
      <c r="E175" s="12"/>
      <c r="F175" s="12"/>
      <c r="G175" s="40"/>
      <c r="H175" s="40"/>
      <c r="I175" s="41"/>
      <c r="J175" s="41"/>
      <c r="K175" s="41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">
      <c r="A176" s="12"/>
      <c r="B176" s="12"/>
      <c r="C176" s="12"/>
      <c r="D176" s="12"/>
      <c r="E176" s="12"/>
      <c r="F176" s="12"/>
      <c r="G176" s="40"/>
      <c r="H176" s="40"/>
      <c r="I176" s="41"/>
      <c r="J176" s="41"/>
      <c r="K176" s="41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">
      <c r="A177" s="12"/>
      <c r="B177" s="12"/>
      <c r="C177" s="12"/>
      <c r="D177" s="12"/>
      <c r="E177" s="12"/>
      <c r="F177" s="12"/>
      <c r="G177" s="40"/>
      <c r="H177" s="40"/>
      <c r="I177" s="41"/>
      <c r="J177" s="41"/>
      <c r="K177" s="41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">
      <c r="A178" s="12"/>
      <c r="B178" s="12"/>
      <c r="C178" s="12"/>
      <c r="D178" s="12"/>
      <c r="E178" s="12"/>
      <c r="F178" s="12"/>
      <c r="G178" s="40"/>
      <c r="H178" s="40"/>
      <c r="I178" s="41"/>
      <c r="J178" s="41"/>
      <c r="K178" s="41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">
      <c r="A179" s="12"/>
      <c r="B179" s="12"/>
      <c r="C179" s="12"/>
      <c r="D179" s="12"/>
      <c r="E179" s="12"/>
      <c r="F179" s="12"/>
      <c r="G179" s="40"/>
      <c r="H179" s="40"/>
      <c r="I179" s="41"/>
      <c r="J179" s="41"/>
      <c r="K179" s="41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">
      <c r="A180" s="12"/>
      <c r="B180" s="12"/>
      <c r="C180" s="12"/>
      <c r="D180" s="12"/>
      <c r="E180" s="12"/>
      <c r="F180" s="12"/>
      <c r="G180" s="40"/>
      <c r="H180" s="40"/>
      <c r="I180" s="41"/>
      <c r="J180" s="41"/>
      <c r="K180" s="41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">
      <c r="A181" s="12"/>
      <c r="B181" s="12"/>
      <c r="C181" s="12"/>
      <c r="D181" s="12"/>
      <c r="E181" s="12"/>
      <c r="F181" s="12"/>
      <c r="G181" s="40"/>
      <c r="H181" s="40"/>
      <c r="I181" s="41"/>
      <c r="J181" s="41"/>
      <c r="K181" s="41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">
      <c r="A182" s="12"/>
      <c r="B182" s="12"/>
      <c r="C182" s="12"/>
      <c r="D182" s="12"/>
      <c r="E182" s="12"/>
      <c r="F182" s="12"/>
      <c r="G182" s="40"/>
      <c r="H182" s="40"/>
      <c r="I182" s="41"/>
      <c r="J182" s="41"/>
      <c r="K182" s="41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">
      <c r="A183" s="12"/>
      <c r="B183" s="12"/>
      <c r="C183" s="12"/>
      <c r="D183" s="12"/>
      <c r="E183" s="12"/>
      <c r="F183" s="12"/>
      <c r="G183" s="40"/>
      <c r="H183" s="40"/>
      <c r="I183" s="41"/>
      <c r="J183" s="41"/>
      <c r="K183" s="41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">
      <c r="A184" s="12"/>
      <c r="B184" s="12"/>
      <c r="C184" s="12"/>
      <c r="D184" s="12"/>
      <c r="E184" s="12"/>
      <c r="F184" s="12"/>
      <c r="G184" s="40"/>
      <c r="H184" s="40"/>
      <c r="I184" s="41"/>
      <c r="J184" s="41"/>
      <c r="K184" s="41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">
      <c r="A185" s="12"/>
      <c r="B185" s="12"/>
      <c r="C185" s="12"/>
      <c r="D185" s="12"/>
      <c r="E185" s="12"/>
      <c r="F185" s="12"/>
      <c r="G185" s="40"/>
      <c r="H185" s="40"/>
      <c r="I185" s="41"/>
      <c r="J185" s="41"/>
      <c r="K185" s="41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">
      <c r="A186" s="12"/>
      <c r="B186" s="12"/>
      <c r="C186" s="12"/>
      <c r="D186" s="12"/>
      <c r="E186" s="12"/>
      <c r="F186" s="12"/>
      <c r="G186" s="40"/>
      <c r="H186" s="40"/>
      <c r="I186" s="41"/>
      <c r="J186" s="41"/>
      <c r="K186" s="41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">
      <c r="A187" s="12"/>
      <c r="B187" s="12"/>
      <c r="C187" s="12"/>
      <c r="D187" s="12"/>
      <c r="E187" s="12"/>
      <c r="F187" s="12"/>
      <c r="G187" s="40"/>
      <c r="H187" s="40"/>
      <c r="I187" s="41"/>
      <c r="J187" s="41"/>
      <c r="K187" s="41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">
      <c r="A188" s="12"/>
      <c r="B188" s="12"/>
      <c r="C188" s="12"/>
      <c r="D188" s="12"/>
      <c r="E188" s="12"/>
      <c r="F188" s="12"/>
      <c r="G188" s="40"/>
      <c r="H188" s="40"/>
      <c r="I188" s="41"/>
      <c r="J188" s="41"/>
      <c r="K188" s="41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">
      <c r="A189" s="12"/>
      <c r="B189" s="12"/>
      <c r="C189" s="12"/>
      <c r="D189" s="12"/>
      <c r="E189" s="12"/>
      <c r="F189" s="12"/>
      <c r="G189" s="40"/>
      <c r="H189" s="40"/>
      <c r="I189" s="41"/>
      <c r="J189" s="41"/>
      <c r="K189" s="41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">
      <c r="A190" s="12"/>
      <c r="B190" s="12"/>
      <c r="C190" s="12"/>
      <c r="D190" s="12"/>
      <c r="E190" s="12"/>
      <c r="F190" s="12"/>
      <c r="G190" s="40"/>
      <c r="H190" s="40"/>
      <c r="I190" s="41"/>
      <c r="J190" s="41"/>
      <c r="K190" s="4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">
      <c r="A191" s="12"/>
      <c r="B191" s="12"/>
      <c r="C191" s="12"/>
      <c r="D191" s="12"/>
      <c r="E191" s="12"/>
      <c r="F191" s="12"/>
      <c r="G191" s="40"/>
      <c r="H191" s="40"/>
      <c r="I191" s="41"/>
      <c r="J191" s="41"/>
      <c r="K191" s="41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">
      <c r="A192" s="12"/>
      <c r="B192" s="12"/>
      <c r="C192" s="12"/>
      <c r="D192" s="12"/>
      <c r="E192" s="12"/>
      <c r="F192" s="12"/>
      <c r="G192" s="40"/>
      <c r="H192" s="40"/>
      <c r="I192" s="41"/>
      <c r="J192" s="41"/>
      <c r="K192" s="4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">
      <c r="A193" s="12"/>
      <c r="B193" s="12"/>
      <c r="C193" s="12"/>
      <c r="D193" s="12"/>
      <c r="E193" s="12"/>
      <c r="F193" s="12"/>
      <c r="G193" s="40"/>
      <c r="H193" s="40"/>
      <c r="I193" s="41"/>
      <c r="J193" s="41"/>
      <c r="K193" s="41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">
      <c r="A194" s="12"/>
      <c r="B194" s="12"/>
      <c r="C194" s="12"/>
      <c r="D194" s="12"/>
      <c r="E194" s="12"/>
      <c r="F194" s="12"/>
      <c r="G194" s="40"/>
      <c r="H194" s="40"/>
      <c r="I194" s="41"/>
      <c r="J194" s="41"/>
      <c r="K194" s="41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">
      <c r="A195" s="12"/>
      <c r="B195" s="12"/>
      <c r="C195" s="12"/>
      <c r="D195" s="12"/>
      <c r="E195" s="12"/>
      <c r="F195" s="12"/>
      <c r="G195" s="40"/>
      <c r="H195" s="40"/>
      <c r="I195" s="41"/>
      <c r="J195" s="41"/>
      <c r="K195" s="41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">
      <c r="A196" s="12"/>
      <c r="B196" s="12"/>
      <c r="C196" s="12"/>
      <c r="D196" s="12"/>
      <c r="E196" s="12"/>
      <c r="F196" s="12"/>
      <c r="G196" s="40"/>
      <c r="H196" s="40"/>
      <c r="I196" s="41"/>
      <c r="J196" s="41"/>
      <c r="K196" s="41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">
      <c r="A197" s="12"/>
      <c r="B197" s="12"/>
      <c r="C197" s="12"/>
      <c r="D197" s="12"/>
      <c r="E197" s="12"/>
      <c r="F197" s="12"/>
      <c r="G197" s="40"/>
      <c r="H197" s="40"/>
      <c r="I197" s="41"/>
      <c r="J197" s="41"/>
      <c r="K197" s="41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">
      <c r="A198" s="12"/>
      <c r="B198" s="12"/>
      <c r="C198" s="12"/>
      <c r="D198" s="12"/>
      <c r="E198" s="12"/>
      <c r="F198" s="12"/>
      <c r="G198" s="40"/>
      <c r="H198" s="40"/>
      <c r="I198" s="41"/>
      <c r="J198" s="41"/>
      <c r="K198" s="41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">
      <c r="A199" s="12"/>
      <c r="B199" s="12"/>
      <c r="C199" s="12"/>
      <c r="D199" s="12"/>
      <c r="E199" s="12"/>
      <c r="F199" s="12"/>
      <c r="G199" s="40"/>
      <c r="H199" s="40"/>
      <c r="I199" s="41"/>
      <c r="J199" s="41"/>
      <c r="K199" s="41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">
      <c r="A200" s="12"/>
      <c r="B200" s="12"/>
      <c r="C200" s="12"/>
      <c r="D200" s="12"/>
      <c r="E200" s="12"/>
      <c r="F200" s="12"/>
      <c r="G200" s="40"/>
      <c r="H200" s="40"/>
      <c r="I200" s="41"/>
      <c r="J200" s="41"/>
      <c r="K200" s="41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">
      <c r="A201" s="12"/>
      <c r="B201" s="12"/>
      <c r="C201" s="12"/>
      <c r="D201" s="12"/>
      <c r="E201" s="12"/>
      <c r="F201" s="12"/>
      <c r="G201" s="40"/>
      <c r="H201" s="40"/>
      <c r="I201" s="41"/>
      <c r="J201" s="41"/>
      <c r="K201" s="41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">
      <c r="A202" s="12"/>
      <c r="B202" s="12"/>
      <c r="C202" s="12"/>
      <c r="D202" s="12"/>
      <c r="E202" s="12"/>
      <c r="F202" s="12"/>
      <c r="G202" s="40"/>
      <c r="H202" s="40"/>
      <c r="I202" s="41"/>
      <c r="J202" s="41"/>
      <c r="K202" s="41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">
      <c r="A203" s="12"/>
      <c r="B203" s="12"/>
      <c r="C203" s="12"/>
      <c r="D203" s="12"/>
      <c r="E203" s="12"/>
      <c r="F203" s="12"/>
      <c r="G203" s="40"/>
      <c r="H203" s="40"/>
      <c r="I203" s="41"/>
      <c r="J203" s="41"/>
      <c r="K203" s="41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">
      <c r="A204" s="12"/>
      <c r="B204" s="12"/>
      <c r="C204" s="12"/>
      <c r="D204" s="12"/>
      <c r="E204" s="12"/>
      <c r="F204" s="12"/>
      <c r="G204" s="40"/>
      <c r="H204" s="40"/>
      <c r="I204" s="41"/>
      <c r="J204" s="41"/>
      <c r="K204" s="41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">
      <c r="A205" s="12"/>
      <c r="B205" s="12"/>
      <c r="C205" s="12"/>
      <c r="D205" s="12"/>
      <c r="E205" s="12"/>
      <c r="F205" s="12"/>
      <c r="G205" s="40"/>
      <c r="H205" s="40"/>
      <c r="I205" s="41"/>
      <c r="J205" s="41"/>
      <c r="K205" s="41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</sheetData>
  <mergeCells count="149">
    <mergeCell ref="B87:F87"/>
    <mergeCell ref="G87:K87"/>
    <mergeCell ref="C84:D84"/>
    <mergeCell ref="H84:I84"/>
    <mergeCell ref="C85:D85"/>
    <mergeCell ref="H85:I85"/>
    <mergeCell ref="B86:E86"/>
    <mergeCell ref="G86:J86"/>
    <mergeCell ref="C81:D81"/>
    <mergeCell ref="H81:I81"/>
    <mergeCell ref="C82:D82"/>
    <mergeCell ref="H82:I82"/>
    <mergeCell ref="C83:D83"/>
    <mergeCell ref="H83:I83"/>
    <mergeCell ref="B75:F75"/>
    <mergeCell ref="G75:K75"/>
    <mergeCell ref="C77:F77"/>
    <mergeCell ref="H77:K77"/>
    <mergeCell ref="B78:D80"/>
    <mergeCell ref="E78:E80"/>
    <mergeCell ref="F78:F80"/>
    <mergeCell ref="G78:I80"/>
    <mergeCell ref="J78:J80"/>
    <mergeCell ref="K78:K80"/>
    <mergeCell ref="C72:D72"/>
    <mergeCell ref="H72:I72"/>
    <mergeCell ref="C73:D73"/>
    <mergeCell ref="H73:I73"/>
    <mergeCell ref="B74:E74"/>
    <mergeCell ref="G74:J74"/>
    <mergeCell ref="C69:D69"/>
    <mergeCell ref="H69:I69"/>
    <mergeCell ref="C70:D70"/>
    <mergeCell ref="H70:I70"/>
    <mergeCell ref="C71:D71"/>
    <mergeCell ref="H71:I71"/>
    <mergeCell ref="B66:D68"/>
    <mergeCell ref="E66:E68"/>
    <mergeCell ref="F66:F68"/>
    <mergeCell ref="G66:I68"/>
    <mergeCell ref="J66:J68"/>
    <mergeCell ref="K66:K68"/>
    <mergeCell ref="B60:F60"/>
    <mergeCell ref="G60:K60"/>
    <mergeCell ref="B63:K63"/>
    <mergeCell ref="B64:K64"/>
    <mergeCell ref="C65:F65"/>
    <mergeCell ref="H65:K65"/>
    <mergeCell ref="C57:D57"/>
    <mergeCell ref="H57:I57"/>
    <mergeCell ref="C58:D58"/>
    <mergeCell ref="H58:I58"/>
    <mergeCell ref="B59:E59"/>
    <mergeCell ref="G59:J59"/>
    <mergeCell ref="C54:D54"/>
    <mergeCell ref="H54:I54"/>
    <mergeCell ref="C55:D55"/>
    <mergeCell ref="H55:I55"/>
    <mergeCell ref="C56:D56"/>
    <mergeCell ref="H56:I56"/>
    <mergeCell ref="B48:F48"/>
    <mergeCell ref="G48:K48"/>
    <mergeCell ref="C50:F50"/>
    <mergeCell ref="H50:K50"/>
    <mergeCell ref="B51:D53"/>
    <mergeCell ref="E51:E53"/>
    <mergeCell ref="F51:F53"/>
    <mergeCell ref="G51:I53"/>
    <mergeCell ref="J51:J53"/>
    <mergeCell ref="K51:K53"/>
    <mergeCell ref="C45:D45"/>
    <mergeCell ref="H45:I45"/>
    <mergeCell ref="C46:D46"/>
    <mergeCell ref="H46:I46"/>
    <mergeCell ref="B47:E47"/>
    <mergeCell ref="G47:J47"/>
    <mergeCell ref="K39:K41"/>
    <mergeCell ref="C42:D42"/>
    <mergeCell ref="H42:I42"/>
    <mergeCell ref="C43:D43"/>
    <mergeCell ref="H43:I43"/>
    <mergeCell ref="C44:D44"/>
    <mergeCell ref="H44:I44"/>
    <mergeCell ref="B34:F34"/>
    <mergeCell ref="G34:K34"/>
    <mergeCell ref="B37:K37"/>
    <mergeCell ref="C38:F38"/>
    <mergeCell ref="H38:K38"/>
    <mergeCell ref="B39:D41"/>
    <mergeCell ref="E39:E41"/>
    <mergeCell ref="F39:F41"/>
    <mergeCell ref="G39:I41"/>
    <mergeCell ref="J39:J41"/>
    <mergeCell ref="C31:D31"/>
    <mergeCell ref="H31:I31"/>
    <mergeCell ref="C32:D32"/>
    <mergeCell ref="H32:I32"/>
    <mergeCell ref="B33:E33"/>
    <mergeCell ref="G33:J33"/>
    <mergeCell ref="C28:D28"/>
    <mergeCell ref="H28:I28"/>
    <mergeCell ref="C29:D29"/>
    <mergeCell ref="H29:I29"/>
    <mergeCell ref="C30:D30"/>
    <mergeCell ref="H30:I30"/>
    <mergeCell ref="B22:F22"/>
    <mergeCell ref="G22:K22"/>
    <mergeCell ref="C24:F24"/>
    <mergeCell ref="H24:K24"/>
    <mergeCell ref="B25:D27"/>
    <mergeCell ref="E25:E27"/>
    <mergeCell ref="F25:F27"/>
    <mergeCell ref="G25:I27"/>
    <mergeCell ref="J25:J27"/>
    <mergeCell ref="K25:K27"/>
    <mergeCell ref="C19:D19"/>
    <mergeCell ref="H19:I19"/>
    <mergeCell ref="C20:D20"/>
    <mergeCell ref="H20:I20"/>
    <mergeCell ref="B21:E21"/>
    <mergeCell ref="G21:J21"/>
    <mergeCell ref="C16:D16"/>
    <mergeCell ref="H16:I16"/>
    <mergeCell ref="C17:D17"/>
    <mergeCell ref="H17:I17"/>
    <mergeCell ref="C18:D18"/>
    <mergeCell ref="H18:I18"/>
    <mergeCell ref="B11:K11"/>
    <mergeCell ref="C12:F12"/>
    <mergeCell ref="H12:K12"/>
    <mergeCell ref="B13:D15"/>
    <mergeCell ref="E13:E15"/>
    <mergeCell ref="F13:F15"/>
    <mergeCell ref="G13:I15"/>
    <mergeCell ref="J13:J15"/>
    <mergeCell ref="K13:K15"/>
    <mergeCell ref="B6:C6"/>
    <mergeCell ref="J6:K6"/>
    <mergeCell ref="B7:C7"/>
    <mergeCell ref="J7:K7"/>
    <mergeCell ref="B8:K8"/>
    <mergeCell ref="B9:K9"/>
    <mergeCell ref="B2:K2"/>
    <mergeCell ref="B3:C3"/>
    <mergeCell ref="J3:K3"/>
    <mergeCell ref="B4:C4"/>
    <mergeCell ref="J4:K4"/>
    <mergeCell ref="B5:C5"/>
    <mergeCell ref="J5:K5"/>
  </mergeCells>
  <dataValidations count="2">
    <dataValidation type="list" allowBlank="1" showErrorMessage="1" sqref="C12 H12 C24 H24 C38 H38 C50 H50 C65 H65 C77 H77" xr:uid="{E1CE327F-72DE-4A45-BFAF-D7EABFF49346}">
      <formula1>$B$4:$C$7</formula1>
    </dataValidation>
    <dataValidation type="list" allowBlank="1" showErrorMessage="1" sqref="F16:F20 K16:K20 F28:F32 K28:K32 F42:F46 K42:K46 F54:F58 K54:K58 F69:F73 K69:K73 F81:F85 K81:K85" xr:uid="{B47A4C39-8D81-4769-840E-AFBE9E55B08A}">
      <formula1>$C$111:$C$142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AD28F-3C2B-435F-B6BA-73E0CC60AE54}">
  <sheetPr>
    <outlinePr summaryBelow="0" summaryRight="0"/>
  </sheetPr>
  <dimension ref="A1:Y231"/>
  <sheetViews>
    <sheetView showGridLines="0" topLeftCell="A46" workbookViewId="0"/>
  </sheetViews>
  <sheetFormatPr defaultColWidth="12.5703125" defaultRowHeight="12.75" customHeight="1"/>
  <cols>
    <col min="1" max="1" width="2.42578125" customWidth="1"/>
    <col min="2" max="2" width="7.5703125" customWidth="1"/>
    <col min="3" max="3" width="16.42578125" customWidth="1"/>
    <col min="4" max="4" width="8.85546875" customWidth="1"/>
    <col min="5" max="5" width="5.140625" customWidth="1"/>
    <col min="6" max="6" width="8.85546875" customWidth="1"/>
    <col min="7" max="7" width="7.5703125" customWidth="1"/>
    <col min="8" max="9" width="12.5703125" customWidth="1"/>
    <col min="10" max="10" width="5.140625" customWidth="1"/>
    <col min="11" max="11" width="8.85546875" customWidth="1"/>
    <col min="12" max="12" width="8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3.85546875" hidden="1" customWidth="1"/>
    <col min="21" max="21" width="12.5703125" hidden="1" customWidth="1"/>
    <col min="22" max="25" width="8.42578125" hidden="1" customWidth="1"/>
  </cols>
  <sheetData>
    <row r="1" spans="1:25" ht="23.25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 hidden="1">
      <c r="A2" s="1"/>
      <c r="B2" s="108" t="s">
        <v>170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hidden="1">
      <c r="A3" s="2"/>
      <c r="B3" s="49" t="s">
        <v>1</v>
      </c>
      <c r="C3" s="46"/>
      <c r="D3" s="3" t="s">
        <v>2</v>
      </c>
      <c r="E3" s="3" t="s">
        <v>3</v>
      </c>
      <c r="F3" s="3" t="s">
        <v>169</v>
      </c>
      <c r="G3" s="3" t="s">
        <v>4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119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 hidden="1">
      <c r="A4" s="118">
        <v>1</v>
      </c>
      <c r="B4" s="117" t="str">
        <f>VLOOKUP(A4,$M$4:$X$11,2,FALSE)</f>
        <v>Royal Fremantle 1</v>
      </c>
      <c r="C4" s="46"/>
      <c r="D4" s="116">
        <f>VLOOKUP(A4,$M$4:$X$11,3,FALSE)</f>
        <v>1</v>
      </c>
      <c r="E4" s="116">
        <f>VLOOKUP(A4,$M$4:$X$11,4,FALSE)</f>
        <v>1</v>
      </c>
      <c r="F4" s="116">
        <f>VLOOKUP(A4,$M$4:$X$11,5,FALSE)</f>
        <v>0</v>
      </c>
      <c r="G4" s="116">
        <f>VLOOKUP(A4,$M$4:$X$11,6,FALSE)</f>
        <v>0</v>
      </c>
      <c r="H4" s="116">
        <f>VLOOKUP(A4,$M$4:$X$11,7,FALSE)</f>
        <v>3.5</v>
      </c>
      <c r="I4" s="116">
        <f>VLOOKUP(A4,$M$4:$X$11,8,FALSE)</f>
        <v>3.5</v>
      </c>
      <c r="J4" s="115">
        <f>VLOOKUP(A4,$M$4:$X$11,9,FALSE)</f>
        <v>2</v>
      </c>
      <c r="K4" s="46"/>
      <c r="L4" s="112"/>
      <c r="M4" s="112">
        <f>RANK(X4,$X$4:$X$11,1)</f>
        <v>7</v>
      </c>
      <c r="N4" s="114" t="s">
        <v>16</v>
      </c>
      <c r="O4" s="113">
        <f>COUNTIF($N$13:$P$221,N4)</f>
        <v>1</v>
      </c>
      <c r="P4" s="112">
        <f>COUNTIF($R$13:$R$221,N4)</f>
        <v>0</v>
      </c>
      <c r="Q4" s="112">
        <f>COUNTIF($S$13:$T$221,N4)</f>
        <v>0</v>
      </c>
      <c r="R4" s="112">
        <f>O4-P4-Q4</f>
        <v>1</v>
      </c>
      <c r="S4" s="112">
        <f>SUMIF($N$12:$N$118,N4,$O$12:$O$118)+SUMIF($P$12:$P$118,N4,$Q$12:$Q$118)</f>
        <v>1.5</v>
      </c>
      <c r="T4" s="112">
        <f>O4*7-S4</f>
        <v>5.5</v>
      </c>
      <c r="U4" s="112">
        <f>P4*2+Q4</f>
        <v>0</v>
      </c>
      <c r="V4" s="112">
        <f>U4+(S4/100)</f>
        <v>1.4999999999999999E-2</v>
      </c>
      <c r="W4" s="112">
        <f>RANK(V4,$V$4:$V$11)</f>
        <v>7</v>
      </c>
      <c r="X4" s="112">
        <f>W4+0.01</f>
        <v>7.01</v>
      </c>
      <c r="Y4" s="111"/>
    </row>
    <row r="5" spans="1:25" ht="15" hidden="1">
      <c r="A5" s="118">
        <v>2</v>
      </c>
      <c r="B5" s="117" t="str">
        <f>VLOOKUP(A5,$M$4:$X$11,2,FALSE)</f>
        <v>The Vines 1</v>
      </c>
      <c r="C5" s="46"/>
      <c r="D5" s="116">
        <f>VLOOKUP(A5,$M$4:$X$11,3,FALSE)</f>
        <v>1</v>
      </c>
      <c r="E5" s="116">
        <f>VLOOKUP(A5,$M$4:$X$11,4,FALSE)</f>
        <v>1</v>
      </c>
      <c r="F5" s="116">
        <f>VLOOKUP(A5,$M$4:$X$11,5,FALSE)</f>
        <v>0</v>
      </c>
      <c r="G5" s="116">
        <f>VLOOKUP(A5,$M$4:$X$11,6,FALSE)</f>
        <v>0</v>
      </c>
      <c r="H5" s="116">
        <f>VLOOKUP(A5,$M$4:$X$11,7,FALSE)</f>
        <v>3.5</v>
      </c>
      <c r="I5" s="116">
        <f>VLOOKUP(A5,$M$4:$X$11,8,FALSE)</f>
        <v>3.5</v>
      </c>
      <c r="J5" s="115">
        <f>VLOOKUP(A5,$M$4:$X$11,9,FALSE)</f>
        <v>2</v>
      </c>
      <c r="K5" s="46"/>
      <c r="L5" s="112"/>
      <c r="M5" s="112">
        <f>RANK(X5,$X$4:$X$11,1)</f>
        <v>3</v>
      </c>
      <c r="N5" s="114" t="s">
        <v>17</v>
      </c>
      <c r="O5" s="113">
        <f>COUNTIF($N$13:$P$221,N5)</f>
        <v>1</v>
      </c>
      <c r="P5" s="112">
        <f>COUNTIF($R$13:$R$221,N5)</f>
        <v>1</v>
      </c>
      <c r="Q5" s="112">
        <f>COUNTIF($S$13:$T$221,N5)</f>
        <v>0</v>
      </c>
      <c r="R5" s="112">
        <f>O5-P5-Q5</f>
        <v>0</v>
      </c>
      <c r="S5" s="112">
        <f>SUMIF($N$12:$N$118,N5,$O$12:$O$118)+SUMIF($P$12:$P$118,N5,$Q$12:$Q$118)</f>
        <v>3</v>
      </c>
      <c r="T5" s="112">
        <f>O5*7-S5</f>
        <v>4</v>
      </c>
      <c r="U5" s="112">
        <f>P5*2+Q5</f>
        <v>2</v>
      </c>
      <c r="V5" s="112">
        <f>U5+(S5/100)</f>
        <v>2.0299999999999998</v>
      </c>
      <c r="W5" s="112">
        <f>RANK(V5,$V$4:$V$11)</f>
        <v>3</v>
      </c>
      <c r="X5" s="112">
        <f>W5+0.02</f>
        <v>3.02</v>
      </c>
      <c r="Y5" s="111"/>
    </row>
    <row r="6" spans="1:25" ht="15" hidden="1">
      <c r="A6" s="118">
        <v>3</v>
      </c>
      <c r="B6" s="117" t="str">
        <f>VLOOKUP(A6,$M$4:$X$11,2,FALSE)</f>
        <v>WAGC 1</v>
      </c>
      <c r="C6" s="46"/>
      <c r="D6" s="116">
        <f>VLOOKUP(A6,$M$4:$X$11,3,FALSE)</f>
        <v>1</v>
      </c>
      <c r="E6" s="116">
        <f>VLOOKUP(A6,$M$4:$X$11,4,FALSE)</f>
        <v>1</v>
      </c>
      <c r="F6" s="116">
        <f>VLOOKUP(A6,$M$4:$X$11,5,FALSE)</f>
        <v>0</v>
      </c>
      <c r="G6" s="116">
        <f>VLOOKUP(A6,$M$4:$X$11,6,FALSE)</f>
        <v>0</v>
      </c>
      <c r="H6" s="116">
        <f>VLOOKUP(A6,$M$4:$X$11,7,FALSE)</f>
        <v>3</v>
      </c>
      <c r="I6" s="116">
        <f>VLOOKUP(A6,$M$4:$X$11,8,FALSE)</f>
        <v>4</v>
      </c>
      <c r="J6" s="115">
        <f>VLOOKUP(A6,$M$4:$X$11,9,FALSE)</f>
        <v>2</v>
      </c>
      <c r="K6" s="46"/>
      <c r="L6" s="112"/>
      <c r="M6" s="112">
        <f>RANK(X6,$X$4:$X$11,1)</f>
        <v>4</v>
      </c>
      <c r="N6" s="114" t="s">
        <v>19</v>
      </c>
      <c r="O6" s="113">
        <f>COUNTIF($N$13:$P$221,N6)</f>
        <v>1</v>
      </c>
      <c r="P6" s="112">
        <f>COUNTIF($R$13:$R$221,N6)</f>
        <v>1</v>
      </c>
      <c r="Q6" s="112">
        <f>COUNTIF($S$13:$T$221,N6)</f>
        <v>0</v>
      </c>
      <c r="R6" s="112">
        <f>O6-P6-Q6</f>
        <v>0</v>
      </c>
      <c r="S6" s="112">
        <f>SUMIF($N$12:$N$118,N6,$O$12:$O$118)+SUMIF($P$12:$P$118,N6,$Q$12:$Q$118)</f>
        <v>3</v>
      </c>
      <c r="T6" s="112">
        <f>O6*7-S6</f>
        <v>4</v>
      </c>
      <c r="U6" s="112">
        <f>P6*2+Q6</f>
        <v>2</v>
      </c>
      <c r="V6" s="112">
        <f>U6+(S6/100)</f>
        <v>2.0299999999999998</v>
      </c>
      <c r="W6" s="112">
        <f>RANK(V6,$V$4:$V$11)</f>
        <v>3</v>
      </c>
      <c r="X6" s="112">
        <f>W6+0.03</f>
        <v>3.03</v>
      </c>
      <c r="Y6" s="111"/>
    </row>
    <row r="7" spans="1:25" ht="15" hidden="1">
      <c r="A7" s="118">
        <v>4</v>
      </c>
      <c r="B7" s="117" t="str">
        <f>VLOOKUP(A7,$M$4:$X$11,2,FALSE)</f>
        <v>Royal Perth 1</v>
      </c>
      <c r="C7" s="46"/>
      <c r="D7" s="116">
        <f>VLOOKUP(A7,$M$4:$X$11,3,FALSE)</f>
        <v>1</v>
      </c>
      <c r="E7" s="116">
        <f>VLOOKUP(A7,$M$4:$X$11,4,FALSE)</f>
        <v>1</v>
      </c>
      <c r="F7" s="116">
        <f>VLOOKUP(A7,$M$4:$X$11,5,FALSE)</f>
        <v>0</v>
      </c>
      <c r="G7" s="116">
        <f>VLOOKUP(A7,$M$4:$X$11,6,FALSE)</f>
        <v>0</v>
      </c>
      <c r="H7" s="116">
        <f>VLOOKUP(A7,$M$4:$X$11,7,FALSE)</f>
        <v>3</v>
      </c>
      <c r="I7" s="116">
        <f>VLOOKUP(A7,$M$4:$X$11,8,FALSE)</f>
        <v>4</v>
      </c>
      <c r="J7" s="115">
        <f>VLOOKUP(A7,$M$4:$X$11,9,FALSE)</f>
        <v>2</v>
      </c>
      <c r="K7" s="46"/>
      <c r="L7" s="112"/>
      <c r="M7" s="112">
        <f>RANK(X7,$X$4:$X$11,1)</f>
        <v>8</v>
      </c>
      <c r="N7" s="114" t="s">
        <v>18</v>
      </c>
      <c r="O7" s="113">
        <f>COUNTIF($N$13:$P$221,N7)</f>
        <v>1</v>
      </c>
      <c r="P7" s="112">
        <f>COUNTIF($R$13:$R$221,N7)</f>
        <v>0</v>
      </c>
      <c r="Q7" s="112">
        <f>COUNTIF($S$13:$T$221,N7)</f>
        <v>0</v>
      </c>
      <c r="R7" s="112">
        <f>O7-P7-Q7</f>
        <v>1</v>
      </c>
      <c r="S7" s="112">
        <f>SUMIF($N$12:$N$118,N7,$O$12:$O$118)+SUMIF($P$12:$P$118,N7,$Q$12:$Q$118)</f>
        <v>1.5</v>
      </c>
      <c r="T7" s="112">
        <f>O7*7-S7</f>
        <v>5.5</v>
      </c>
      <c r="U7" s="112">
        <f>P7*2+Q7</f>
        <v>0</v>
      </c>
      <c r="V7" s="112">
        <f>U7+(S7/100)</f>
        <v>1.4999999999999999E-2</v>
      </c>
      <c r="W7" s="112">
        <f>RANK(V7,$V$4:$V$11)</f>
        <v>7</v>
      </c>
      <c r="X7" s="112">
        <f>W7+0.04</f>
        <v>7.04</v>
      </c>
      <c r="Y7" s="111"/>
    </row>
    <row r="8" spans="1:25" ht="15" hidden="1">
      <c r="A8" s="118">
        <v>5</v>
      </c>
      <c r="B8" s="117" t="str">
        <f>VLOOKUP(A8,$M$4:$X$11,2,FALSE)</f>
        <v>Wanneroo</v>
      </c>
      <c r="C8" s="46"/>
      <c r="D8" s="116">
        <f>VLOOKUP(A8,$M$4:$X$11,3,FALSE)</f>
        <v>1</v>
      </c>
      <c r="E8" s="116">
        <f>VLOOKUP(A8,$M$4:$X$11,4,FALSE)</f>
        <v>0</v>
      </c>
      <c r="F8" s="116">
        <f>VLOOKUP(A8,$M$4:$X$11,5,FALSE)</f>
        <v>0</v>
      </c>
      <c r="G8" s="116">
        <f>VLOOKUP(A8,$M$4:$X$11,6,FALSE)</f>
        <v>1</v>
      </c>
      <c r="H8" s="116">
        <f>VLOOKUP(A8,$M$4:$X$11,7,FALSE)</f>
        <v>2</v>
      </c>
      <c r="I8" s="116">
        <f>VLOOKUP(A8,$M$4:$X$11,8,FALSE)</f>
        <v>5</v>
      </c>
      <c r="J8" s="115">
        <f>VLOOKUP(A8,$M$4:$X$11,9,FALSE)</f>
        <v>0</v>
      </c>
      <c r="K8" s="46"/>
      <c r="L8" s="112"/>
      <c r="M8" s="112">
        <f>RANK(X8,$X$4:$X$11,1)</f>
        <v>5</v>
      </c>
      <c r="N8" s="114" t="s">
        <v>93</v>
      </c>
      <c r="O8" s="113">
        <f>COUNTIF($N$13:$P$221,N8)</f>
        <v>1</v>
      </c>
      <c r="P8" s="112">
        <f>COUNTIF($R$13:$R$221,N8)</f>
        <v>0</v>
      </c>
      <c r="Q8" s="112">
        <f>COUNTIF($S$13:$T$221,N8)</f>
        <v>0</v>
      </c>
      <c r="R8" s="112">
        <f>O8-P8-Q8</f>
        <v>1</v>
      </c>
      <c r="S8" s="112">
        <f>SUMIF($N$12:$N$118,N8,$O$12:$O$118)+SUMIF($P$12:$P$118,N8,$Q$12:$Q$118)</f>
        <v>2</v>
      </c>
      <c r="T8" s="112">
        <f>O8*7-S8</f>
        <v>5</v>
      </c>
      <c r="U8" s="112">
        <f>P8*2+Q8</f>
        <v>0</v>
      </c>
      <c r="V8" s="112">
        <f>U8+(S8/100)</f>
        <v>0.02</v>
      </c>
      <c r="W8" s="112">
        <f>RANK(V8,$V$4:$V$11)</f>
        <v>5</v>
      </c>
      <c r="X8" s="112">
        <f>W8+0.05</f>
        <v>5.05</v>
      </c>
      <c r="Y8" s="111"/>
    </row>
    <row r="9" spans="1:25" ht="15" hidden="1">
      <c r="A9" s="118">
        <v>6</v>
      </c>
      <c r="B9" s="117" t="str">
        <f>VLOOKUP(A9,$M$4:$X$11,2,FALSE)</f>
        <v>Lake Karrinyup 1</v>
      </c>
      <c r="C9" s="46"/>
      <c r="D9" s="116">
        <f>VLOOKUP(A9,$M$4:$X$11,3,FALSE)</f>
        <v>1</v>
      </c>
      <c r="E9" s="116">
        <f>VLOOKUP(A9,$M$4:$X$11,4,FALSE)</f>
        <v>0</v>
      </c>
      <c r="F9" s="116">
        <f>VLOOKUP(A9,$M$4:$X$11,5,FALSE)</f>
        <v>0</v>
      </c>
      <c r="G9" s="116">
        <f>VLOOKUP(A9,$M$4:$X$11,6,FALSE)</f>
        <v>1</v>
      </c>
      <c r="H9" s="116">
        <f>VLOOKUP(A9,$M$4:$X$11,7,FALSE)</f>
        <v>2</v>
      </c>
      <c r="I9" s="116">
        <f>VLOOKUP(A9,$M$4:$X$11,8,FALSE)</f>
        <v>5</v>
      </c>
      <c r="J9" s="115">
        <f>VLOOKUP(A9,$M$4:$X$11,9,FALSE)</f>
        <v>0</v>
      </c>
      <c r="K9" s="46"/>
      <c r="L9" s="112"/>
      <c r="M9" s="112">
        <f>RANK(X9,$X$4:$X$11,1)</f>
        <v>6</v>
      </c>
      <c r="N9" s="114" t="s">
        <v>94</v>
      </c>
      <c r="O9" s="113">
        <f>COUNTIF($N$13:$P$221,N9)</f>
        <v>1</v>
      </c>
      <c r="P9" s="112">
        <f>COUNTIF($R$13:$R$221,N9)</f>
        <v>0</v>
      </c>
      <c r="Q9" s="112">
        <f>COUNTIF($S$13:$T$221,N9)</f>
        <v>0</v>
      </c>
      <c r="R9" s="112">
        <f>O9-P9-Q9</f>
        <v>1</v>
      </c>
      <c r="S9" s="112">
        <f>SUMIF($N$12:$N$118,N9,$O$12:$O$118)+SUMIF($P$12:$P$118,N9,$Q$12:$Q$118)</f>
        <v>2</v>
      </c>
      <c r="T9" s="112">
        <f>O9*7-S9</f>
        <v>5</v>
      </c>
      <c r="U9" s="112">
        <f>P9*2+Q9</f>
        <v>0</v>
      </c>
      <c r="V9" s="112">
        <f>U9+(S9/100)</f>
        <v>0.02</v>
      </c>
      <c r="W9" s="112">
        <f>RANK(V9,$V$4:$V$11)</f>
        <v>5</v>
      </c>
      <c r="X9" s="112">
        <f>W9+0.06</f>
        <v>5.0599999999999996</v>
      </c>
      <c r="Y9" s="111"/>
    </row>
    <row r="10" spans="1:25" ht="15" hidden="1">
      <c r="A10" s="118">
        <v>7</v>
      </c>
      <c r="B10" s="117" t="str">
        <f>VLOOKUP(A10,$M$4:$X$11,2,FALSE)</f>
        <v>Joondalup 1</v>
      </c>
      <c r="C10" s="46"/>
      <c r="D10" s="116">
        <f>VLOOKUP(A10,$M$4:$X$11,3,FALSE)</f>
        <v>1</v>
      </c>
      <c r="E10" s="116">
        <f>VLOOKUP(A10,$M$4:$X$11,4,FALSE)</f>
        <v>0</v>
      </c>
      <c r="F10" s="116">
        <f>VLOOKUP(A10,$M$4:$X$11,5,FALSE)</f>
        <v>0</v>
      </c>
      <c r="G10" s="116">
        <f>VLOOKUP(A10,$M$4:$X$11,6,FALSE)</f>
        <v>1</v>
      </c>
      <c r="H10" s="116">
        <f>VLOOKUP(A10,$M$4:$X$11,7,FALSE)</f>
        <v>1.5</v>
      </c>
      <c r="I10" s="116">
        <f>VLOOKUP(A10,$M$4:$X$11,8,FALSE)</f>
        <v>5.5</v>
      </c>
      <c r="J10" s="115">
        <f>VLOOKUP(A10,$M$4:$X$11,9,FALSE)</f>
        <v>0</v>
      </c>
      <c r="K10" s="46"/>
      <c r="L10" s="112"/>
      <c r="M10" s="112">
        <f>RANK(X10,$X$4:$X$11,1)</f>
        <v>1</v>
      </c>
      <c r="N10" s="114" t="s">
        <v>95</v>
      </c>
      <c r="O10" s="113">
        <f>COUNTIF($N$13:$P$221,N10)</f>
        <v>1</v>
      </c>
      <c r="P10" s="112">
        <f>COUNTIF($R$13:$R$221,N10)</f>
        <v>1</v>
      </c>
      <c r="Q10" s="112">
        <f>COUNTIF($S$13:$T$221,N10)</f>
        <v>0</v>
      </c>
      <c r="R10" s="112">
        <f>O10-P10-Q10</f>
        <v>0</v>
      </c>
      <c r="S10" s="112">
        <f>SUMIF($N$12:$N$118,N10,$O$12:$O$118)+SUMIF($P$12:$P$118,N10,$Q$12:$Q$118)</f>
        <v>3.5</v>
      </c>
      <c r="T10" s="112">
        <f>O10*7-S10</f>
        <v>3.5</v>
      </c>
      <c r="U10" s="112">
        <f>P10*2+Q10</f>
        <v>2</v>
      </c>
      <c r="V10" s="112">
        <f>U10+(S10/100)</f>
        <v>2.0350000000000001</v>
      </c>
      <c r="W10" s="112">
        <f>RANK(V10,$V$4:$V$11)</f>
        <v>1</v>
      </c>
      <c r="X10" s="112">
        <f>W10+0.07</f>
        <v>1.07</v>
      </c>
      <c r="Y10" s="111"/>
    </row>
    <row r="11" spans="1:25" ht="15" hidden="1">
      <c r="A11" s="118">
        <v>8</v>
      </c>
      <c r="B11" s="117" t="str">
        <f>VLOOKUP(A11,$M$4:$X$11,2,FALSE)</f>
        <v>Gosnells 1</v>
      </c>
      <c r="C11" s="46"/>
      <c r="D11" s="116">
        <f>VLOOKUP(A11,$M$4:$X$11,3,FALSE)</f>
        <v>1</v>
      </c>
      <c r="E11" s="116">
        <f>VLOOKUP(A11,$M$4:$X$11,4,FALSE)</f>
        <v>0</v>
      </c>
      <c r="F11" s="116">
        <f>VLOOKUP(A11,$M$4:$X$11,5,FALSE)</f>
        <v>0</v>
      </c>
      <c r="G11" s="116">
        <f>VLOOKUP(A11,$M$4:$X$11,6,FALSE)</f>
        <v>1</v>
      </c>
      <c r="H11" s="116">
        <f>VLOOKUP(A11,$M$4:$X$11,7,FALSE)</f>
        <v>1.5</v>
      </c>
      <c r="I11" s="116">
        <f>VLOOKUP(A11,$M$4:$X$11,8,FALSE)</f>
        <v>5.5</v>
      </c>
      <c r="J11" s="115">
        <f>VLOOKUP(A11,$M$4:$X$11,9,FALSE)</f>
        <v>0</v>
      </c>
      <c r="K11" s="46"/>
      <c r="L11" s="112"/>
      <c r="M11" s="112">
        <f>RANK(X11,$X$4:$X$11,1)</f>
        <v>2</v>
      </c>
      <c r="N11" s="114" t="s">
        <v>96</v>
      </c>
      <c r="O11" s="113">
        <f>COUNTIF($N$13:$P$221,N11)</f>
        <v>1</v>
      </c>
      <c r="P11" s="112">
        <f>COUNTIF($R$13:$R$221,N11)</f>
        <v>1</v>
      </c>
      <c r="Q11" s="112">
        <f>COUNTIF($S$13:$T$221,N11)</f>
        <v>0</v>
      </c>
      <c r="R11" s="112">
        <f>O11-P11-Q11</f>
        <v>0</v>
      </c>
      <c r="S11" s="112">
        <f>SUMIF($N$12:$N$118,N11,$O$12:$O$118)+SUMIF($P$12:$P$118,N11,$Q$12:$Q$118)</f>
        <v>3.5</v>
      </c>
      <c r="T11" s="112">
        <f>O11*7-S11</f>
        <v>3.5</v>
      </c>
      <c r="U11" s="112">
        <f>P11*2+Q11</f>
        <v>2</v>
      </c>
      <c r="V11" s="112">
        <f>U11+(S11/100)</f>
        <v>2.0350000000000001</v>
      </c>
      <c r="W11" s="112">
        <f>RANK(V11,$V$4:$V$11)</f>
        <v>1</v>
      </c>
      <c r="X11" s="112">
        <f>W11+0.08</f>
        <v>1.08</v>
      </c>
      <c r="Y11" s="111"/>
    </row>
    <row r="12" spans="1:25" ht="15" hidden="1">
      <c r="A12" s="109"/>
      <c r="B12" s="110"/>
      <c r="C12" s="48"/>
      <c r="D12" s="48"/>
      <c r="E12" s="48"/>
      <c r="F12" s="48"/>
      <c r="G12" s="48"/>
      <c r="H12" s="48"/>
      <c r="I12" s="48"/>
      <c r="J12" s="48"/>
      <c r="K12" s="46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</row>
    <row r="13" spans="1:25" ht="23.25">
      <c r="A13" s="1"/>
      <c r="B13" s="108" t="s">
        <v>20</v>
      </c>
      <c r="C13" s="48"/>
      <c r="D13" s="48"/>
      <c r="E13" s="48"/>
      <c r="F13" s="48"/>
      <c r="G13" s="48"/>
      <c r="H13" s="48"/>
      <c r="I13" s="48"/>
      <c r="J13" s="48"/>
      <c r="K13" s="4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25" customHeight="1">
      <c r="A14" s="103"/>
      <c r="B14" s="60" t="s">
        <v>168</v>
      </c>
      <c r="C14" s="48"/>
      <c r="D14" s="48"/>
      <c r="E14" s="48"/>
      <c r="F14" s="48"/>
      <c r="G14" s="48"/>
      <c r="H14" s="48"/>
      <c r="I14" s="48"/>
      <c r="J14" s="48"/>
      <c r="K14" s="48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</row>
    <row r="15" spans="1:25" ht="15">
      <c r="A15" s="18"/>
      <c r="B15" s="19" t="s">
        <v>22</v>
      </c>
      <c r="C15" s="100" t="s">
        <v>96</v>
      </c>
      <c r="D15" s="48"/>
      <c r="E15" s="48"/>
      <c r="F15" s="46"/>
      <c r="G15" s="24" t="s">
        <v>22</v>
      </c>
      <c r="H15" s="99" t="s">
        <v>18</v>
      </c>
      <c r="I15" s="48"/>
      <c r="J15" s="48"/>
      <c r="K15" s="46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ht="15">
      <c r="A16" s="18"/>
      <c r="B16" s="97" t="s">
        <v>126</v>
      </c>
      <c r="C16" s="98" t="s">
        <v>23</v>
      </c>
      <c r="D16" s="95"/>
      <c r="E16" s="94"/>
      <c r="F16" s="97" t="s">
        <v>25</v>
      </c>
      <c r="G16" s="93" t="s">
        <v>126</v>
      </c>
      <c r="H16" s="96" t="s">
        <v>23</v>
      </c>
      <c r="I16" s="95"/>
      <c r="J16" s="94"/>
      <c r="K16" s="93" t="s">
        <v>25</v>
      </c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1:25" ht="15">
      <c r="A17" s="18"/>
      <c r="B17" s="92"/>
      <c r="C17" s="64"/>
      <c r="D17" s="55"/>
      <c r="E17" s="52"/>
      <c r="F17" s="92"/>
      <c r="G17" s="92"/>
      <c r="H17" s="64"/>
      <c r="I17" s="55"/>
      <c r="J17" s="52"/>
      <c r="K17" s="92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1:25" ht="15">
      <c r="A18" s="18"/>
      <c r="B18" s="91"/>
      <c r="C18" s="65"/>
      <c r="D18" s="56"/>
      <c r="E18" s="53"/>
      <c r="F18" s="91"/>
      <c r="G18" s="91"/>
      <c r="H18" s="65"/>
      <c r="I18" s="56"/>
      <c r="J18" s="53"/>
      <c r="K18" s="91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1:25" ht="15">
      <c r="A19" s="18"/>
      <c r="B19" s="19">
        <v>1</v>
      </c>
      <c r="C19" s="66" t="s">
        <v>167</v>
      </c>
      <c r="D19" s="48"/>
      <c r="E19" s="46"/>
      <c r="F19" s="23" t="s">
        <v>37</v>
      </c>
      <c r="G19" s="24">
        <v>1</v>
      </c>
      <c r="H19" s="66" t="s">
        <v>166</v>
      </c>
      <c r="I19" s="48"/>
      <c r="J19" s="46"/>
      <c r="K19" s="23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</row>
    <row r="20" spans="1:25" ht="15">
      <c r="A20" s="18"/>
      <c r="B20" s="19">
        <v>2</v>
      </c>
      <c r="C20" s="66" t="s">
        <v>123</v>
      </c>
      <c r="D20" s="48"/>
      <c r="E20" s="46"/>
      <c r="F20" s="23" t="s">
        <v>31</v>
      </c>
      <c r="G20" s="24">
        <v>2</v>
      </c>
      <c r="H20" s="66" t="s">
        <v>27</v>
      </c>
      <c r="I20" s="48"/>
      <c r="J20" s="46"/>
      <c r="K20" s="23" t="s">
        <v>31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</row>
    <row r="21" spans="1:25" ht="15">
      <c r="A21" s="18"/>
      <c r="B21" s="19">
        <v>3</v>
      </c>
      <c r="C21" s="66" t="s">
        <v>165</v>
      </c>
      <c r="D21" s="48"/>
      <c r="E21" s="46"/>
      <c r="F21" s="23"/>
      <c r="G21" s="24">
        <v>3</v>
      </c>
      <c r="H21" s="66" t="s">
        <v>164</v>
      </c>
      <c r="I21" s="48"/>
      <c r="J21" s="46"/>
      <c r="K21" s="23" t="s">
        <v>70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</row>
    <row r="22" spans="1:25" ht="15">
      <c r="A22" s="18"/>
      <c r="B22" s="19">
        <v>4</v>
      </c>
      <c r="C22" s="66" t="s">
        <v>163</v>
      </c>
      <c r="D22" s="48"/>
      <c r="E22" s="46"/>
      <c r="F22" s="23" t="s">
        <v>59</v>
      </c>
      <c r="G22" s="24">
        <v>4</v>
      </c>
      <c r="H22" s="66" t="s">
        <v>162</v>
      </c>
      <c r="I22" s="48"/>
      <c r="J22" s="46"/>
      <c r="K22" s="23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5">
      <c r="A23" s="18"/>
      <c r="B23" s="19">
        <v>5</v>
      </c>
      <c r="C23" s="66" t="s">
        <v>161</v>
      </c>
      <c r="D23" s="48"/>
      <c r="E23" s="46"/>
      <c r="F23" s="23" t="s">
        <v>70</v>
      </c>
      <c r="G23" s="24">
        <v>5</v>
      </c>
      <c r="H23" s="66" t="s">
        <v>160</v>
      </c>
      <c r="I23" s="48"/>
      <c r="J23" s="46"/>
      <c r="K23" s="23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</row>
    <row r="24" spans="1:25" ht="15">
      <c r="A24" s="18"/>
      <c r="B24" s="89" t="str">
        <f>"TOTAL MATCHES WON BY : "&amp;C15</f>
        <v>TOTAL MATCHES WON BY : The Vines 1</v>
      </c>
      <c r="C24" s="48"/>
      <c r="D24" s="48"/>
      <c r="E24" s="46"/>
      <c r="F24" s="87">
        <f>COUNTA(F19:F23)-0.5*COUNTIF(F19:F23,"Sq*")-COUNTIF(F19:F23,"TBA")</f>
        <v>3.5</v>
      </c>
      <c r="G24" s="88" t="str">
        <f>"TOTAL MATCHES WON BY : "&amp;H15</f>
        <v>TOTAL MATCHES WON BY : Gosnells 1</v>
      </c>
      <c r="H24" s="48"/>
      <c r="I24" s="48"/>
      <c r="J24" s="46"/>
      <c r="K24" s="87">
        <f>COUNTA(K19:K23)-0.5*COUNTIF(K19:K23,"Sq*")-COUNTIF(K19:K23,"TBA")</f>
        <v>1.5</v>
      </c>
      <c r="L24" s="86"/>
      <c r="M24" s="86"/>
      <c r="N24" s="86" t="str">
        <f>IF(F24+K24=0,"",C15)</f>
        <v>The Vines 1</v>
      </c>
      <c r="O24" s="86">
        <f>F24</f>
        <v>3.5</v>
      </c>
      <c r="P24" s="86" t="str">
        <f>IF(F24+K24=0,"",H15)</f>
        <v>Gosnells 1</v>
      </c>
      <c r="Q24" s="86">
        <f>K24</f>
        <v>1.5</v>
      </c>
      <c r="R24" s="86" t="str">
        <f>G25</f>
        <v>The Vines 1</v>
      </c>
      <c r="S24" s="86" t="str">
        <f>IF(R24="HALVED",C15,"")</f>
        <v/>
      </c>
      <c r="T24" s="86" t="str">
        <f>IF(R24="HALVED",H15,"")</f>
        <v/>
      </c>
      <c r="U24" s="86"/>
      <c r="V24" s="86"/>
      <c r="W24" s="86"/>
      <c r="X24" s="86"/>
      <c r="Y24" s="86"/>
    </row>
    <row r="25" spans="1:25" ht="15">
      <c r="A25" s="31"/>
      <c r="B25" s="85" t="s">
        <v>41</v>
      </c>
      <c r="C25" s="48"/>
      <c r="D25" s="48"/>
      <c r="E25" s="48"/>
      <c r="F25" s="46"/>
      <c r="G25" s="68" t="str">
        <f>IF(F24+K24&lt;4,"",IF(F24=K24,"HALVED",IF(F24&gt;K24,C15,H15)))</f>
        <v>The Vines 1</v>
      </c>
      <c r="H25" s="48"/>
      <c r="I25" s="48"/>
      <c r="J25" s="48"/>
      <c r="K25" s="46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ht="15">
      <c r="A26" s="31"/>
      <c r="B26" s="102"/>
      <c r="C26" s="102"/>
      <c r="D26" s="102"/>
      <c r="E26" s="102"/>
      <c r="F26" s="102"/>
      <c r="G26" s="101"/>
      <c r="H26" s="101"/>
      <c r="I26" s="101"/>
      <c r="J26" s="101"/>
      <c r="K26" s="101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ht="15">
      <c r="A27" s="18"/>
      <c r="B27" s="19" t="s">
        <v>22</v>
      </c>
      <c r="C27" s="100" t="s">
        <v>95</v>
      </c>
      <c r="D27" s="48"/>
      <c r="E27" s="48"/>
      <c r="F27" s="46"/>
      <c r="G27" s="24" t="s">
        <v>22</v>
      </c>
      <c r="H27" s="99" t="s">
        <v>16</v>
      </c>
      <c r="I27" s="48"/>
      <c r="J27" s="48"/>
      <c r="K27" s="46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1:25" ht="15">
      <c r="A28" s="18"/>
      <c r="B28" s="97" t="s">
        <v>126</v>
      </c>
      <c r="C28" s="98" t="s">
        <v>23</v>
      </c>
      <c r="D28" s="95"/>
      <c r="E28" s="94"/>
      <c r="F28" s="97" t="s">
        <v>25</v>
      </c>
      <c r="G28" s="93" t="s">
        <v>126</v>
      </c>
      <c r="H28" s="96" t="s">
        <v>23</v>
      </c>
      <c r="I28" s="95"/>
      <c r="J28" s="94"/>
      <c r="K28" s="93" t="s">
        <v>25</v>
      </c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</row>
    <row r="29" spans="1:25" ht="15">
      <c r="A29" s="18"/>
      <c r="B29" s="92"/>
      <c r="C29" s="64"/>
      <c r="D29" s="55"/>
      <c r="E29" s="52"/>
      <c r="F29" s="92"/>
      <c r="G29" s="92"/>
      <c r="H29" s="64"/>
      <c r="I29" s="55"/>
      <c r="J29" s="52"/>
      <c r="K29" s="92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</row>
    <row r="30" spans="1:25" ht="15">
      <c r="A30" s="18"/>
      <c r="B30" s="91"/>
      <c r="C30" s="65"/>
      <c r="D30" s="56"/>
      <c r="E30" s="53"/>
      <c r="F30" s="91"/>
      <c r="G30" s="91"/>
      <c r="H30" s="65"/>
      <c r="I30" s="56"/>
      <c r="J30" s="53"/>
      <c r="K30" s="91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</row>
    <row r="31" spans="1:25" ht="15">
      <c r="A31" s="18"/>
      <c r="B31" s="19">
        <v>1</v>
      </c>
      <c r="C31" s="66" t="s">
        <v>159</v>
      </c>
      <c r="D31" s="48"/>
      <c r="E31" s="46"/>
      <c r="F31" s="23"/>
      <c r="G31" s="24">
        <v>1</v>
      </c>
      <c r="H31" s="66" t="s">
        <v>158</v>
      </c>
      <c r="I31" s="48"/>
      <c r="J31" s="46"/>
      <c r="K31" s="23" t="s">
        <v>55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</row>
    <row r="32" spans="1:25" ht="15">
      <c r="A32" s="18"/>
      <c r="B32" s="19">
        <v>2</v>
      </c>
      <c r="C32" s="66" t="s">
        <v>157</v>
      </c>
      <c r="D32" s="48"/>
      <c r="E32" s="46"/>
      <c r="F32" s="23" t="s">
        <v>35</v>
      </c>
      <c r="G32" s="24">
        <v>2</v>
      </c>
      <c r="H32" s="66" t="s">
        <v>156</v>
      </c>
      <c r="I32" s="48"/>
      <c r="J32" s="46"/>
      <c r="K32" s="23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  <row r="33" spans="1:25" ht="15">
      <c r="A33" s="18"/>
      <c r="B33" s="19">
        <v>3</v>
      </c>
      <c r="C33" s="66" t="s">
        <v>155</v>
      </c>
      <c r="D33" s="48"/>
      <c r="E33" s="46"/>
      <c r="F33" s="23" t="s">
        <v>70</v>
      </c>
      <c r="G33" s="24">
        <v>3</v>
      </c>
      <c r="H33" s="66" t="s">
        <v>154</v>
      </c>
      <c r="I33" s="48"/>
      <c r="J33" s="46"/>
      <c r="K33" s="23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1:25" ht="15">
      <c r="A34" s="18"/>
      <c r="B34" s="19">
        <v>4</v>
      </c>
      <c r="C34" s="66" t="s">
        <v>153</v>
      </c>
      <c r="D34" s="48"/>
      <c r="E34" s="46"/>
      <c r="F34" s="23" t="s">
        <v>31</v>
      </c>
      <c r="G34" s="24">
        <v>4</v>
      </c>
      <c r="H34" s="66" t="s">
        <v>152</v>
      </c>
      <c r="I34" s="48"/>
      <c r="J34" s="46"/>
      <c r="K34" s="23" t="s">
        <v>31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1:25" ht="15">
      <c r="A35" s="18"/>
      <c r="B35" s="19">
        <v>5</v>
      </c>
      <c r="C35" s="66" t="s">
        <v>151</v>
      </c>
      <c r="D35" s="48"/>
      <c r="E35" s="46"/>
      <c r="F35" s="23" t="s">
        <v>50</v>
      </c>
      <c r="G35" s="24">
        <v>5</v>
      </c>
      <c r="H35" s="66" t="s">
        <v>150</v>
      </c>
      <c r="I35" s="48"/>
      <c r="J35" s="46"/>
      <c r="K35" s="23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</row>
    <row r="36" spans="1:25" ht="15">
      <c r="A36" s="18"/>
      <c r="B36" s="89" t="str">
        <f>"TOTAL MATCHES WON BY : "&amp;C27</f>
        <v>TOTAL MATCHES WON BY : Royal Fremantle 1</v>
      </c>
      <c r="C36" s="48"/>
      <c r="D36" s="48"/>
      <c r="E36" s="46"/>
      <c r="F36" s="87">
        <f>COUNTA(F31:F35)-0.5*COUNTIF(F31:F35,"Sq*")-COUNTIF(F31:F35,"TBA")</f>
        <v>3.5</v>
      </c>
      <c r="G36" s="88" t="str">
        <f>"TOTAL MATCHES WON BY : "&amp;H27</f>
        <v>TOTAL MATCHES WON BY : Joondalup 1</v>
      </c>
      <c r="H36" s="48"/>
      <c r="I36" s="48"/>
      <c r="J36" s="46"/>
      <c r="K36" s="87">
        <f>COUNTA(K31:K35)-0.5*COUNTIF(K31:K35,"Sq*")-COUNTIF(K31:K35,"TBA")</f>
        <v>1.5</v>
      </c>
      <c r="L36" s="86"/>
      <c r="M36" s="86"/>
      <c r="N36" s="86" t="str">
        <f>IF(F36+K36=0,"",C27)</f>
        <v>Royal Fremantle 1</v>
      </c>
      <c r="O36" s="86">
        <f>F36</f>
        <v>3.5</v>
      </c>
      <c r="P36" s="86" t="str">
        <f>IF(F36+K36=0,"",H27)</f>
        <v>Joondalup 1</v>
      </c>
      <c r="Q36" s="86">
        <f>K36</f>
        <v>1.5</v>
      </c>
      <c r="R36" s="86" t="str">
        <f>G37</f>
        <v>Royal Fremantle 1</v>
      </c>
      <c r="S36" s="86" t="str">
        <f>IF(R36="HALVED",C27,"")</f>
        <v/>
      </c>
      <c r="T36" s="86" t="str">
        <f>IF(R36="HALVED",H27,"")</f>
        <v/>
      </c>
      <c r="U36" s="86"/>
      <c r="V36" s="86"/>
      <c r="W36" s="86"/>
      <c r="X36" s="86"/>
      <c r="Y36" s="86"/>
    </row>
    <row r="37" spans="1:25" ht="15">
      <c r="A37" s="31"/>
      <c r="B37" s="85" t="s">
        <v>41</v>
      </c>
      <c r="C37" s="48"/>
      <c r="D37" s="48"/>
      <c r="E37" s="48"/>
      <c r="F37" s="46"/>
      <c r="G37" s="68" t="str">
        <f>IF(F36+K36&lt;4,"",IF(F36=K36,"HALVED",IF(F36&gt;K36,C27,H27)))</f>
        <v>Royal Fremantle 1</v>
      </c>
      <c r="H37" s="48"/>
      <c r="I37" s="48"/>
      <c r="J37" s="48"/>
      <c r="K37" s="46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ht="15">
      <c r="A38" s="31"/>
      <c r="B38" s="102"/>
      <c r="C38" s="102"/>
      <c r="D38" s="102"/>
      <c r="E38" s="102"/>
      <c r="F38" s="102"/>
      <c r="G38" s="101"/>
      <c r="H38" s="101"/>
      <c r="I38" s="101"/>
      <c r="J38" s="101"/>
      <c r="K38" s="101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40" spans="1:25" ht="15">
      <c r="A40" s="18"/>
      <c r="B40" s="19" t="s">
        <v>22</v>
      </c>
      <c r="C40" s="100" t="s">
        <v>94</v>
      </c>
      <c r="D40" s="48"/>
      <c r="E40" s="48"/>
      <c r="F40" s="46"/>
      <c r="G40" s="24" t="s">
        <v>22</v>
      </c>
      <c r="H40" s="99" t="s">
        <v>19</v>
      </c>
      <c r="I40" s="48"/>
      <c r="J40" s="48"/>
      <c r="K40" s="46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1:25" ht="15">
      <c r="A41" s="18"/>
      <c r="B41" s="97" t="s">
        <v>126</v>
      </c>
      <c r="C41" s="98" t="s">
        <v>23</v>
      </c>
      <c r="D41" s="95"/>
      <c r="E41" s="94"/>
      <c r="F41" s="97" t="s">
        <v>25</v>
      </c>
      <c r="G41" s="93" t="s">
        <v>126</v>
      </c>
      <c r="H41" s="96" t="s">
        <v>23</v>
      </c>
      <c r="I41" s="95"/>
      <c r="J41" s="94"/>
      <c r="K41" s="93" t="s">
        <v>25</v>
      </c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1:25" ht="15">
      <c r="A42" s="18"/>
      <c r="B42" s="92"/>
      <c r="C42" s="64"/>
      <c r="D42" s="55"/>
      <c r="E42" s="52"/>
      <c r="F42" s="92"/>
      <c r="G42" s="92"/>
      <c r="H42" s="64"/>
      <c r="I42" s="55"/>
      <c r="J42" s="52"/>
      <c r="K42" s="92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1:25" ht="15">
      <c r="A43" s="18"/>
      <c r="B43" s="91"/>
      <c r="C43" s="65"/>
      <c r="D43" s="56"/>
      <c r="E43" s="53"/>
      <c r="F43" s="91"/>
      <c r="G43" s="91"/>
      <c r="H43" s="65"/>
      <c r="I43" s="56"/>
      <c r="J43" s="53"/>
      <c r="K43" s="91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1:25" ht="15">
      <c r="A44" s="18"/>
      <c r="B44" s="19">
        <v>1</v>
      </c>
      <c r="C44" s="66" t="s">
        <v>149</v>
      </c>
      <c r="D44" s="48"/>
      <c r="E44" s="46"/>
      <c r="F44" s="23"/>
      <c r="G44" s="24">
        <v>1</v>
      </c>
      <c r="H44" s="66" t="s">
        <v>148</v>
      </c>
      <c r="I44" s="48"/>
      <c r="J44" s="46"/>
      <c r="K44" s="23" t="s">
        <v>60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</row>
    <row r="45" spans="1:25" ht="15">
      <c r="A45" s="18"/>
      <c r="B45" s="19">
        <v>2</v>
      </c>
      <c r="C45" s="66" t="s">
        <v>147</v>
      </c>
      <c r="D45" s="48"/>
      <c r="E45" s="46"/>
      <c r="F45" s="23" t="s">
        <v>31</v>
      </c>
      <c r="G45" s="24">
        <v>2</v>
      </c>
      <c r="H45" s="66" t="s">
        <v>46</v>
      </c>
      <c r="I45" s="48"/>
      <c r="J45" s="46"/>
      <c r="K45" s="23" t="s">
        <v>31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spans="1:25" ht="15">
      <c r="A46" s="18"/>
      <c r="B46" s="19">
        <v>3</v>
      </c>
      <c r="C46" s="66" t="s">
        <v>146</v>
      </c>
      <c r="D46" s="48"/>
      <c r="E46" s="46"/>
      <c r="F46" s="23"/>
      <c r="G46" s="24">
        <v>3</v>
      </c>
      <c r="H46" s="66" t="s">
        <v>145</v>
      </c>
      <c r="I46" s="48"/>
      <c r="J46" s="46"/>
      <c r="K46" s="23" t="s">
        <v>55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</row>
    <row r="47" spans="1:25" ht="15">
      <c r="A47" s="18"/>
      <c r="B47" s="19">
        <v>4</v>
      </c>
      <c r="C47" s="66" t="s">
        <v>144</v>
      </c>
      <c r="D47" s="48"/>
      <c r="E47" s="46"/>
      <c r="F47" s="23" t="s">
        <v>31</v>
      </c>
      <c r="G47" s="24">
        <v>4</v>
      </c>
      <c r="H47" s="66" t="s">
        <v>143</v>
      </c>
      <c r="I47" s="48"/>
      <c r="J47" s="46"/>
      <c r="K47" s="23" t="s">
        <v>31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</row>
    <row r="48" spans="1:25" ht="15">
      <c r="A48" s="18"/>
      <c r="B48" s="19">
        <v>5</v>
      </c>
      <c r="C48" s="66" t="s">
        <v>142</v>
      </c>
      <c r="D48" s="48"/>
      <c r="E48" s="46"/>
      <c r="F48" s="23" t="s">
        <v>35</v>
      </c>
      <c r="G48" s="24">
        <v>5</v>
      </c>
      <c r="H48" s="66" t="s">
        <v>141</v>
      </c>
      <c r="I48" s="48"/>
      <c r="J48" s="46"/>
      <c r="K48" s="23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</row>
    <row r="49" spans="1:25" ht="15">
      <c r="A49" s="18"/>
      <c r="B49" s="89" t="str">
        <f>"TOTAL MATCHES WON BY : "&amp;C40</f>
        <v>TOTAL MATCHES WON BY : Lake Karrinyup 1</v>
      </c>
      <c r="C49" s="48"/>
      <c r="D49" s="48"/>
      <c r="E49" s="46"/>
      <c r="F49" s="87">
        <f>COUNTA(F44:F48)-0.5*COUNTIF(F44:F48,"Sq*")-COUNTIF(F44:F48,"TBA")</f>
        <v>2</v>
      </c>
      <c r="G49" s="88" t="str">
        <f>"TOTAL MATCHES WON BY : "&amp;H40</f>
        <v>TOTAL MATCHES WON BY : Royal Perth 1</v>
      </c>
      <c r="H49" s="48"/>
      <c r="I49" s="48"/>
      <c r="J49" s="46"/>
      <c r="K49" s="87">
        <f>COUNTA(K44:K48)-0.5*COUNTIF(K44:K48,"Sq*")-COUNTIF(K44:K48,"TBA")</f>
        <v>3</v>
      </c>
      <c r="L49" s="86"/>
      <c r="M49" s="86"/>
      <c r="N49" s="86" t="str">
        <f>IF(F49+K49=0,"",C40)</f>
        <v>Lake Karrinyup 1</v>
      </c>
      <c r="O49" s="86">
        <f>F49</f>
        <v>2</v>
      </c>
      <c r="P49" s="86" t="str">
        <f>IF(F49+K49=0,"",H40)</f>
        <v>Royal Perth 1</v>
      </c>
      <c r="Q49" s="86">
        <f>K49</f>
        <v>3</v>
      </c>
      <c r="R49" s="86" t="str">
        <f>G50</f>
        <v>Royal Perth 1</v>
      </c>
      <c r="S49" s="86" t="str">
        <f>IF(R49="HALVED",C40,"")</f>
        <v/>
      </c>
      <c r="T49" s="86" t="str">
        <f>IF(R49="HALVED",H40,"")</f>
        <v/>
      </c>
      <c r="U49" s="86"/>
      <c r="V49" s="86"/>
      <c r="W49" s="86"/>
      <c r="X49" s="86"/>
      <c r="Y49" s="86"/>
    </row>
    <row r="50" spans="1:25" ht="15">
      <c r="A50" s="31"/>
      <c r="B50" s="85" t="s">
        <v>41</v>
      </c>
      <c r="C50" s="48"/>
      <c r="D50" s="48"/>
      <c r="E50" s="48"/>
      <c r="F50" s="46"/>
      <c r="G50" s="68" t="str">
        <f>IF(F49+K49&lt;4,"",IF(F49=K49,"HALVED",IF(F49&gt;K49,C40,H40)))</f>
        <v>Royal Perth 1</v>
      </c>
      <c r="H50" s="48"/>
      <c r="I50" s="48"/>
      <c r="J50" s="48"/>
      <c r="K50" s="46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 ht="15">
      <c r="A51" s="31"/>
      <c r="B51" s="102"/>
      <c r="C51" s="102"/>
      <c r="D51" s="102"/>
      <c r="E51" s="102"/>
      <c r="F51" s="102"/>
      <c r="G51" s="101"/>
      <c r="H51" s="101"/>
      <c r="I51" s="101"/>
      <c r="J51" s="101"/>
      <c r="K51" s="101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ht="15">
      <c r="A52" s="18"/>
      <c r="B52" s="19" t="s">
        <v>22</v>
      </c>
      <c r="C52" s="100" t="s">
        <v>93</v>
      </c>
      <c r="D52" s="48"/>
      <c r="E52" s="48"/>
      <c r="F52" s="46"/>
      <c r="G52" s="24" t="s">
        <v>22</v>
      </c>
      <c r="H52" s="99" t="s">
        <v>17</v>
      </c>
      <c r="I52" s="48"/>
      <c r="J52" s="48"/>
      <c r="K52" s="46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</row>
    <row r="53" spans="1:25" ht="15">
      <c r="A53" s="18"/>
      <c r="B53" s="97" t="s">
        <v>126</v>
      </c>
      <c r="C53" s="98" t="s">
        <v>23</v>
      </c>
      <c r="D53" s="95"/>
      <c r="E53" s="94"/>
      <c r="F53" s="97" t="s">
        <v>25</v>
      </c>
      <c r="G53" s="93" t="s">
        <v>126</v>
      </c>
      <c r="H53" s="96" t="s">
        <v>23</v>
      </c>
      <c r="I53" s="95"/>
      <c r="J53" s="94"/>
      <c r="K53" s="93" t="s">
        <v>25</v>
      </c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</row>
    <row r="54" spans="1:25" ht="15">
      <c r="A54" s="18"/>
      <c r="B54" s="92"/>
      <c r="C54" s="64"/>
      <c r="D54" s="55"/>
      <c r="E54" s="52"/>
      <c r="F54" s="92"/>
      <c r="G54" s="92"/>
      <c r="H54" s="64"/>
      <c r="I54" s="55"/>
      <c r="J54" s="52"/>
      <c r="K54" s="92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</row>
    <row r="55" spans="1:25" ht="15">
      <c r="A55" s="18"/>
      <c r="B55" s="91"/>
      <c r="C55" s="65"/>
      <c r="D55" s="56"/>
      <c r="E55" s="53"/>
      <c r="F55" s="91"/>
      <c r="G55" s="91"/>
      <c r="H55" s="65"/>
      <c r="I55" s="56"/>
      <c r="J55" s="53"/>
      <c r="K55" s="91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</row>
    <row r="56" spans="1:25" ht="15">
      <c r="A56" s="18"/>
      <c r="B56" s="19">
        <v>1</v>
      </c>
      <c r="C56" s="66" t="s">
        <v>122</v>
      </c>
      <c r="D56" s="48"/>
      <c r="E56" s="46"/>
      <c r="F56" s="23" t="s">
        <v>59</v>
      </c>
      <c r="G56" s="24">
        <v>1</v>
      </c>
      <c r="H56" s="66" t="s">
        <v>140</v>
      </c>
      <c r="I56" s="48"/>
      <c r="J56" s="46"/>
      <c r="K56" s="23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</row>
    <row r="57" spans="1:25" ht="15">
      <c r="A57" s="18"/>
      <c r="B57" s="19">
        <v>2</v>
      </c>
      <c r="C57" s="66" t="s">
        <v>138</v>
      </c>
      <c r="D57" s="48"/>
      <c r="E57" s="46"/>
      <c r="F57" s="23" t="s">
        <v>60</v>
      </c>
      <c r="G57" s="24">
        <v>2</v>
      </c>
      <c r="H57" s="66" t="s">
        <v>139</v>
      </c>
      <c r="I57" s="48"/>
      <c r="J57" s="46"/>
      <c r="K57" s="23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</row>
    <row r="58" spans="1:25" ht="15">
      <c r="A58" s="18"/>
      <c r="B58" s="19">
        <v>3</v>
      </c>
      <c r="C58" s="66" t="s">
        <v>138</v>
      </c>
      <c r="D58" s="48"/>
      <c r="E58" s="46"/>
      <c r="F58" s="23"/>
      <c r="G58" s="24">
        <v>3</v>
      </c>
      <c r="H58" s="66" t="s">
        <v>137</v>
      </c>
      <c r="I58" s="48"/>
      <c r="J58" s="46"/>
      <c r="K58" s="23" t="s">
        <v>35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</row>
    <row r="59" spans="1:25" ht="15">
      <c r="A59" s="18"/>
      <c r="B59" s="19">
        <v>4</v>
      </c>
      <c r="C59" s="66" t="s">
        <v>136</v>
      </c>
      <c r="D59" s="48"/>
      <c r="E59" s="46"/>
      <c r="F59" s="23"/>
      <c r="G59" s="24">
        <v>4</v>
      </c>
      <c r="H59" s="66" t="s">
        <v>36</v>
      </c>
      <c r="I59" s="48"/>
      <c r="J59" s="46"/>
      <c r="K59" s="23" t="s">
        <v>45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</row>
    <row r="60" spans="1:25" ht="15">
      <c r="A60" s="18"/>
      <c r="B60" s="19">
        <v>5</v>
      </c>
      <c r="C60" s="66" t="s">
        <v>135</v>
      </c>
      <c r="D60" s="48"/>
      <c r="E60" s="46"/>
      <c r="F60" s="23"/>
      <c r="G60" s="24">
        <v>5</v>
      </c>
      <c r="H60" s="66" t="s">
        <v>134</v>
      </c>
      <c r="I60" s="48"/>
      <c r="J60" s="46"/>
      <c r="K60" s="23" t="s">
        <v>72</v>
      </c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</row>
    <row r="61" spans="1:25" ht="15">
      <c r="A61" s="18"/>
      <c r="B61" s="89" t="str">
        <f>"TOTAL MATCHES WON BY : "&amp;C52</f>
        <v>TOTAL MATCHES WON BY : Wanneroo</v>
      </c>
      <c r="C61" s="48"/>
      <c r="D61" s="48"/>
      <c r="E61" s="46"/>
      <c r="F61" s="87">
        <f>COUNTA(F56:F60)-0.5*COUNTIF(F56:F60,"Sq*")-COUNTIF(F56:F60,"TBA")</f>
        <v>2</v>
      </c>
      <c r="G61" s="88" t="str">
        <f>"TOTAL MATCHES WON BY : "&amp;H52</f>
        <v>TOTAL MATCHES WON BY : WAGC 1</v>
      </c>
      <c r="H61" s="48"/>
      <c r="I61" s="48"/>
      <c r="J61" s="46"/>
      <c r="K61" s="87">
        <f>COUNTA(K56:K60)-0.5*COUNTIF(K56:K60,"Sq*")-COUNTIF(K56:K60,"TBA")</f>
        <v>3</v>
      </c>
      <c r="L61" s="86"/>
      <c r="M61" s="86"/>
      <c r="N61" s="86" t="str">
        <f>IF(F61+K61=0,"",C52)</f>
        <v>Wanneroo</v>
      </c>
      <c r="O61" s="86">
        <f>F61</f>
        <v>2</v>
      </c>
      <c r="P61" s="86" t="str">
        <f>IF(F61+K61=0,"",H52)</f>
        <v>WAGC 1</v>
      </c>
      <c r="Q61" s="86">
        <f>K61</f>
        <v>3</v>
      </c>
      <c r="R61" s="86" t="str">
        <f>G62</f>
        <v>WAGC 1</v>
      </c>
      <c r="S61" s="86" t="str">
        <f>IF(R61="HALVED",C52,"")</f>
        <v/>
      </c>
      <c r="T61" s="86" t="str">
        <f>IF(R61="HALVED",H52,"")</f>
        <v/>
      </c>
      <c r="U61" s="86"/>
      <c r="V61" s="86"/>
      <c r="W61" s="86"/>
      <c r="X61" s="86"/>
      <c r="Y61" s="86"/>
    </row>
    <row r="62" spans="1:25" ht="15">
      <c r="A62" s="31"/>
      <c r="B62" s="85" t="s">
        <v>41</v>
      </c>
      <c r="C62" s="48"/>
      <c r="D62" s="48"/>
      <c r="E62" s="48"/>
      <c r="F62" s="46"/>
      <c r="G62" s="68" t="str">
        <f>IF(F61+K61&lt;4,"",IF(F61=K61,"HALVED",IF(F61&gt;K61,C52,H52)))</f>
        <v>WAGC 1</v>
      </c>
      <c r="H62" s="48"/>
      <c r="I62" s="48"/>
      <c r="J62" s="48"/>
      <c r="K62" s="46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25" ht="15">
      <c r="A63" s="31"/>
      <c r="B63" s="107"/>
      <c r="C63" s="107"/>
      <c r="D63" s="107"/>
      <c r="E63" s="107"/>
      <c r="F63" s="107"/>
      <c r="G63" s="106"/>
      <c r="H63" s="106"/>
      <c r="I63" s="106"/>
      <c r="J63" s="106"/>
      <c r="K63" s="106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1:25" ht="20.25" hidden="1" customHeight="1">
      <c r="A64" s="104"/>
      <c r="B64" s="105" t="s">
        <v>133</v>
      </c>
      <c r="C64" s="48"/>
      <c r="D64" s="48"/>
      <c r="E64" s="48"/>
      <c r="F64" s="48"/>
      <c r="G64" s="48"/>
      <c r="H64" s="48"/>
      <c r="I64" s="48"/>
      <c r="J64" s="48"/>
      <c r="K64" s="48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</row>
    <row r="65" spans="1:25" ht="15" hidden="1">
      <c r="A65" s="31"/>
      <c r="B65" s="19" t="s">
        <v>22</v>
      </c>
      <c r="C65" s="100" t="s">
        <v>93</v>
      </c>
      <c r="D65" s="48"/>
      <c r="E65" s="48"/>
      <c r="F65" s="46"/>
      <c r="G65" s="24" t="s">
        <v>22</v>
      </c>
      <c r="H65" s="99" t="s">
        <v>96</v>
      </c>
      <c r="I65" s="48"/>
      <c r="J65" s="48"/>
      <c r="K65" s="46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</row>
    <row r="66" spans="1:25" ht="15" hidden="1">
      <c r="A66" s="31"/>
      <c r="B66" s="97" t="s">
        <v>126</v>
      </c>
      <c r="C66" s="98" t="s">
        <v>23</v>
      </c>
      <c r="D66" s="95"/>
      <c r="E66" s="94"/>
      <c r="F66" s="97" t="s">
        <v>25</v>
      </c>
      <c r="G66" s="93" t="s">
        <v>126</v>
      </c>
      <c r="H66" s="96" t="s">
        <v>23</v>
      </c>
      <c r="I66" s="95"/>
      <c r="J66" s="94"/>
      <c r="K66" s="93" t="s">
        <v>25</v>
      </c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</row>
    <row r="67" spans="1:25" ht="15" hidden="1">
      <c r="A67" s="18"/>
      <c r="B67" s="92"/>
      <c r="C67" s="64"/>
      <c r="D67" s="55"/>
      <c r="E67" s="52"/>
      <c r="F67" s="92"/>
      <c r="G67" s="92"/>
      <c r="H67" s="64"/>
      <c r="I67" s="55"/>
      <c r="J67" s="52"/>
      <c r="K67" s="92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</row>
    <row r="68" spans="1:25" ht="15" hidden="1">
      <c r="A68" s="18"/>
      <c r="B68" s="91"/>
      <c r="C68" s="65"/>
      <c r="D68" s="56"/>
      <c r="E68" s="53"/>
      <c r="F68" s="91"/>
      <c r="G68" s="91"/>
      <c r="H68" s="65"/>
      <c r="I68" s="56"/>
      <c r="J68" s="53"/>
      <c r="K68" s="91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</row>
    <row r="69" spans="1:25" ht="15" hidden="1">
      <c r="A69" s="18"/>
      <c r="B69" s="19">
        <v>1</v>
      </c>
      <c r="C69" s="66"/>
      <c r="D69" s="48"/>
      <c r="E69" s="46"/>
      <c r="F69" s="23"/>
      <c r="G69" s="24">
        <v>1</v>
      </c>
      <c r="H69" s="66"/>
      <c r="I69" s="48"/>
      <c r="J69" s="46"/>
      <c r="K69" s="23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</row>
    <row r="70" spans="1:25" ht="15" hidden="1">
      <c r="A70" s="18"/>
      <c r="B70" s="19">
        <v>2</v>
      </c>
      <c r="C70" s="66"/>
      <c r="D70" s="48"/>
      <c r="E70" s="46"/>
      <c r="F70" s="23"/>
      <c r="G70" s="24">
        <v>2</v>
      </c>
      <c r="H70" s="66"/>
      <c r="I70" s="48"/>
      <c r="J70" s="46"/>
      <c r="K70" s="23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</row>
    <row r="71" spans="1:25" ht="15" hidden="1">
      <c r="A71" s="18"/>
      <c r="B71" s="19">
        <v>3</v>
      </c>
      <c r="C71" s="66"/>
      <c r="D71" s="48"/>
      <c r="E71" s="46"/>
      <c r="F71" s="23"/>
      <c r="G71" s="24">
        <v>3</v>
      </c>
      <c r="H71" s="66"/>
      <c r="I71" s="48"/>
      <c r="J71" s="46"/>
      <c r="K71" s="23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</row>
    <row r="72" spans="1:25" ht="15" hidden="1">
      <c r="A72" s="18"/>
      <c r="B72" s="19">
        <v>4</v>
      </c>
      <c r="C72" s="66"/>
      <c r="D72" s="48"/>
      <c r="E72" s="46"/>
      <c r="F72" s="23"/>
      <c r="G72" s="24">
        <v>4</v>
      </c>
      <c r="H72" s="66"/>
      <c r="I72" s="48"/>
      <c r="J72" s="46"/>
      <c r="K72" s="23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1:25" ht="15" hidden="1">
      <c r="A73" s="18"/>
      <c r="B73" s="19">
        <v>5</v>
      </c>
      <c r="C73" s="66"/>
      <c r="D73" s="48"/>
      <c r="E73" s="46"/>
      <c r="F73" s="23"/>
      <c r="G73" s="24">
        <v>5</v>
      </c>
      <c r="H73" s="66"/>
      <c r="I73" s="48"/>
      <c r="J73" s="46"/>
      <c r="K73" s="23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</row>
    <row r="74" spans="1:25" ht="15" hidden="1">
      <c r="A74" s="18"/>
      <c r="B74" s="89" t="str">
        <f>"TOTAL MATCHES WON BY : "&amp;C65</f>
        <v>TOTAL MATCHES WON BY : Wanneroo</v>
      </c>
      <c r="C74" s="48"/>
      <c r="D74" s="48"/>
      <c r="E74" s="46"/>
      <c r="F74" s="87">
        <f>COUNTA(F69:F73)-0.5*COUNTIF(F69:F73,"Sq*")-COUNTIF(F69:F73,"TBA")</f>
        <v>0</v>
      </c>
      <c r="G74" s="88" t="str">
        <f>"TOTAL MATCHES WON BY : "&amp;H65</f>
        <v>TOTAL MATCHES WON BY : The Vines 1</v>
      </c>
      <c r="H74" s="48"/>
      <c r="I74" s="48"/>
      <c r="J74" s="46"/>
      <c r="K74" s="87">
        <f>COUNTA(K69:K73)-0.5*COUNTIF(K69:K73,"Sq*")-COUNTIF(K69:K73,"TBA")</f>
        <v>0</v>
      </c>
      <c r="L74" s="86"/>
      <c r="M74" s="86"/>
      <c r="N74" s="86" t="str">
        <f>IF(F74+K74=0,"",C65)</f>
        <v/>
      </c>
      <c r="O74" s="86">
        <f>F74</f>
        <v>0</v>
      </c>
      <c r="P74" s="86" t="str">
        <f>IF(F74+K74=0,"",H65)</f>
        <v/>
      </c>
      <c r="Q74" s="86">
        <f>K74</f>
        <v>0</v>
      </c>
      <c r="R74" s="86" t="str">
        <f>G75</f>
        <v/>
      </c>
      <c r="S74" s="86" t="str">
        <f>IF(R74="HALVED",C65,"")</f>
        <v/>
      </c>
      <c r="T74" s="86" t="str">
        <f>IF(R74="HALVED",H65,"")</f>
        <v/>
      </c>
      <c r="U74" s="86"/>
      <c r="V74" s="86"/>
      <c r="W74" s="86"/>
      <c r="X74" s="86"/>
      <c r="Y74" s="86"/>
    </row>
    <row r="75" spans="1:25" ht="15" hidden="1">
      <c r="A75" s="18"/>
      <c r="B75" s="85" t="s">
        <v>41</v>
      </c>
      <c r="C75" s="48"/>
      <c r="D75" s="48"/>
      <c r="E75" s="48"/>
      <c r="F75" s="46"/>
      <c r="G75" s="68" t="str">
        <f>IF(F74+K74&lt;4,"",IF(F74=K74,"HALVED",IF(F74&gt;K74,C65,H65)))</f>
        <v/>
      </c>
      <c r="H75" s="48"/>
      <c r="I75" s="48"/>
      <c r="J75" s="48"/>
      <c r="K75" s="46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ht="15" hidden="1">
      <c r="A76" s="18"/>
      <c r="B76" s="102"/>
      <c r="C76" s="102"/>
      <c r="D76" s="102"/>
      <c r="E76" s="102"/>
      <c r="F76" s="102"/>
      <c r="G76" s="101"/>
      <c r="H76" s="101"/>
      <c r="I76" s="101"/>
      <c r="J76" s="101"/>
      <c r="K76" s="101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 ht="15" hidden="1">
      <c r="A77" s="31"/>
      <c r="B77" s="19" t="s">
        <v>22</v>
      </c>
      <c r="C77" s="100" t="s">
        <v>132</v>
      </c>
      <c r="D77" s="48"/>
      <c r="E77" s="48"/>
      <c r="F77" s="46"/>
      <c r="G77" s="24" t="s">
        <v>22</v>
      </c>
      <c r="H77" s="99" t="s">
        <v>131</v>
      </c>
      <c r="I77" s="48"/>
      <c r="J77" s="48"/>
      <c r="K77" s="46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</row>
    <row r="78" spans="1:25" ht="15" hidden="1">
      <c r="A78" s="31"/>
      <c r="B78" s="97" t="s">
        <v>126</v>
      </c>
      <c r="C78" s="98" t="s">
        <v>23</v>
      </c>
      <c r="D78" s="95"/>
      <c r="E78" s="94"/>
      <c r="F78" s="97" t="s">
        <v>25</v>
      </c>
      <c r="G78" s="93" t="s">
        <v>126</v>
      </c>
      <c r="H78" s="96" t="s">
        <v>23</v>
      </c>
      <c r="I78" s="95"/>
      <c r="J78" s="94"/>
      <c r="K78" s="93" t="s">
        <v>25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</row>
    <row r="79" spans="1:25" ht="15" hidden="1">
      <c r="A79" s="18"/>
      <c r="B79" s="92"/>
      <c r="C79" s="64"/>
      <c r="D79" s="55"/>
      <c r="E79" s="52"/>
      <c r="F79" s="92"/>
      <c r="G79" s="92"/>
      <c r="H79" s="64"/>
      <c r="I79" s="55"/>
      <c r="J79" s="52"/>
      <c r="K79" s="92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</row>
    <row r="80" spans="1:25" ht="15" hidden="1">
      <c r="A80" s="18"/>
      <c r="B80" s="91"/>
      <c r="C80" s="65"/>
      <c r="D80" s="56"/>
      <c r="E80" s="53"/>
      <c r="F80" s="91"/>
      <c r="G80" s="91"/>
      <c r="H80" s="65"/>
      <c r="I80" s="56"/>
      <c r="J80" s="53"/>
      <c r="K80" s="91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</row>
    <row r="81" spans="1:25" ht="15" hidden="1">
      <c r="A81" s="18"/>
      <c r="B81" s="19">
        <v>1</v>
      </c>
      <c r="C81" s="66"/>
      <c r="D81" s="48"/>
      <c r="E81" s="46"/>
      <c r="F81" s="23"/>
      <c r="G81" s="24">
        <v>1</v>
      </c>
      <c r="H81" s="66"/>
      <c r="I81" s="48"/>
      <c r="J81" s="46"/>
      <c r="K81" s="23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</row>
    <row r="82" spans="1:25" ht="15" hidden="1">
      <c r="A82" s="18"/>
      <c r="B82" s="19">
        <v>2</v>
      </c>
      <c r="C82" s="66"/>
      <c r="D82" s="48"/>
      <c r="E82" s="46"/>
      <c r="F82" s="23"/>
      <c r="G82" s="24">
        <v>2</v>
      </c>
      <c r="H82" s="66"/>
      <c r="I82" s="48"/>
      <c r="J82" s="46"/>
      <c r="K82" s="23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</row>
    <row r="83" spans="1:25" ht="15" hidden="1">
      <c r="A83" s="18"/>
      <c r="B83" s="19">
        <v>3</v>
      </c>
      <c r="C83" s="66"/>
      <c r="D83" s="48"/>
      <c r="E83" s="46"/>
      <c r="F83" s="23"/>
      <c r="G83" s="24">
        <v>3</v>
      </c>
      <c r="H83" s="66"/>
      <c r="I83" s="48"/>
      <c r="J83" s="46"/>
      <c r="K83" s="23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</row>
    <row r="84" spans="1:25" ht="15" hidden="1">
      <c r="A84" s="18"/>
      <c r="B84" s="19">
        <v>4</v>
      </c>
      <c r="C84" s="66"/>
      <c r="D84" s="48"/>
      <c r="E84" s="46"/>
      <c r="F84" s="23"/>
      <c r="G84" s="24">
        <v>4</v>
      </c>
      <c r="H84" s="66"/>
      <c r="I84" s="48"/>
      <c r="J84" s="46"/>
      <c r="K84" s="23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</row>
    <row r="85" spans="1:25" ht="15" hidden="1">
      <c r="A85" s="18"/>
      <c r="B85" s="19">
        <v>5</v>
      </c>
      <c r="C85" s="66"/>
      <c r="D85" s="48"/>
      <c r="E85" s="46"/>
      <c r="F85" s="23"/>
      <c r="G85" s="24">
        <v>5</v>
      </c>
      <c r="H85" s="66"/>
      <c r="I85" s="48"/>
      <c r="J85" s="46"/>
      <c r="K85" s="23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</row>
    <row r="86" spans="1:25" ht="15" hidden="1">
      <c r="A86" s="18"/>
      <c r="B86" s="19">
        <v>6</v>
      </c>
      <c r="C86" s="66"/>
      <c r="D86" s="48"/>
      <c r="E86" s="46"/>
      <c r="F86" s="23"/>
      <c r="G86" s="24">
        <v>6</v>
      </c>
      <c r="H86" s="66"/>
      <c r="I86" s="48"/>
      <c r="J86" s="46"/>
      <c r="K86" s="23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</row>
    <row r="87" spans="1:25" ht="15" hidden="1">
      <c r="A87" s="18"/>
      <c r="B87" s="19">
        <v>7</v>
      </c>
      <c r="C87" s="66"/>
      <c r="D87" s="48"/>
      <c r="E87" s="46"/>
      <c r="F87" s="23"/>
      <c r="G87" s="24">
        <v>7</v>
      </c>
      <c r="H87" s="66"/>
      <c r="I87" s="48"/>
      <c r="J87" s="46"/>
      <c r="K87" s="23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</row>
    <row r="88" spans="1:25" ht="15" hidden="1">
      <c r="A88" s="18"/>
      <c r="B88" s="89" t="str">
        <f>"TOTAL MATCHES WON BY : "&amp;C77</f>
        <v>TOTAL MATCHES WON BY : Cottesloe</v>
      </c>
      <c r="C88" s="48"/>
      <c r="D88" s="48"/>
      <c r="E88" s="46"/>
      <c r="F88" s="87">
        <f>COUNTA(F81:F87)-0.5*COUNTIF(F81:F87,"Sq*")-COUNTIF(F81:F87,"TBA")</f>
        <v>0</v>
      </c>
      <c r="G88" s="88" t="str">
        <f>"TOTAL MATCHES WON BY : "&amp;H77</f>
        <v>TOTAL MATCHES WON BY : Lake Karrinyup 2</v>
      </c>
      <c r="H88" s="48"/>
      <c r="I88" s="48"/>
      <c r="J88" s="46"/>
      <c r="K88" s="87">
        <f>COUNTA(K81:K87)-0.5*COUNTIF(K81:K87,"Sq*")-COUNTIF(K81:K87,"TBA")</f>
        <v>0</v>
      </c>
      <c r="L88" s="86"/>
      <c r="M88" s="86"/>
      <c r="N88" s="86" t="str">
        <f>IF(F88+K88=0,"",C77)</f>
        <v/>
      </c>
      <c r="O88" s="86">
        <f>F88</f>
        <v>0</v>
      </c>
      <c r="P88" s="86" t="str">
        <f>IF(F88+K88=0,"",H77)</f>
        <v/>
      </c>
      <c r="Q88" s="86">
        <f>K88</f>
        <v>0</v>
      </c>
      <c r="R88" s="86" t="str">
        <f>G89</f>
        <v/>
      </c>
      <c r="S88" s="86" t="str">
        <f>IF(R88="HALVED",C77,"")</f>
        <v/>
      </c>
      <c r="T88" s="86" t="str">
        <f>IF(R88="HALVED",H77,"")</f>
        <v/>
      </c>
      <c r="U88" s="86"/>
      <c r="V88" s="86"/>
      <c r="W88" s="86"/>
      <c r="X88" s="86"/>
      <c r="Y88" s="86"/>
    </row>
    <row r="89" spans="1:25" ht="15" hidden="1">
      <c r="A89" s="18"/>
      <c r="B89" s="85" t="s">
        <v>41</v>
      </c>
      <c r="C89" s="48"/>
      <c r="D89" s="48"/>
      <c r="E89" s="48"/>
      <c r="F89" s="46"/>
      <c r="G89" s="68" t="str">
        <f>IF(F88+K88&lt;4,"",IF(F88=K88,"HALVED",IF(F88&gt;K88,C77,H77)))</f>
        <v/>
      </c>
      <c r="H89" s="48"/>
      <c r="I89" s="48"/>
      <c r="J89" s="48"/>
      <c r="K89" s="46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spans="1:25" ht="15" hidden="1">
      <c r="A90" s="18"/>
      <c r="B90" s="102"/>
      <c r="C90" s="102"/>
      <c r="D90" s="102"/>
      <c r="E90" s="102"/>
      <c r="F90" s="102"/>
      <c r="G90" s="101"/>
      <c r="H90" s="101"/>
      <c r="I90" s="101"/>
      <c r="J90" s="101"/>
      <c r="K90" s="101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1:25" ht="15" hidden="1">
      <c r="A91" s="31"/>
      <c r="B91" s="19" t="s">
        <v>22</v>
      </c>
      <c r="C91" s="100" t="s">
        <v>130</v>
      </c>
      <c r="D91" s="48"/>
      <c r="E91" s="48"/>
      <c r="F91" s="46"/>
      <c r="G91" s="24" t="s">
        <v>22</v>
      </c>
      <c r="H91" s="99" t="s">
        <v>129</v>
      </c>
      <c r="I91" s="48"/>
      <c r="J91" s="48"/>
      <c r="K91" s="46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</row>
    <row r="92" spans="1:25" ht="15" hidden="1">
      <c r="A92" s="31"/>
      <c r="B92" s="97" t="s">
        <v>126</v>
      </c>
      <c r="C92" s="98" t="s">
        <v>23</v>
      </c>
      <c r="D92" s="95"/>
      <c r="E92" s="94"/>
      <c r="F92" s="97" t="s">
        <v>25</v>
      </c>
      <c r="G92" s="93" t="s">
        <v>126</v>
      </c>
      <c r="H92" s="96" t="s">
        <v>23</v>
      </c>
      <c r="I92" s="95"/>
      <c r="J92" s="94"/>
      <c r="K92" s="93" t="s">
        <v>25</v>
      </c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</row>
    <row r="93" spans="1:25" ht="18" hidden="1">
      <c r="A93" s="103"/>
      <c r="B93" s="92"/>
      <c r="C93" s="64"/>
      <c r="D93" s="55"/>
      <c r="E93" s="52"/>
      <c r="F93" s="92"/>
      <c r="G93" s="92"/>
      <c r="H93" s="64"/>
      <c r="I93" s="55"/>
      <c r="J93" s="52"/>
      <c r="K93" s="92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</row>
    <row r="94" spans="1:25" ht="15" hidden="1">
      <c r="A94" s="18"/>
      <c r="B94" s="91"/>
      <c r="C94" s="65"/>
      <c r="D94" s="56"/>
      <c r="E94" s="53"/>
      <c r="F94" s="91"/>
      <c r="G94" s="91"/>
      <c r="H94" s="65"/>
      <c r="I94" s="56"/>
      <c r="J94" s="53"/>
      <c r="K94" s="91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</row>
    <row r="95" spans="1:25" ht="15" hidden="1">
      <c r="A95" s="18"/>
      <c r="B95" s="19">
        <v>1</v>
      </c>
      <c r="C95" s="66"/>
      <c r="D95" s="48"/>
      <c r="E95" s="46"/>
      <c r="F95" s="23"/>
      <c r="G95" s="24">
        <v>1</v>
      </c>
      <c r="H95" s="66"/>
      <c r="I95" s="48"/>
      <c r="J95" s="46"/>
      <c r="K95" s="23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</row>
    <row r="96" spans="1:25" ht="15" hidden="1">
      <c r="A96" s="18"/>
      <c r="B96" s="19">
        <v>2</v>
      </c>
      <c r="C96" s="66"/>
      <c r="D96" s="48"/>
      <c r="E96" s="46"/>
      <c r="F96" s="23"/>
      <c r="G96" s="24">
        <v>2</v>
      </c>
      <c r="H96" s="66"/>
      <c r="I96" s="48"/>
      <c r="J96" s="46"/>
      <c r="K96" s="23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</row>
    <row r="97" spans="1:25" ht="15" hidden="1">
      <c r="A97" s="18"/>
      <c r="B97" s="19">
        <v>3</v>
      </c>
      <c r="C97" s="66"/>
      <c r="D97" s="48"/>
      <c r="E97" s="46"/>
      <c r="F97" s="23"/>
      <c r="G97" s="24">
        <v>3</v>
      </c>
      <c r="H97" s="66"/>
      <c r="I97" s="48"/>
      <c r="J97" s="46"/>
      <c r="K97" s="23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</row>
    <row r="98" spans="1:25" ht="15" hidden="1">
      <c r="A98" s="18"/>
      <c r="B98" s="19">
        <v>4</v>
      </c>
      <c r="C98" s="66"/>
      <c r="D98" s="48"/>
      <c r="E98" s="46"/>
      <c r="F98" s="23"/>
      <c r="G98" s="24">
        <v>4</v>
      </c>
      <c r="H98" s="66"/>
      <c r="I98" s="48"/>
      <c r="J98" s="46"/>
      <c r="K98" s="23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</row>
    <row r="99" spans="1:25" ht="15" hidden="1">
      <c r="A99" s="18"/>
      <c r="B99" s="19">
        <v>5</v>
      </c>
      <c r="C99" s="66"/>
      <c r="D99" s="48"/>
      <c r="E99" s="46"/>
      <c r="F99" s="23"/>
      <c r="G99" s="24">
        <v>5</v>
      </c>
      <c r="H99" s="66"/>
      <c r="I99" s="48"/>
      <c r="J99" s="46"/>
      <c r="K99" s="23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</row>
    <row r="100" spans="1:25" ht="15" hidden="1">
      <c r="A100" s="18"/>
      <c r="B100" s="19">
        <v>6</v>
      </c>
      <c r="C100" s="66"/>
      <c r="D100" s="48"/>
      <c r="E100" s="46"/>
      <c r="F100" s="23"/>
      <c r="G100" s="24">
        <v>6</v>
      </c>
      <c r="H100" s="66"/>
      <c r="I100" s="48"/>
      <c r="J100" s="46"/>
      <c r="K100" s="23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</row>
    <row r="101" spans="1:25" ht="15" hidden="1">
      <c r="A101" s="18"/>
      <c r="B101" s="19">
        <v>7</v>
      </c>
      <c r="C101" s="66"/>
      <c r="D101" s="48"/>
      <c r="E101" s="46"/>
      <c r="F101" s="23"/>
      <c r="G101" s="24">
        <v>7</v>
      </c>
      <c r="H101" s="66"/>
      <c r="I101" s="48"/>
      <c r="J101" s="46"/>
      <c r="K101" s="23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</row>
    <row r="102" spans="1:25" ht="15" hidden="1">
      <c r="A102" s="18"/>
      <c r="B102" s="89" t="str">
        <f>"TOTAL MATCHES WON BY : "&amp;C91</f>
        <v>TOTAL MATCHES WON BY : Lakelands</v>
      </c>
      <c r="C102" s="48"/>
      <c r="D102" s="48"/>
      <c r="E102" s="46"/>
      <c r="F102" s="87">
        <f>COUNTA(F95:F101)-0.5*COUNTIF(F95:F101,"Sq*")-COUNTIF(F95:F101,"TBA")</f>
        <v>0</v>
      </c>
      <c r="G102" s="88" t="str">
        <f>"TOTAL MATCHES WON BY : "&amp;H91</f>
        <v>TOTAL MATCHES WON BY : Royal Fremantle 2</v>
      </c>
      <c r="H102" s="48"/>
      <c r="I102" s="48"/>
      <c r="J102" s="46"/>
      <c r="K102" s="87">
        <f>COUNTA(K95:K101)-0.5*COUNTIF(K95:K101,"Sq*")-COUNTIF(K95:K101,"TBA")</f>
        <v>0</v>
      </c>
      <c r="L102" s="86"/>
      <c r="M102" s="86"/>
      <c r="N102" s="86" t="str">
        <f>IF(F102+K102=0,"",C91)</f>
        <v/>
      </c>
      <c r="O102" s="86">
        <f>F102</f>
        <v>0</v>
      </c>
      <c r="P102" s="86" t="str">
        <f>IF(F102+K102=0,"",H91)</f>
        <v/>
      </c>
      <c r="Q102" s="86">
        <f>K102</f>
        <v>0</v>
      </c>
      <c r="R102" s="86" t="str">
        <f>G103</f>
        <v/>
      </c>
      <c r="S102" s="86" t="str">
        <f>IF(R102="HALVED",C91,"")</f>
        <v/>
      </c>
      <c r="T102" s="86" t="str">
        <f>IF(R102="HALVED",H91,"")</f>
        <v/>
      </c>
      <c r="U102" s="86"/>
      <c r="V102" s="86"/>
      <c r="W102" s="86"/>
      <c r="X102" s="86"/>
      <c r="Y102" s="86"/>
    </row>
    <row r="103" spans="1:25" ht="15" hidden="1">
      <c r="A103" s="18"/>
      <c r="B103" s="85" t="s">
        <v>41</v>
      </c>
      <c r="C103" s="48"/>
      <c r="D103" s="48"/>
      <c r="E103" s="48"/>
      <c r="F103" s="46"/>
      <c r="G103" s="68" t="str">
        <f>IF(F102+K102&lt;4,"",IF(F102=K102,"HALVED",IF(F102&gt;K102,C91,H91)))</f>
        <v/>
      </c>
      <c r="H103" s="48"/>
      <c r="I103" s="48"/>
      <c r="J103" s="48"/>
      <c r="K103" s="46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spans="1:25" ht="15" hidden="1">
      <c r="A104" s="18"/>
      <c r="B104" s="102"/>
      <c r="C104" s="102"/>
      <c r="D104" s="102"/>
      <c r="E104" s="102"/>
      <c r="F104" s="102"/>
      <c r="G104" s="101"/>
      <c r="H104" s="101"/>
      <c r="I104" s="101"/>
      <c r="J104" s="101"/>
      <c r="K104" s="101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spans="1:25" ht="15" hidden="1">
      <c r="A105" s="18"/>
      <c r="B105" s="19" t="s">
        <v>22</v>
      </c>
      <c r="C105" s="100" t="s">
        <v>128</v>
      </c>
      <c r="D105" s="48"/>
      <c r="E105" s="48"/>
      <c r="F105" s="46"/>
      <c r="G105" s="24" t="s">
        <v>22</v>
      </c>
      <c r="H105" s="99" t="s">
        <v>127</v>
      </c>
      <c r="I105" s="48"/>
      <c r="J105" s="48"/>
      <c r="K105" s="46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</row>
    <row r="106" spans="1:25" ht="15" hidden="1">
      <c r="A106" s="31"/>
      <c r="B106" s="97" t="s">
        <v>126</v>
      </c>
      <c r="C106" s="98" t="s">
        <v>23</v>
      </c>
      <c r="D106" s="95"/>
      <c r="E106" s="94"/>
      <c r="F106" s="97" t="s">
        <v>25</v>
      </c>
      <c r="G106" s="93" t="s">
        <v>126</v>
      </c>
      <c r="H106" s="96" t="s">
        <v>23</v>
      </c>
      <c r="I106" s="95"/>
      <c r="J106" s="94"/>
      <c r="K106" s="93" t="s">
        <v>25</v>
      </c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</row>
    <row r="107" spans="1:25" ht="15" hidden="1">
      <c r="A107" s="31"/>
      <c r="B107" s="92"/>
      <c r="C107" s="64"/>
      <c r="D107" s="55"/>
      <c r="E107" s="52"/>
      <c r="F107" s="92"/>
      <c r="G107" s="92"/>
      <c r="H107" s="64"/>
      <c r="I107" s="55"/>
      <c r="J107" s="52"/>
      <c r="K107" s="92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</row>
    <row r="108" spans="1:25" ht="15" hidden="1">
      <c r="A108" s="18"/>
      <c r="B108" s="91"/>
      <c r="C108" s="65"/>
      <c r="D108" s="56"/>
      <c r="E108" s="53"/>
      <c r="F108" s="91"/>
      <c r="G108" s="91"/>
      <c r="H108" s="65"/>
      <c r="I108" s="56"/>
      <c r="J108" s="53"/>
      <c r="K108" s="91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</row>
    <row r="109" spans="1:25" ht="15" hidden="1">
      <c r="A109" s="18"/>
      <c r="B109" s="19">
        <v>1</v>
      </c>
      <c r="C109" s="66"/>
      <c r="D109" s="48"/>
      <c r="E109" s="46"/>
      <c r="F109" s="23"/>
      <c r="G109" s="24">
        <v>1</v>
      </c>
      <c r="H109" s="66"/>
      <c r="I109" s="48"/>
      <c r="J109" s="46"/>
      <c r="K109" s="23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</row>
    <row r="110" spans="1:25" ht="15" hidden="1">
      <c r="A110" s="18"/>
      <c r="B110" s="19">
        <v>2</v>
      </c>
      <c r="C110" s="66"/>
      <c r="D110" s="48"/>
      <c r="E110" s="46"/>
      <c r="F110" s="23"/>
      <c r="G110" s="24">
        <v>2</v>
      </c>
      <c r="H110" s="66"/>
      <c r="I110" s="48"/>
      <c r="J110" s="46"/>
      <c r="K110" s="23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</row>
    <row r="111" spans="1:25" ht="15" hidden="1">
      <c r="A111" s="18"/>
      <c r="B111" s="19">
        <v>3</v>
      </c>
      <c r="C111" s="66"/>
      <c r="D111" s="48"/>
      <c r="E111" s="46"/>
      <c r="F111" s="23"/>
      <c r="G111" s="24">
        <v>3</v>
      </c>
      <c r="H111" s="66"/>
      <c r="I111" s="48"/>
      <c r="J111" s="46"/>
      <c r="K111" s="23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</row>
    <row r="112" spans="1:25" ht="15" hidden="1">
      <c r="A112" s="18"/>
      <c r="B112" s="19">
        <v>4</v>
      </c>
      <c r="C112" s="66"/>
      <c r="D112" s="48"/>
      <c r="E112" s="46"/>
      <c r="F112" s="23"/>
      <c r="G112" s="24">
        <v>4</v>
      </c>
      <c r="H112" s="66"/>
      <c r="I112" s="48"/>
      <c r="J112" s="46"/>
      <c r="K112" s="23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</row>
    <row r="113" spans="1:25" ht="15" hidden="1">
      <c r="A113" s="18"/>
      <c r="B113" s="19">
        <v>5</v>
      </c>
      <c r="C113" s="66"/>
      <c r="D113" s="48"/>
      <c r="E113" s="46"/>
      <c r="F113" s="23"/>
      <c r="G113" s="24">
        <v>5</v>
      </c>
      <c r="H113" s="66"/>
      <c r="I113" s="48"/>
      <c r="J113" s="46"/>
      <c r="K113" s="23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</row>
    <row r="114" spans="1:25" ht="15" hidden="1">
      <c r="A114" s="18"/>
      <c r="B114" s="19">
        <v>6</v>
      </c>
      <c r="C114" s="66"/>
      <c r="D114" s="48"/>
      <c r="E114" s="46"/>
      <c r="F114" s="23"/>
      <c r="G114" s="24">
        <v>6</v>
      </c>
      <c r="H114" s="66"/>
      <c r="I114" s="48"/>
      <c r="J114" s="46"/>
      <c r="K114" s="23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</row>
    <row r="115" spans="1:25" ht="15" hidden="1">
      <c r="A115" s="18"/>
      <c r="B115" s="19">
        <v>7</v>
      </c>
      <c r="C115" s="66"/>
      <c r="D115" s="48"/>
      <c r="E115" s="46"/>
      <c r="F115" s="23"/>
      <c r="G115" s="24">
        <v>7</v>
      </c>
      <c r="H115" s="66"/>
      <c r="I115" s="48"/>
      <c r="J115" s="46"/>
      <c r="K115" s="23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</row>
    <row r="116" spans="1:25" ht="15" hidden="1">
      <c r="A116" s="18"/>
      <c r="B116" s="89" t="str">
        <f>"TOTAL MATCHES WON BY : "&amp;C105</f>
        <v>TOTAL MATCHES WON BY : Gosnells 2</v>
      </c>
      <c r="C116" s="48"/>
      <c r="D116" s="48"/>
      <c r="E116" s="46"/>
      <c r="F116" s="87">
        <f>COUNTA(F109:F115)-0.5*COUNTIF(F109:F115,"Sq*")-COUNTIF(F109:F115,"TBA")</f>
        <v>0</v>
      </c>
      <c r="G116" s="88" t="str">
        <f>"TOTAL MATCHES WON BY : "&amp;H105</f>
        <v>TOTAL MATCHES WON BY : Mount Lawley 1</v>
      </c>
      <c r="H116" s="48"/>
      <c r="I116" s="48"/>
      <c r="J116" s="46"/>
      <c r="K116" s="87">
        <f>COUNTA(K109:K115)-0.5*COUNTIF(K109:K115,"Sq*")-COUNTIF(K109:K115,"TBA")</f>
        <v>0</v>
      </c>
      <c r="L116" s="86"/>
      <c r="M116" s="86"/>
      <c r="N116" s="86" t="str">
        <f>IF(F116+K116=0,"",C105)</f>
        <v/>
      </c>
      <c r="O116" s="86">
        <f>F116</f>
        <v>0</v>
      </c>
      <c r="P116" s="86" t="str">
        <f>IF(F116+K116=0,"",H105)</f>
        <v/>
      </c>
      <c r="Q116" s="86">
        <f>K116</f>
        <v>0</v>
      </c>
      <c r="R116" s="86" t="str">
        <f>G117</f>
        <v/>
      </c>
      <c r="S116" s="86" t="str">
        <f>IF(R116="HALVED",C105,"")</f>
        <v/>
      </c>
      <c r="T116" s="86" t="str">
        <f>IF(R116="HALVED",H105,"")</f>
        <v/>
      </c>
      <c r="U116" s="86"/>
      <c r="V116" s="86"/>
      <c r="W116" s="86"/>
      <c r="X116" s="86"/>
      <c r="Y116" s="86"/>
    </row>
    <row r="117" spans="1:25" ht="15" hidden="1">
      <c r="A117" s="18"/>
      <c r="B117" s="85" t="s">
        <v>41</v>
      </c>
      <c r="C117" s="48"/>
      <c r="D117" s="48"/>
      <c r="E117" s="48"/>
      <c r="F117" s="46"/>
      <c r="G117" s="68" t="str">
        <f>IF(F116+K116&lt;4,"",IF(F116=K116,"HALVED",IF(F116&gt;K116,C105,H105)))</f>
        <v/>
      </c>
      <c r="H117" s="48"/>
      <c r="I117" s="48"/>
      <c r="J117" s="48"/>
      <c r="K117" s="46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spans="1:25" ht="15" hidden="1">
      <c r="A118" s="18"/>
      <c r="B118" s="31"/>
      <c r="C118" s="31"/>
      <c r="D118" s="31"/>
      <c r="E118" s="31"/>
      <c r="F118" s="31"/>
      <c r="G118" s="32"/>
      <c r="H118" s="32"/>
      <c r="I118" s="32"/>
      <c r="J118" s="32"/>
      <c r="K118" s="32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</row>
    <row r="119" spans="1:25" ht="15">
      <c r="A119" s="31"/>
      <c r="B119" s="31"/>
      <c r="C119" s="31"/>
      <c r="D119" s="31"/>
      <c r="E119" s="31"/>
      <c r="F119" s="31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spans="1:25" ht="15">
      <c r="A120" s="31"/>
      <c r="B120" s="31"/>
      <c r="C120" s="31"/>
      <c r="D120" s="31"/>
      <c r="E120" s="31"/>
      <c r="F120" s="31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spans="1:25" ht="15">
      <c r="A121" s="31"/>
      <c r="B121" s="31"/>
      <c r="C121" s="31"/>
      <c r="D121" s="31"/>
      <c r="E121" s="31"/>
      <c r="F121" s="31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spans="1:25" ht="15">
      <c r="A122" s="31"/>
      <c r="B122" s="31"/>
      <c r="C122" s="31"/>
      <c r="D122" s="31"/>
      <c r="E122" s="31"/>
      <c r="F122" s="31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 ht="15">
      <c r="A123" s="31"/>
      <c r="B123" s="31"/>
      <c r="C123" s="31"/>
      <c r="D123" s="31"/>
      <c r="E123" s="31"/>
      <c r="F123" s="31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 ht="15">
      <c r="A124" s="31"/>
      <c r="B124" s="31"/>
      <c r="C124" s="31"/>
      <c r="D124" s="31"/>
      <c r="E124" s="31"/>
      <c r="F124" s="31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 ht="15">
      <c r="A125" s="31"/>
      <c r="B125" s="31"/>
      <c r="C125" s="31"/>
      <c r="D125" s="31"/>
      <c r="E125" s="31"/>
      <c r="F125" s="31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 ht="15">
      <c r="A126" s="31"/>
      <c r="B126" s="31"/>
      <c r="C126" s="31"/>
      <c r="D126" s="31"/>
      <c r="E126" s="31"/>
      <c r="F126" s="31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 ht="15">
      <c r="A127" s="31"/>
      <c r="B127" s="31"/>
      <c r="C127" s="31"/>
      <c r="D127" s="31"/>
      <c r="E127" s="31"/>
      <c r="F127" s="31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 ht="15">
      <c r="A128" s="31"/>
      <c r="B128" s="31"/>
      <c r="C128" s="31"/>
      <c r="D128" s="31"/>
      <c r="E128" s="31"/>
      <c r="F128" s="31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1:25" ht="15">
      <c r="A129" s="31"/>
      <c r="B129" s="31"/>
      <c r="C129" s="31"/>
      <c r="D129" s="31"/>
      <c r="E129" s="31"/>
      <c r="F129" s="31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5" ht="15">
      <c r="A130" s="31"/>
      <c r="B130" s="31"/>
      <c r="C130" s="31"/>
      <c r="D130" s="31"/>
      <c r="E130" s="31"/>
      <c r="F130" s="31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5" ht="15">
      <c r="A131" s="31"/>
      <c r="B131" s="31"/>
      <c r="C131" s="31"/>
      <c r="D131" s="31"/>
      <c r="E131" s="31"/>
      <c r="F131" s="31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5" ht="15">
      <c r="A132" s="31"/>
      <c r="B132" s="31"/>
      <c r="C132" s="31"/>
      <c r="D132" s="31"/>
      <c r="E132" s="31"/>
      <c r="F132" s="31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5" ht="15">
      <c r="A133" s="31"/>
      <c r="B133" s="31"/>
      <c r="C133" s="31"/>
      <c r="D133" s="31"/>
      <c r="E133" s="31"/>
      <c r="F133" s="31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5" ht="15" hidden="1">
      <c r="A134" s="31"/>
      <c r="B134" s="31"/>
      <c r="C134" s="31"/>
      <c r="D134" s="31"/>
      <c r="E134" s="31"/>
      <c r="F134" s="31"/>
      <c r="G134" s="32"/>
      <c r="H134" s="32"/>
      <c r="I134" s="81"/>
      <c r="J134" s="81"/>
      <c r="K134" s="81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5" ht="15" hidden="1">
      <c r="A135" s="31"/>
      <c r="B135" s="31"/>
      <c r="C135" s="31" t="s">
        <v>31</v>
      </c>
      <c r="D135" s="31"/>
      <c r="E135" s="31"/>
      <c r="F135" s="31"/>
      <c r="G135" s="32"/>
      <c r="H135" s="32"/>
      <c r="I135" s="81"/>
      <c r="J135" s="81"/>
      <c r="K135" s="81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5" ht="15" hidden="1">
      <c r="A136" s="31"/>
      <c r="B136" s="31"/>
      <c r="C136" s="31" t="s">
        <v>71</v>
      </c>
      <c r="D136" s="31"/>
      <c r="E136" s="31"/>
      <c r="F136" s="31"/>
      <c r="G136" s="32"/>
      <c r="H136" s="32"/>
      <c r="I136" s="81"/>
      <c r="J136" s="81"/>
      <c r="K136" s="81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5" ht="15" hidden="1">
      <c r="A137" s="31"/>
      <c r="B137" s="31"/>
      <c r="C137" s="31" t="s">
        <v>45</v>
      </c>
      <c r="D137" s="31"/>
      <c r="E137" s="31"/>
      <c r="F137" s="31"/>
      <c r="G137" s="32"/>
      <c r="H137" s="32"/>
      <c r="I137" s="81"/>
      <c r="J137" s="81"/>
      <c r="K137" s="81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1:25" ht="15" hidden="1">
      <c r="A138" s="31"/>
      <c r="B138" s="31"/>
      <c r="C138" s="31" t="s">
        <v>37</v>
      </c>
      <c r="D138" s="31"/>
      <c r="E138" s="31"/>
      <c r="F138" s="31"/>
      <c r="G138" s="32"/>
      <c r="H138" s="32"/>
      <c r="I138" s="81"/>
      <c r="J138" s="81"/>
      <c r="K138" s="81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1:25" ht="15" hidden="1">
      <c r="A139" s="31"/>
      <c r="B139" s="31"/>
      <c r="C139" s="31" t="s">
        <v>55</v>
      </c>
      <c r="D139" s="31"/>
      <c r="E139" s="31"/>
      <c r="F139" s="31"/>
      <c r="G139" s="32"/>
      <c r="H139" s="32"/>
      <c r="I139" s="81"/>
      <c r="J139" s="81"/>
      <c r="K139" s="81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1:25" ht="15" hidden="1">
      <c r="A140" s="31"/>
      <c r="B140" s="31"/>
      <c r="C140" s="31" t="s">
        <v>70</v>
      </c>
      <c r="D140" s="31"/>
      <c r="E140" s="31"/>
      <c r="F140" s="31"/>
      <c r="G140" s="32"/>
      <c r="H140" s="32"/>
      <c r="I140" s="81"/>
      <c r="J140" s="81"/>
      <c r="K140" s="81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1:25" ht="15" hidden="1">
      <c r="A141" s="31"/>
      <c r="B141" s="31"/>
      <c r="C141" s="83" t="s">
        <v>35</v>
      </c>
      <c r="D141" s="82"/>
      <c r="E141" s="31"/>
      <c r="F141" s="31"/>
      <c r="G141" s="32"/>
      <c r="H141" s="32"/>
      <c r="I141" s="81"/>
      <c r="J141" s="81"/>
      <c r="K141" s="81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1:25" ht="15" hidden="1">
      <c r="A142" s="31"/>
      <c r="B142" s="31"/>
      <c r="C142" s="31" t="s">
        <v>60</v>
      </c>
      <c r="D142" s="31"/>
      <c r="E142" s="31"/>
      <c r="F142" s="31"/>
      <c r="G142" s="32"/>
      <c r="H142" s="32"/>
      <c r="I142" s="81"/>
      <c r="J142" s="81"/>
      <c r="K142" s="81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1:25" ht="15" hidden="1">
      <c r="A143" s="31"/>
      <c r="B143" s="31"/>
      <c r="C143" s="31" t="s">
        <v>50</v>
      </c>
      <c r="D143" s="31"/>
      <c r="E143" s="31"/>
      <c r="F143" s="31"/>
      <c r="G143" s="32"/>
      <c r="H143" s="32"/>
      <c r="I143" s="81"/>
      <c r="J143" s="81"/>
      <c r="K143" s="81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1:25" ht="15" hidden="1">
      <c r="A144" s="31"/>
      <c r="B144" s="31"/>
      <c r="C144" s="31" t="s">
        <v>59</v>
      </c>
      <c r="D144" s="31"/>
      <c r="E144" s="31"/>
      <c r="F144" s="31"/>
      <c r="G144" s="32"/>
      <c r="H144" s="32"/>
      <c r="I144" s="81"/>
      <c r="J144" s="81"/>
      <c r="K144" s="81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1:25" ht="15" hidden="1">
      <c r="A145" s="31"/>
      <c r="B145" s="31"/>
      <c r="C145" s="31" t="s">
        <v>72</v>
      </c>
      <c r="D145" s="31"/>
      <c r="E145" s="31"/>
      <c r="F145" s="31"/>
      <c r="G145" s="32"/>
      <c r="H145" s="32"/>
      <c r="I145" s="81"/>
      <c r="J145" s="81"/>
      <c r="K145" s="81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1:25" ht="15" hidden="1">
      <c r="A146" s="31"/>
      <c r="B146" s="31"/>
      <c r="C146" s="31" t="s">
        <v>58</v>
      </c>
      <c r="D146" s="31"/>
      <c r="E146" s="31"/>
      <c r="F146" s="31"/>
      <c r="G146" s="32"/>
      <c r="H146" s="32"/>
      <c r="I146" s="81"/>
      <c r="J146" s="81"/>
      <c r="K146" s="81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1:25" ht="15" hidden="1">
      <c r="A147" s="31"/>
      <c r="B147" s="31"/>
      <c r="C147" s="31" t="s">
        <v>61</v>
      </c>
      <c r="D147" s="31"/>
      <c r="E147" s="31"/>
      <c r="F147" s="31"/>
      <c r="G147" s="32"/>
      <c r="H147" s="32"/>
      <c r="I147" s="81"/>
      <c r="J147" s="81"/>
      <c r="K147" s="81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1:25" ht="15" hidden="1">
      <c r="A148" s="31"/>
      <c r="B148" s="31"/>
      <c r="C148" s="31" t="s">
        <v>29</v>
      </c>
      <c r="D148" s="31"/>
      <c r="E148" s="31"/>
      <c r="F148" s="31"/>
      <c r="G148" s="32"/>
      <c r="H148" s="32"/>
      <c r="I148" s="81"/>
      <c r="J148" s="81"/>
      <c r="K148" s="81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1:25" ht="15" hidden="1">
      <c r="A149" s="31"/>
      <c r="B149" s="31"/>
      <c r="C149" s="31" t="s">
        <v>73</v>
      </c>
      <c r="D149" s="31"/>
      <c r="E149" s="31"/>
      <c r="F149" s="31"/>
      <c r="G149" s="32"/>
      <c r="H149" s="32"/>
      <c r="I149" s="81"/>
      <c r="J149" s="81"/>
      <c r="K149" s="81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1:25" ht="15" hidden="1">
      <c r="A150" s="31"/>
      <c r="B150" s="31"/>
      <c r="C150" s="31" t="s">
        <v>74</v>
      </c>
      <c r="D150" s="31"/>
      <c r="E150" s="31"/>
      <c r="F150" s="31"/>
      <c r="G150" s="32"/>
      <c r="H150" s="32"/>
      <c r="I150" s="81"/>
      <c r="J150" s="81"/>
      <c r="K150" s="81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1:25" ht="15" hidden="1">
      <c r="A151" s="31"/>
      <c r="B151" s="31"/>
      <c r="C151" s="31" t="s">
        <v>75</v>
      </c>
      <c r="D151" s="31"/>
      <c r="E151" s="31"/>
      <c r="F151" s="31"/>
      <c r="G151" s="32"/>
      <c r="H151" s="32"/>
      <c r="I151" s="81"/>
      <c r="J151" s="81"/>
      <c r="K151" s="81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1:25" ht="15" hidden="1">
      <c r="A152" s="31"/>
      <c r="B152" s="31"/>
      <c r="C152" s="31" t="s">
        <v>76</v>
      </c>
      <c r="D152" s="31"/>
      <c r="E152" s="31"/>
      <c r="F152" s="31"/>
      <c r="G152" s="32"/>
      <c r="H152" s="32"/>
      <c r="I152" s="81"/>
      <c r="J152" s="81"/>
      <c r="K152" s="81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1:25" ht="15" hidden="1">
      <c r="A153" s="31"/>
      <c r="B153" s="31"/>
      <c r="C153" s="31" t="s">
        <v>77</v>
      </c>
      <c r="D153" s="31"/>
      <c r="E153" s="31"/>
      <c r="F153" s="31"/>
      <c r="G153" s="32"/>
      <c r="H153" s="32"/>
      <c r="I153" s="81"/>
      <c r="J153" s="81"/>
      <c r="K153" s="81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1:25" ht="15" hidden="1">
      <c r="A154" s="31"/>
      <c r="B154" s="31"/>
      <c r="C154" s="31" t="s">
        <v>78</v>
      </c>
      <c r="D154" s="31"/>
      <c r="E154" s="31"/>
      <c r="F154" s="31"/>
      <c r="G154" s="32"/>
      <c r="H154" s="32"/>
      <c r="I154" s="81"/>
      <c r="J154" s="81"/>
      <c r="K154" s="81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1:25" ht="15" hidden="1">
      <c r="A155" s="31"/>
      <c r="B155" s="31"/>
      <c r="C155" s="31" t="s">
        <v>79</v>
      </c>
      <c r="D155" s="31"/>
      <c r="E155" s="31"/>
      <c r="F155" s="31"/>
      <c r="G155" s="32"/>
      <c r="H155" s="32"/>
      <c r="I155" s="81"/>
      <c r="J155" s="81"/>
      <c r="K155" s="81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1:25" ht="15" hidden="1">
      <c r="A156" s="31"/>
      <c r="B156" s="31"/>
      <c r="C156" s="31" t="s">
        <v>80</v>
      </c>
      <c r="D156" s="31"/>
      <c r="E156" s="31"/>
      <c r="F156" s="31"/>
      <c r="G156" s="32"/>
      <c r="H156" s="32"/>
      <c r="I156" s="81"/>
      <c r="J156" s="81"/>
      <c r="K156" s="81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1:25" ht="15" hidden="1">
      <c r="A157" s="31"/>
      <c r="B157" s="31"/>
      <c r="C157" s="31" t="s">
        <v>81</v>
      </c>
      <c r="D157" s="31"/>
      <c r="E157" s="31"/>
      <c r="F157" s="31"/>
      <c r="G157" s="32"/>
      <c r="H157" s="32"/>
      <c r="I157" s="81"/>
      <c r="J157" s="81"/>
      <c r="K157" s="81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1:25" ht="15" hidden="1">
      <c r="A158" s="31"/>
      <c r="B158" s="31"/>
      <c r="C158" s="31" t="s">
        <v>82</v>
      </c>
      <c r="D158" s="31"/>
      <c r="E158" s="31"/>
      <c r="F158" s="31"/>
      <c r="G158" s="32"/>
      <c r="H158" s="32"/>
      <c r="I158" s="81"/>
      <c r="J158" s="81"/>
      <c r="K158" s="81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1:25" ht="15" hidden="1">
      <c r="A159" s="31"/>
      <c r="B159" s="31"/>
      <c r="C159" s="31" t="s">
        <v>83</v>
      </c>
      <c r="D159" s="31"/>
      <c r="E159" s="31"/>
      <c r="F159" s="31"/>
      <c r="G159" s="32"/>
      <c r="H159" s="32"/>
      <c r="I159" s="81"/>
      <c r="J159" s="81"/>
      <c r="K159" s="81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1:25" ht="15" hidden="1">
      <c r="A160" s="31"/>
      <c r="B160" s="31"/>
      <c r="C160" s="31" t="s">
        <v>84</v>
      </c>
      <c r="D160" s="31"/>
      <c r="E160" s="31"/>
      <c r="F160" s="31"/>
      <c r="G160" s="32"/>
      <c r="H160" s="32"/>
      <c r="I160" s="81"/>
      <c r="J160" s="81"/>
      <c r="K160" s="81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1:25" ht="15" hidden="1">
      <c r="A161" s="31"/>
      <c r="B161" s="31"/>
      <c r="C161" s="31" t="s">
        <v>85</v>
      </c>
      <c r="D161" s="31"/>
      <c r="E161" s="31"/>
      <c r="F161" s="31"/>
      <c r="G161" s="32"/>
      <c r="H161" s="32"/>
      <c r="I161" s="81"/>
      <c r="J161" s="81"/>
      <c r="K161" s="81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1:25" ht="15" hidden="1">
      <c r="A162" s="31"/>
      <c r="B162" s="31"/>
      <c r="C162" s="31" t="s">
        <v>86</v>
      </c>
      <c r="D162" s="31"/>
      <c r="E162" s="31"/>
      <c r="F162" s="31"/>
      <c r="G162" s="32"/>
      <c r="H162" s="32"/>
      <c r="I162" s="81"/>
      <c r="J162" s="81"/>
      <c r="K162" s="81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1:25" ht="15" hidden="1">
      <c r="A163" s="31"/>
      <c r="B163" s="31"/>
      <c r="C163" s="31" t="s">
        <v>87</v>
      </c>
      <c r="D163" s="31"/>
      <c r="E163" s="31"/>
      <c r="F163" s="31"/>
      <c r="G163" s="32"/>
      <c r="H163" s="32"/>
      <c r="I163" s="81"/>
      <c r="J163" s="81"/>
      <c r="K163" s="81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1:25" ht="15" hidden="1">
      <c r="A164" s="31"/>
      <c r="B164" s="31"/>
      <c r="C164" s="31" t="s">
        <v>88</v>
      </c>
      <c r="D164" s="31"/>
      <c r="E164" s="31"/>
      <c r="F164" s="31"/>
      <c r="G164" s="32"/>
      <c r="H164" s="32"/>
      <c r="I164" s="81"/>
      <c r="J164" s="81"/>
      <c r="K164" s="81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1:25" ht="15" hidden="1">
      <c r="A165" s="31"/>
      <c r="B165" s="31"/>
      <c r="C165" s="31" t="s">
        <v>89</v>
      </c>
      <c r="D165" s="31"/>
      <c r="E165" s="31"/>
      <c r="F165" s="31"/>
      <c r="G165" s="32"/>
      <c r="H165" s="32"/>
      <c r="I165" s="81"/>
      <c r="J165" s="81"/>
      <c r="K165" s="81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1:25" ht="15" hidden="1">
      <c r="A166" s="31"/>
      <c r="B166" s="31"/>
      <c r="C166" s="31" t="s">
        <v>90</v>
      </c>
      <c r="D166" s="31"/>
      <c r="E166" s="31"/>
      <c r="F166" s="31"/>
      <c r="G166" s="32"/>
      <c r="H166" s="32"/>
      <c r="I166" s="81"/>
      <c r="J166" s="81"/>
      <c r="K166" s="81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1:25" ht="15" hidden="1">
      <c r="A167" s="31"/>
      <c r="B167" s="31"/>
      <c r="C167" s="31" t="s">
        <v>91</v>
      </c>
      <c r="D167" s="31"/>
      <c r="E167" s="31"/>
      <c r="F167" s="31"/>
      <c r="G167" s="32"/>
      <c r="H167" s="32"/>
      <c r="I167" s="81"/>
      <c r="J167" s="81"/>
      <c r="K167" s="81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1:25" ht="15" hidden="1">
      <c r="A168" s="31"/>
      <c r="B168" s="31"/>
      <c r="C168" s="31" t="s">
        <v>125</v>
      </c>
      <c r="D168" s="31"/>
      <c r="E168" s="31"/>
      <c r="F168" s="31"/>
      <c r="G168" s="32"/>
      <c r="H168" s="32"/>
      <c r="I168" s="81"/>
      <c r="J168" s="81"/>
      <c r="K168" s="81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1:25" ht="15" hidden="1">
      <c r="A169" s="31"/>
      <c r="B169" s="31"/>
      <c r="C169" s="31"/>
      <c r="D169" s="31"/>
      <c r="E169" s="31"/>
      <c r="F169" s="31"/>
      <c r="G169" s="32"/>
      <c r="H169" s="32"/>
      <c r="I169" s="81"/>
      <c r="J169" s="81"/>
      <c r="K169" s="81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1:25" ht="15" hidden="1">
      <c r="A170" s="31"/>
      <c r="B170" s="31"/>
      <c r="C170" s="31"/>
      <c r="D170" s="31"/>
      <c r="E170" s="31"/>
      <c r="F170" s="31"/>
      <c r="G170" s="32"/>
      <c r="H170" s="32"/>
      <c r="I170" s="81"/>
      <c r="J170" s="81"/>
      <c r="K170" s="81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1:25" ht="15">
      <c r="A171" s="31"/>
      <c r="B171" s="31"/>
      <c r="C171" s="31"/>
      <c r="D171" s="31"/>
      <c r="E171" s="31"/>
      <c r="F171" s="31"/>
      <c r="G171" s="32"/>
      <c r="H171" s="32"/>
      <c r="I171" s="81"/>
      <c r="J171" s="81"/>
      <c r="K171" s="81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spans="1:25" ht="15">
      <c r="A172" s="31"/>
      <c r="B172" s="31"/>
      <c r="C172" s="31"/>
      <c r="D172" s="31"/>
      <c r="E172" s="31"/>
      <c r="F172" s="31"/>
      <c r="G172" s="32"/>
      <c r="H172" s="32"/>
      <c r="I172" s="81"/>
      <c r="J172" s="81"/>
      <c r="K172" s="81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spans="1:25" ht="15">
      <c r="A173" s="31"/>
      <c r="B173" s="31"/>
      <c r="C173" s="31"/>
      <c r="D173" s="31"/>
      <c r="E173" s="31"/>
      <c r="F173" s="31"/>
      <c r="G173" s="32"/>
      <c r="H173" s="32"/>
      <c r="I173" s="81"/>
      <c r="J173" s="81"/>
      <c r="K173" s="81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spans="1:25" ht="15">
      <c r="A174" s="31"/>
      <c r="B174" s="31"/>
      <c r="C174" s="31"/>
      <c r="D174" s="31"/>
      <c r="E174" s="31"/>
      <c r="F174" s="31"/>
      <c r="G174" s="32"/>
      <c r="H174" s="32"/>
      <c r="I174" s="81"/>
      <c r="J174" s="81"/>
      <c r="K174" s="81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spans="1:25" ht="15">
      <c r="A175" s="31"/>
      <c r="B175" s="31"/>
      <c r="C175" s="31"/>
      <c r="D175" s="31"/>
      <c r="E175" s="31"/>
      <c r="F175" s="31"/>
      <c r="G175" s="32"/>
      <c r="H175" s="32"/>
      <c r="I175" s="81"/>
      <c r="J175" s="81"/>
      <c r="K175" s="81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spans="1:25" ht="15">
      <c r="A176" s="31"/>
      <c r="B176" s="31"/>
      <c r="C176" s="31"/>
      <c r="D176" s="31"/>
      <c r="E176" s="31"/>
      <c r="F176" s="31"/>
      <c r="G176" s="32"/>
      <c r="H176" s="32"/>
      <c r="I176" s="81"/>
      <c r="J176" s="81"/>
      <c r="K176" s="81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spans="1:25" ht="15">
      <c r="A177" s="31"/>
      <c r="B177" s="31"/>
      <c r="C177" s="31"/>
      <c r="D177" s="31"/>
      <c r="E177" s="31"/>
      <c r="F177" s="31"/>
      <c r="G177" s="32"/>
      <c r="H177" s="32"/>
      <c r="I177" s="81"/>
      <c r="J177" s="81"/>
      <c r="K177" s="81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spans="1:25" ht="15">
      <c r="A178" s="31"/>
      <c r="B178" s="31"/>
      <c r="C178" s="31"/>
      <c r="D178" s="31"/>
      <c r="E178" s="31"/>
      <c r="F178" s="31"/>
      <c r="G178" s="32"/>
      <c r="H178" s="32"/>
      <c r="I178" s="81"/>
      <c r="J178" s="81"/>
      <c r="K178" s="81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spans="1:25" ht="15">
      <c r="A179" s="31"/>
      <c r="B179" s="31"/>
      <c r="C179" s="31"/>
      <c r="D179" s="31"/>
      <c r="E179" s="31"/>
      <c r="F179" s="31"/>
      <c r="G179" s="32"/>
      <c r="H179" s="32"/>
      <c r="I179" s="81"/>
      <c r="J179" s="81"/>
      <c r="K179" s="81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spans="1:25" ht="15">
      <c r="A180" s="31"/>
      <c r="B180" s="31"/>
      <c r="C180" s="31"/>
      <c r="D180" s="31"/>
      <c r="E180" s="31"/>
      <c r="F180" s="31"/>
      <c r="G180" s="32"/>
      <c r="H180" s="32"/>
      <c r="I180" s="81"/>
      <c r="J180" s="81"/>
      <c r="K180" s="81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spans="1:25" ht="15">
      <c r="A181" s="31"/>
      <c r="B181" s="31"/>
      <c r="C181" s="31"/>
      <c r="D181" s="31"/>
      <c r="E181" s="31"/>
      <c r="F181" s="31"/>
      <c r="G181" s="32"/>
      <c r="H181" s="32"/>
      <c r="I181" s="81"/>
      <c r="J181" s="81"/>
      <c r="K181" s="81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spans="1:25" ht="15">
      <c r="A182" s="31"/>
      <c r="B182" s="31"/>
      <c r="C182" s="31"/>
      <c r="D182" s="31"/>
      <c r="E182" s="31"/>
      <c r="F182" s="31"/>
      <c r="G182" s="32"/>
      <c r="H182" s="32"/>
      <c r="I182" s="81"/>
      <c r="J182" s="81"/>
      <c r="K182" s="81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spans="1:25" ht="15">
      <c r="A183" s="31"/>
      <c r="B183" s="31"/>
      <c r="C183" s="31"/>
      <c r="D183" s="31"/>
      <c r="E183" s="31"/>
      <c r="F183" s="31"/>
      <c r="G183" s="32"/>
      <c r="H183" s="32"/>
      <c r="I183" s="81"/>
      <c r="J183" s="81"/>
      <c r="K183" s="81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spans="1:25" ht="15">
      <c r="A184" s="31"/>
      <c r="B184" s="31"/>
      <c r="C184" s="31"/>
      <c r="D184" s="31"/>
      <c r="E184" s="31"/>
      <c r="F184" s="31"/>
      <c r="G184" s="32"/>
      <c r="H184" s="32"/>
      <c r="I184" s="81"/>
      <c r="J184" s="81"/>
      <c r="K184" s="81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spans="1:25" ht="15">
      <c r="A185" s="31"/>
      <c r="B185" s="31"/>
      <c r="C185" s="31"/>
      <c r="D185" s="31"/>
      <c r="E185" s="31"/>
      <c r="F185" s="31"/>
      <c r="G185" s="32"/>
      <c r="H185" s="32"/>
      <c r="I185" s="81"/>
      <c r="J185" s="81"/>
      <c r="K185" s="81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spans="1:25" ht="15">
      <c r="A186" s="31"/>
      <c r="B186" s="31"/>
      <c r="C186" s="31"/>
      <c r="D186" s="31"/>
      <c r="E186" s="31"/>
      <c r="F186" s="31"/>
      <c r="G186" s="32"/>
      <c r="H186" s="32"/>
      <c r="I186" s="81"/>
      <c r="J186" s="81"/>
      <c r="K186" s="81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spans="1:25" ht="15">
      <c r="A187" s="31"/>
      <c r="B187" s="31"/>
      <c r="C187" s="31"/>
      <c r="D187" s="31"/>
      <c r="E187" s="31"/>
      <c r="F187" s="31"/>
      <c r="G187" s="32"/>
      <c r="H187" s="32"/>
      <c r="I187" s="81"/>
      <c r="J187" s="81"/>
      <c r="K187" s="81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spans="1:25" ht="15">
      <c r="A188" s="31"/>
      <c r="B188" s="31"/>
      <c r="C188" s="31"/>
      <c r="D188" s="31"/>
      <c r="E188" s="31"/>
      <c r="F188" s="31"/>
      <c r="G188" s="32"/>
      <c r="H188" s="32"/>
      <c r="I188" s="81"/>
      <c r="J188" s="81"/>
      <c r="K188" s="81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spans="1:25" ht="15">
      <c r="A189" s="31"/>
      <c r="B189" s="31"/>
      <c r="C189" s="31"/>
      <c r="D189" s="31"/>
      <c r="E189" s="31"/>
      <c r="F189" s="31"/>
      <c r="G189" s="32"/>
      <c r="H189" s="32"/>
      <c r="I189" s="81"/>
      <c r="J189" s="81"/>
      <c r="K189" s="81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spans="1:25" ht="15">
      <c r="A190" s="31"/>
      <c r="B190" s="31"/>
      <c r="C190" s="31"/>
      <c r="D190" s="31"/>
      <c r="E190" s="31"/>
      <c r="F190" s="31"/>
      <c r="G190" s="32"/>
      <c r="H190" s="32"/>
      <c r="I190" s="81"/>
      <c r="J190" s="81"/>
      <c r="K190" s="81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spans="1:25" ht="15">
      <c r="A191" s="31"/>
      <c r="B191" s="31"/>
      <c r="C191" s="31"/>
      <c r="D191" s="31"/>
      <c r="E191" s="31"/>
      <c r="F191" s="31"/>
      <c r="G191" s="32"/>
      <c r="H191" s="32"/>
      <c r="I191" s="81"/>
      <c r="J191" s="81"/>
      <c r="K191" s="81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spans="1:25" ht="15">
      <c r="A192" s="31"/>
      <c r="B192" s="31"/>
      <c r="C192" s="31"/>
      <c r="D192" s="31"/>
      <c r="E192" s="31"/>
      <c r="F192" s="31"/>
      <c r="G192" s="32"/>
      <c r="H192" s="32"/>
      <c r="I192" s="81"/>
      <c r="J192" s="81"/>
      <c r="K192" s="81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spans="1:25" ht="15">
      <c r="A193" s="31"/>
      <c r="B193" s="31"/>
      <c r="C193" s="31"/>
      <c r="D193" s="31"/>
      <c r="E193" s="31"/>
      <c r="F193" s="31"/>
      <c r="G193" s="32"/>
      <c r="H193" s="32"/>
      <c r="I193" s="81"/>
      <c r="J193" s="81"/>
      <c r="K193" s="81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1:25" ht="15">
      <c r="A194" s="31"/>
      <c r="B194" s="31"/>
      <c r="C194" s="31"/>
      <c r="D194" s="31"/>
      <c r="E194" s="31"/>
      <c r="F194" s="31"/>
      <c r="G194" s="32"/>
      <c r="H194" s="32"/>
      <c r="I194" s="81"/>
      <c r="J194" s="81"/>
      <c r="K194" s="81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spans="1:25" ht="15">
      <c r="A195" s="31"/>
      <c r="B195" s="31"/>
      <c r="C195" s="31"/>
      <c r="D195" s="31"/>
      <c r="E195" s="31"/>
      <c r="F195" s="31"/>
      <c r="G195" s="32"/>
      <c r="H195" s="32"/>
      <c r="I195" s="81"/>
      <c r="J195" s="81"/>
      <c r="K195" s="81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spans="1:25" ht="15">
      <c r="A196" s="31"/>
      <c r="B196" s="31"/>
      <c r="C196" s="31"/>
      <c r="D196" s="31"/>
      <c r="E196" s="31"/>
      <c r="F196" s="31"/>
      <c r="G196" s="32"/>
      <c r="H196" s="32"/>
      <c r="I196" s="81"/>
      <c r="J196" s="81"/>
      <c r="K196" s="81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spans="1:25" ht="15">
      <c r="A197" s="31"/>
      <c r="B197" s="31"/>
      <c r="C197" s="31"/>
      <c r="D197" s="31"/>
      <c r="E197" s="31"/>
      <c r="F197" s="31"/>
      <c r="G197" s="32"/>
      <c r="H197" s="32"/>
      <c r="I197" s="81"/>
      <c r="J197" s="81"/>
      <c r="K197" s="81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spans="1:25" ht="15">
      <c r="A198" s="31"/>
      <c r="B198" s="31"/>
      <c r="C198" s="31"/>
      <c r="D198" s="31"/>
      <c r="E198" s="31"/>
      <c r="F198" s="31"/>
      <c r="G198" s="32"/>
      <c r="H198" s="32"/>
      <c r="I198" s="81"/>
      <c r="J198" s="81"/>
      <c r="K198" s="81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spans="1:25" ht="15">
      <c r="A199" s="31"/>
      <c r="B199" s="31"/>
      <c r="C199" s="31"/>
      <c r="D199" s="31"/>
      <c r="E199" s="31"/>
      <c r="F199" s="31"/>
      <c r="G199" s="32"/>
      <c r="H199" s="32"/>
      <c r="I199" s="81"/>
      <c r="J199" s="81"/>
      <c r="K199" s="81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spans="1:25" ht="15">
      <c r="A200" s="31"/>
      <c r="B200" s="31"/>
      <c r="C200" s="31"/>
      <c r="D200" s="31"/>
      <c r="E200" s="31"/>
      <c r="F200" s="31"/>
      <c r="G200" s="32"/>
      <c r="H200" s="32"/>
      <c r="I200" s="81"/>
      <c r="J200" s="81"/>
      <c r="K200" s="81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spans="1:25" ht="15">
      <c r="A201" s="31"/>
      <c r="B201" s="31"/>
      <c r="C201" s="31"/>
      <c r="D201" s="31"/>
      <c r="E201" s="31"/>
      <c r="F201" s="31"/>
      <c r="G201" s="32"/>
      <c r="H201" s="32"/>
      <c r="I201" s="81"/>
      <c r="J201" s="81"/>
      <c r="K201" s="81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spans="1:25" ht="15">
      <c r="A202" s="31"/>
      <c r="B202" s="31"/>
      <c r="C202" s="31"/>
      <c r="D202" s="31"/>
      <c r="E202" s="31"/>
      <c r="F202" s="31"/>
      <c r="G202" s="32"/>
      <c r="H202" s="32"/>
      <c r="I202" s="81"/>
      <c r="J202" s="81"/>
      <c r="K202" s="81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spans="1:25" ht="15">
      <c r="A203" s="31"/>
      <c r="B203" s="31"/>
      <c r="C203" s="31"/>
      <c r="D203" s="31"/>
      <c r="E203" s="31"/>
      <c r="F203" s="31"/>
      <c r="G203" s="32"/>
      <c r="H203" s="32"/>
      <c r="I203" s="81"/>
      <c r="J203" s="81"/>
      <c r="K203" s="81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spans="1:25" ht="15">
      <c r="A204" s="31"/>
      <c r="B204" s="31"/>
      <c r="C204" s="31"/>
      <c r="D204" s="31"/>
      <c r="E204" s="31"/>
      <c r="F204" s="31"/>
      <c r="G204" s="32"/>
      <c r="H204" s="32"/>
      <c r="I204" s="81"/>
      <c r="J204" s="81"/>
      <c r="K204" s="81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spans="1:25" ht="15">
      <c r="A205" s="31"/>
      <c r="B205" s="31"/>
      <c r="C205" s="31"/>
      <c r="D205" s="31"/>
      <c r="E205" s="31"/>
      <c r="F205" s="31"/>
      <c r="G205" s="32"/>
      <c r="H205" s="32"/>
      <c r="I205" s="81"/>
      <c r="J205" s="81"/>
      <c r="K205" s="81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spans="1:25" ht="15">
      <c r="A206" s="31"/>
      <c r="B206" s="31"/>
      <c r="C206" s="31"/>
      <c r="D206" s="31"/>
      <c r="E206" s="31"/>
      <c r="F206" s="31"/>
      <c r="G206" s="32"/>
      <c r="H206" s="32"/>
      <c r="I206" s="81"/>
      <c r="J206" s="81"/>
      <c r="K206" s="81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spans="1:25" ht="15">
      <c r="A207" s="31"/>
      <c r="B207" s="31"/>
      <c r="C207" s="31"/>
      <c r="D207" s="31"/>
      <c r="E207" s="31"/>
      <c r="F207" s="31"/>
      <c r="G207" s="32"/>
      <c r="H207" s="32"/>
      <c r="I207" s="81"/>
      <c r="J207" s="81"/>
      <c r="K207" s="81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spans="1:25" ht="15">
      <c r="A208" s="31"/>
      <c r="B208" s="31"/>
      <c r="C208" s="31"/>
      <c r="D208" s="31"/>
      <c r="E208" s="31"/>
      <c r="F208" s="31"/>
      <c r="G208" s="32"/>
      <c r="H208" s="32"/>
      <c r="I208" s="81"/>
      <c r="J208" s="81"/>
      <c r="K208" s="81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spans="1:25" ht="15">
      <c r="A209" s="31"/>
      <c r="B209" s="31"/>
      <c r="C209" s="31"/>
      <c r="D209" s="31"/>
      <c r="E209" s="31"/>
      <c r="F209" s="31"/>
      <c r="G209" s="32"/>
      <c r="H209" s="32"/>
      <c r="I209" s="81"/>
      <c r="J209" s="81"/>
      <c r="K209" s="81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spans="1:25" ht="15">
      <c r="A210" s="31"/>
      <c r="B210" s="31"/>
      <c r="C210" s="31"/>
      <c r="D210" s="31"/>
      <c r="E210" s="31"/>
      <c r="F210" s="31"/>
      <c r="G210" s="32"/>
      <c r="H210" s="32"/>
      <c r="I210" s="81"/>
      <c r="J210" s="81"/>
      <c r="K210" s="81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spans="1:25" ht="15">
      <c r="A211" s="31"/>
      <c r="B211" s="31"/>
      <c r="C211" s="31"/>
      <c r="D211" s="31"/>
      <c r="E211" s="31"/>
      <c r="F211" s="31"/>
      <c r="G211" s="32"/>
      <c r="H211" s="32"/>
      <c r="I211" s="81"/>
      <c r="J211" s="81"/>
      <c r="K211" s="81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spans="1:25" ht="15">
      <c r="A212" s="31"/>
      <c r="B212" s="31"/>
      <c r="C212" s="31"/>
      <c r="D212" s="31"/>
      <c r="E212" s="31"/>
      <c r="F212" s="31"/>
      <c r="G212" s="32"/>
      <c r="H212" s="32"/>
      <c r="I212" s="81"/>
      <c r="J212" s="81"/>
      <c r="K212" s="81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spans="1:25" ht="15">
      <c r="A213" s="31"/>
      <c r="B213" s="31"/>
      <c r="C213" s="31"/>
      <c r="D213" s="31"/>
      <c r="E213" s="31"/>
      <c r="F213" s="31"/>
      <c r="G213" s="32"/>
      <c r="H213" s="32"/>
      <c r="I213" s="81"/>
      <c r="J213" s="81"/>
      <c r="K213" s="81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spans="1:25" ht="15">
      <c r="A214" s="31"/>
      <c r="B214" s="31"/>
      <c r="C214" s="31"/>
      <c r="D214" s="31"/>
      <c r="E214" s="31"/>
      <c r="F214" s="31"/>
      <c r="G214" s="32"/>
      <c r="H214" s="32"/>
      <c r="I214" s="81"/>
      <c r="J214" s="81"/>
      <c r="K214" s="81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spans="1:25" ht="15">
      <c r="A215" s="31"/>
      <c r="B215" s="31"/>
      <c r="C215" s="31"/>
      <c r="D215" s="31"/>
      <c r="E215" s="31"/>
      <c r="F215" s="31"/>
      <c r="G215" s="32"/>
      <c r="H215" s="32"/>
      <c r="I215" s="81"/>
      <c r="J215" s="81"/>
      <c r="K215" s="81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spans="1:25" ht="15">
      <c r="A216" s="31"/>
      <c r="B216" s="31"/>
      <c r="C216" s="31"/>
      <c r="D216" s="31"/>
      <c r="E216" s="31"/>
      <c r="F216" s="31"/>
      <c r="G216" s="32"/>
      <c r="H216" s="32"/>
      <c r="I216" s="81"/>
      <c r="J216" s="81"/>
      <c r="K216" s="81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spans="1:25" ht="15">
      <c r="A217" s="31"/>
      <c r="B217" s="31"/>
      <c r="C217" s="31"/>
      <c r="D217" s="31"/>
      <c r="E217" s="31"/>
      <c r="F217" s="31"/>
      <c r="G217" s="32"/>
      <c r="H217" s="32"/>
      <c r="I217" s="81"/>
      <c r="J217" s="81"/>
      <c r="K217" s="81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spans="1:25" ht="15">
      <c r="A218" s="31"/>
      <c r="B218" s="31"/>
      <c r="C218" s="31"/>
      <c r="D218" s="31"/>
      <c r="E218" s="31"/>
      <c r="F218" s="31"/>
      <c r="G218" s="32"/>
      <c r="H218" s="32"/>
      <c r="I218" s="81"/>
      <c r="J218" s="81"/>
      <c r="K218" s="81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spans="1:25" ht="15">
      <c r="A219" s="31"/>
      <c r="B219" s="31"/>
      <c r="C219" s="31"/>
      <c r="D219" s="31"/>
      <c r="E219" s="31"/>
      <c r="F219" s="31"/>
      <c r="G219" s="32"/>
      <c r="H219" s="32"/>
      <c r="I219" s="81"/>
      <c r="J219" s="81"/>
      <c r="K219" s="81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spans="1:25" ht="15">
      <c r="A220" s="31"/>
      <c r="B220" s="31"/>
      <c r="C220" s="31"/>
      <c r="D220" s="31"/>
      <c r="E220" s="31"/>
      <c r="F220" s="31"/>
      <c r="G220" s="32"/>
      <c r="H220" s="32"/>
      <c r="I220" s="81"/>
      <c r="J220" s="81"/>
      <c r="K220" s="81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spans="1:25" ht="15">
      <c r="A221" s="31"/>
      <c r="B221" s="31"/>
      <c r="C221" s="31"/>
      <c r="D221" s="31"/>
      <c r="E221" s="31"/>
      <c r="F221" s="31"/>
      <c r="G221" s="32"/>
      <c r="H221" s="32"/>
      <c r="I221" s="81"/>
      <c r="J221" s="81"/>
      <c r="K221" s="81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spans="1:25" ht="15">
      <c r="A222" s="31"/>
      <c r="B222" s="31"/>
      <c r="C222" s="31"/>
      <c r="D222" s="31"/>
      <c r="E222" s="31"/>
      <c r="F222" s="31"/>
      <c r="G222" s="32"/>
      <c r="H222" s="32"/>
      <c r="I222" s="81"/>
      <c r="J222" s="81"/>
      <c r="K222" s="81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spans="1:25" ht="15">
      <c r="A223" s="31"/>
      <c r="B223" s="31"/>
      <c r="C223" s="31"/>
      <c r="D223" s="31"/>
      <c r="E223" s="31"/>
      <c r="F223" s="31"/>
      <c r="G223" s="32"/>
      <c r="H223" s="32"/>
      <c r="I223" s="81"/>
      <c r="J223" s="81"/>
      <c r="K223" s="81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spans="1:25" ht="15">
      <c r="A224" s="31"/>
      <c r="B224" s="31"/>
      <c r="C224" s="31"/>
      <c r="D224" s="31"/>
      <c r="E224" s="31"/>
      <c r="F224" s="31"/>
      <c r="G224" s="32"/>
      <c r="H224" s="32"/>
      <c r="I224" s="81"/>
      <c r="J224" s="81"/>
      <c r="K224" s="81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spans="1:25" ht="15">
      <c r="A225" s="31"/>
      <c r="B225" s="31"/>
      <c r="C225" s="31"/>
      <c r="D225" s="31"/>
      <c r="E225" s="31"/>
      <c r="F225" s="31"/>
      <c r="G225" s="32"/>
      <c r="H225" s="32"/>
      <c r="I225" s="81"/>
      <c r="J225" s="81"/>
      <c r="K225" s="81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spans="1:25" ht="15">
      <c r="A226" s="31"/>
      <c r="B226" s="31"/>
      <c r="C226" s="31"/>
      <c r="D226" s="31"/>
      <c r="E226" s="31"/>
      <c r="F226" s="31"/>
      <c r="G226" s="32"/>
      <c r="H226" s="32"/>
      <c r="I226" s="81"/>
      <c r="J226" s="81"/>
      <c r="K226" s="81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</row>
    <row r="227" spans="1:25" ht="15">
      <c r="A227" s="31"/>
      <c r="B227" s="31"/>
      <c r="C227" s="31"/>
      <c r="D227" s="31"/>
      <c r="E227" s="31"/>
      <c r="F227" s="31"/>
      <c r="G227" s="32"/>
      <c r="H227" s="32"/>
      <c r="I227" s="81"/>
      <c r="J227" s="81"/>
      <c r="K227" s="81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spans="1:25" ht="15">
      <c r="A228" s="31"/>
      <c r="B228" s="31"/>
      <c r="C228" s="31"/>
      <c r="D228" s="31"/>
      <c r="E228" s="31"/>
      <c r="F228" s="31"/>
      <c r="G228" s="32"/>
      <c r="H228" s="32"/>
      <c r="I228" s="81"/>
      <c r="J228" s="81"/>
      <c r="K228" s="81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spans="1:25" ht="15">
      <c r="A229" s="31"/>
      <c r="B229" s="31"/>
      <c r="C229" s="31"/>
      <c r="D229" s="31"/>
      <c r="E229" s="31"/>
      <c r="F229" s="31"/>
      <c r="G229" s="32"/>
      <c r="H229" s="32"/>
      <c r="I229" s="81"/>
      <c r="J229" s="81"/>
      <c r="K229" s="81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spans="1:25" ht="15">
      <c r="A230" s="31"/>
      <c r="B230" s="31"/>
      <c r="C230" s="31"/>
      <c r="D230" s="31"/>
      <c r="E230" s="31"/>
      <c r="F230" s="31"/>
      <c r="G230" s="32"/>
      <c r="H230" s="32"/>
      <c r="I230" s="81"/>
      <c r="J230" s="81"/>
      <c r="K230" s="81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spans="1:25" ht="15">
      <c r="A231" s="31"/>
      <c r="B231" s="31"/>
      <c r="C231" s="31"/>
      <c r="D231" s="31"/>
      <c r="E231" s="31"/>
      <c r="F231" s="31"/>
      <c r="G231" s="32"/>
      <c r="H231" s="32"/>
      <c r="I231" s="81"/>
      <c r="J231" s="81"/>
      <c r="K231" s="81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</sheetData>
  <mergeCells count="211">
    <mergeCell ref="K92:K94"/>
    <mergeCell ref="C95:E95"/>
    <mergeCell ref="B116:E116"/>
    <mergeCell ref="B117:F117"/>
    <mergeCell ref="C109:E109"/>
    <mergeCell ref="C110:E110"/>
    <mergeCell ref="C111:E111"/>
    <mergeCell ref="C112:E112"/>
    <mergeCell ref="C113:E113"/>
    <mergeCell ref="C114:E114"/>
    <mergeCell ref="B103:F103"/>
    <mergeCell ref="C105:F105"/>
    <mergeCell ref="H92:J94"/>
    <mergeCell ref="H95:J95"/>
    <mergeCell ref="C91:F91"/>
    <mergeCell ref="B92:B94"/>
    <mergeCell ref="C92:E94"/>
    <mergeCell ref="F92:F94"/>
    <mergeCell ref="G92:G94"/>
    <mergeCell ref="H98:J98"/>
    <mergeCell ref="H99:J99"/>
    <mergeCell ref="C99:E99"/>
    <mergeCell ref="C100:E100"/>
    <mergeCell ref="C101:E101"/>
    <mergeCell ref="B102:E102"/>
    <mergeCell ref="H100:J100"/>
    <mergeCell ref="H101:J101"/>
    <mergeCell ref="G102:J102"/>
    <mergeCell ref="G103:K103"/>
    <mergeCell ref="H105:K105"/>
    <mergeCell ref="C96:E96"/>
    <mergeCell ref="H96:J96"/>
    <mergeCell ref="C97:E97"/>
    <mergeCell ref="H97:J97"/>
    <mergeCell ref="C98:E98"/>
    <mergeCell ref="G116:J116"/>
    <mergeCell ref="G117:K117"/>
    <mergeCell ref="C106:E108"/>
    <mergeCell ref="F106:F108"/>
    <mergeCell ref="G106:G108"/>
    <mergeCell ref="H106:J108"/>
    <mergeCell ref="K106:K108"/>
    <mergeCell ref="H109:J109"/>
    <mergeCell ref="H110:J110"/>
    <mergeCell ref="C115:E115"/>
    <mergeCell ref="B106:B108"/>
    <mergeCell ref="H111:J111"/>
    <mergeCell ref="H112:J112"/>
    <mergeCell ref="H113:J113"/>
    <mergeCell ref="H114:J114"/>
    <mergeCell ref="H115:J115"/>
    <mergeCell ref="G24:J24"/>
    <mergeCell ref="C16:E18"/>
    <mergeCell ref="F16:F18"/>
    <mergeCell ref="C19:E19"/>
    <mergeCell ref="C20:E20"/>
    <mergeCell ref="C21:E21"/>
    <mergeCell ref="C22:E22"/>
    <mergeCell ref="C23:E23"/>
    <mergeCell ref="K28:K30"/>
    <mergeCell ref="C31:E31"/>
    <mergeCell ref="H27:K27"/>
    <mergeCell ref="G16:G18"/>
    <mergeCell ref="H16:J18"/>
    <mergeCell ref="H19:J19"/>
    <mergeCell ref="H20:J20"/>
    <mergeCell ref="H21:J21"/>
    <mergeCell ref="H22:J22"/>
    <mergeCell ref="H23:J23"/>
    <mergeCell ref="H28:J30"/>
    <mergeCell ref="H31:J31"/>
    <mergeCell ref="C27:F27"/>
    <mergeCell ref="B28:B30"/>
    <mergeCell ref="C28:E30"/>
    <mergeCell ref="F28:F30"/>
    <mergeCell ref="G28:G30"/>
    <mergeCell ref="B2:K2"/>
    <mergeCell ref="B3:C3"/>
    <mergeCell ref="J3:K3"/>
    <mergeCell ref="B4:C4"/>
    <mergeCell ref="B5:C5"/>
    <mergeCell ref="B6:C6"/>
    <mergeCell ref="J11:K11"/>
    <mergeCell ref="B12:K12"/>
    <mergeCell ref="J5:K5"/>
    <mergeCell ref="J6:K6"/>
    <mergeCell ref="J4:K4"/>
    <mergeCell ref="J7:K7"/>
    <mergeCell ref="B7:C7"/>
    <mergeCell ref="B24:E24"/>
    <mergeCell ref="B25:F25"/>
    <mergeCell ref="G25:K25"/>
    <mergeCell ref="B8:C8"/>
    <mergeCell ref="J8:K8"/>
    <mergeCell ref="B9:C9"/>
    <mergeCell ref="J9:K9"/>
    <mergeCell ref="B10:C10"/>
    <mergeCell ref="J10:K10"/>
    <mergeCell ref="B11:C11"/>
    <mergeCell ref="H52:K52"/>
    <mergeCell ref="C44:E44"/>
    <mergeCell ref="H44:J44"/>
    <mergeCell ref="C45:E45"/>
    <mergeCell ref="B13:K13"/>
    <mergeCell ref="B14:K14"/>
    <mergeCell ref="C15:F15"/>
    <mergeCell ref="H15:K15"/>
    <mergeCell ref="B16:B18"/>
    <mergeCell ref="K16:K18"/>
    <mergeCell ref="C60:E60"/>
    <mergeCell ref="B61:E61"/>
    <mergeCell ref="B62:F62"/>
    <mergeCell ref="C47:E47"/>
    <mergeCell ref="C48:E48"/>
    <mergeCell ref="B49:E49"/>
    <mergeCell ref="B50:F50"/>
    <mergeCell ref="C52:F52"/>
    <mergeCell ref="B53:B55"/>
    <mergeCell ref="C53:E55"/>
    <mergeCell ref="G36:J36"/>
    <mergeCell ref="G37:K37"/>
    <mergeCell ref="C56:E56"/>
    <mergeCell ref="C57:E57"/>
    <mergeCell ref="C58:E58"/>
    <mergeCell ref="C59:E59"/>
    <mergeCell ref="K41:K43"/>
    <mergeCell ref="H48:J48"/>
    <mergeCell ref="G49:J49"/>
    <mergeCell ref="G50:K50"/>
    <mergeCell ref="F41:F43"/>
    <mergeCell ref="G41:G43"/>
    <mergeCell ref="H41:J43"/>
    <mergeCell ref="C35:E35"/>
    <mergeCell ref="B36:E36"/>
    <mergeCell ref="B37:F37"/>
    <mergeCell ref="C40:F40"/>
    <mergeCell ref="H40:K40"/>
    <mergeCell ref="B41:B43"/>
    <mergeCell ref="C41:E43"/>
    <mergeCell ref="H53:J55"/>
    <mergeCell ref="K53:K55"/>
    <mergeCell ref="H56:J56"/>
    <mergeCell ref="C32:E32"/>
    <mergeCell ref="H32:J32"/>
    <mergeCell ref="C33:E33"/>
    <mergeCell ref="H33:J33"/>
    <mergeCell ref="C34:E34"/>
    <mergeCell ref="H34:J34"/>
    <mergeCell ref="H35:J35"/>
    <mergeCell ref="H71:J71"/>
    <mergeCell ref="H72:J72"/>
    <mergeCell ref="H73:J73"/>
    <mergeCell ref="G74:J74"/>
    <mergeCell ref="H45:J45"/>
    <mergeCell ref="C46:E46"/>
    <mergeCell ref="H46:J46"/>
    <mergeCell ref="H47:J47"/>
    <mergeCell ref="F53:F55"/>
    <mergeCell ref="G53:G55"/>
    <mergeCell ref="H84:J84"/>
    <mergeCell ref="H85:J85"/>
    <mergeCell ref="H59:J59"/>
    <mergeCell ref="H60:J60"/>
    <mergeCell ref="G61:J61"/>
    <mergeCell ref="G62:K62"/>
    <mergeCell ref="B64:K64"/>
    <mergeCell ref="C65:F65"/>
    <mergeCell ref="H65:K65"/>
    <mergeCell ref="H70:J70"/>
    <mergeCell ref="H57:J57"/>
    <mergeCell ref="H58:J58"/>
    <mergeCell ref="C85:E85"/>
    <mergeCell ref="C86:E86"/>
    <mergeCell ref="C87:E87"/>
    <mergeCell ref="C82:E82"/>
    <mergeCell ref="H82:J82"/>
    <mergeCell ref="C83:E83"/>
    <mergeCell ref="H83:J83"/>
    <mergeCell ref="C84:E84"/>
    <mergeCell ref="C70:E70"/>
    <mergeCell ref="C71:E71"/>
    <mergeCell ref="C72:E72"/>
    <mergeCell ref="C73:E73"/>
    <mergeCell ref="B74:E74"/>
    <mergeCell ref="B75:F75"/>
    <mergeCell ref="G75:K75"/>
    <mergeCell ref="H77:K77"/>
    <mergeCell ref="B66:B68"/>
    <mergeCell ref="C66:E68"/>
    <mergeCell ref="F66:F68"/>
    <mergeCell ref="G66:G68"/>
    <mergeCell ref="H66:J68"/>
    <mergeCell ref="K66:K68"/>
    <mergeCell ref="H69:J69"/>
    <mergeCell ref="C69:E69"/>
    <mergeCell ref="H91:K91"/>
    <mergeCell ref="H78:J80"/>
    <mergeCell ref="H81:J81"/>
    <mergeCell ref="C77:F77"/>
    <mergeCell ref="B78:B80"/>
    <mergeCell ref="C78:E80"/>
    <mergeCell ref="F78:F80"/>
    <mergeCell ref="G78:G80"/>
    <mergeCell ref="K78:K80"/>
    <mergeCell ref="C81:E81"/>
    <mergeCell ref="H86:J86"/>
    <mergeCell ref="H87:J87"/>
    <mergeCell ref="B88:E88"/>
    <mergeCell ref="G88:J88"/>
    <mergeCell ref="B89:F89"/>
    <mergeCell ref="G89:K89"/>
  </mergeCells>
  <dataValidations count="2">
    <dataValidation type="list" allowBlank="1" showErrorMessage="1" sqref="F19:F23 K19:K23 F31:F35 K31:K35 F44:F48 K44:K48 F56:F60 K56:K60" xr:uid="{00000000-0002-0000-0000-000001000000}">
      <formula1>"Square,1up,2up,2&amp;1,3&amp;1,3&amp;2,4&amp;2,4&amp;3,5&amp;3,5&amp;4,6&amp;4,6&amp;5,7&amp;5,7&amp;6,8&amp;6,8&amp;7,9&amp;7,9&amp;8,10&amp;8,W/O,D/Q,No Score"</formula1>
    </dataValidation>
    <dataValidation type="list" allowBlank="1" showErrorMessage="1" sqref="C15 H15 C27 H27 C40 H40 C52 H52 C65 H65 C77 H77 C91 H91 C105 H105" xr:uid="{00000000-0002-0000-0000-000000000000}">
      <formula1>"Wanneroo,The Vines 1,WAGC 1,Lake Karrinyup 1,Royal Perth 1,Royal Fremantle 1,Gosnells 1,Joondalup 1"</formula1>
    </dataValidation>
  </dataValidations>
  <printOptions horizontalCentered="1" verticalCentered="1" gridLines="1"/>
  <pageMargins left="0.7" right="0.7" top="0.75" bottom="0.75" header="0" footer="0"/>
  <pageSetup paperSize="9" scale="13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7F2A-9D9D-4152-A893-2AACC807C999}">
  <sheetPr>
    <outlinePr summaryBelow="0" summaryRight="0"/>
    <pageSetUpPr fitToPage="1"/>
  </sheetPr>
  <dimension ref="A1:Y204"/>
  <sheetViews>
    <sheetView showGridLines="0" workbookViewId="0">
      <selection activeCell="AA21" sqref="AA21"/>
    </sheetView>
  </sheetViews>
  <sheetFormatPr defaultColWidth="12.5703125" defaultRowHeight="12.75" customHeight="1"/>
  <cols>
    <col min="1" max="1" width="2.42578125" customWidth="1"/>
    <col min="2" max="2" width="6.28515625" customWidth="1"/>
    <col min="3" max="3" width="14.85546875" customWidth="1"/>
    <col min="4" max="4" width="8.42578125" customWidth="1"/>
    <col min="5" max="5" width="8.28515625" customWidth="1"/>
    <col min="6" max="6" width="8.85546875" customWidth="1"/>
    <col min="7" max="7" width="9" customWidth="1"/>
    <col min="8" max="8" width="12" customWidth="1"/>
    <col min="9" max="9" width="10.140625" customWidth="1"/>
    <col min="10" max="10" width="8.42578125" customWidth="1"/>
    <col min="11" max="11" width="8.28515625" customWidth="1"/>
    <col min="12" max="12" width="6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7.42578125" hidden="1" customWidth="1"/>
    <col min="21" max="21" width="12.5703125" hidden="1" customWidth="1"/>
    <col min="22" max="24" width="8.42578125" hidden="1" customWidth="1"/>
    <col min="25" max="25" width="5.140625" hidden="1" customWidth="1"/>
  </cols>
  <sheetData>
    <row r="1" spans="1:25" ht="23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>
      <c r="A2" s="1"/>
      <c r="B2" s="47" t="s">
        <v>201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>
      <c r="A3" s="2"/>
      <c r="B3" s="49" t="s">
        <v>1</v>
      </c>
      <c r="C3" s="48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5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>
      <c r="A4" s="6">
        <v>1</v>
      </c>
      <c r="B4" s="50" t="str">
        <f>VLOOKUP(A4,$M$4:$X$7,2,FALSE)</f>
        <v>Gosnells 2</v>
      </c>
      <c r="C4" s="46"/>
      <c r="D4" s="7">
        <f>VLOOKUP(A4,$M$4:$X$7,3,FALSE)</f>
        <v>3</v>
      </c>
      <c r="E4" s="7">
        <f>VLOOKUP(A4,$M$4:$X$7,4,FALSE)</f>
        <v>3</v>
      </c>
      <c r="F4" s="7">
        <f>VLOOKUP(A4,$M$4:$X$7,6,FALSE)</f>
        <v>0</v>
      </c>
      <c r="G4" s="7">
        <f>VLOOKUP(A4,$M$4:$X$7,5,FALSE)</f>
        <v>0</v>
      </c>
      <c r="H4" s="7">
        <f>VLOOKUP(A4,$M$4:$X$7,7,FALSE)</f>
        <v>10.5</v>
      </c>
      <c r="I4" s="7">
        <f>VLOOKUP(A4,$M$4:$X$7,8,FALSE)</f>
        <v>4.5</v>
      </c>
      <c r="J4" s="45">
        <f>VLOOKUP(A4,$M$4:$X$7,9,FALSE)</f>
        <v>6</v>
      </c>
      <c r="K4" s="46"/>
      <c r="L4" s="8"/>
      <c r="M4" s="8">
        <f>RANK(X4,$X$4:$X$7,1)</f>
        <v>3</v>
      </c>
      <c r="N4" s="9" t="s">
        <v>193</v>
      </c>
      <c r="O4" s="10">
        <f>COUNTIF($N$9:$P$194,N4)</f>
        <v>3</v>
      </c>
      <c r="P4" s="8">
        <f>COUNTIF($R$9:$R$194,N4)</f>
        <v>1</v>
      </c>
      <c r="Q4" s="8">
        <f>COUNTIF($S$9:$T$194,N4)</f>
        <v>0</v>
      </c>
      <c r="R4" s="8">
        <f>O4-P4-Q4</f>
        <v>2</v>
      </c>
      <c r="S4" s="8">
        <f>SUMIF($N$8:$N$86,N4,$O$8:$O$86)+SUMIF($P$8:$P$86,N4,$Q$8:$Q$86)</f>
        <v>7</v>
      </c>
      <c r="T4" s="8">
        <f>O4*5-S4</f>
        <v>8</v>
      </c>
      <c r="U4" s="8">
        <f>P4*2+Q4</f>
        <v>2</v>
      </c>
      <c r="V4" s="8">
        <f>U4+(S4/100)</f>
        <v>2.0699999999999998</v>
      </c>
      <c r="W4" s="8">
        <f>RANK(V4,$V$4:$V$7)</f>
        <v>3</v>
      </c>
      <c r="X4" s="8">
        <f>W4+0.01</f>
        <v>3.01</v>
      </c>
    </row>
    <row r="5" spans="1:25" ht="15">
      <c r="A5" s="6">
        <v>2</v>
      </c>
      <c r="B5" s="50" t="str">
        <f>VLOOKUP(A5,$M$4:$X$7,2,FALSE)</f>
        <v>Lakelands</v>
      </c>
      <c r="C5" s="46"/>
      <c r="D5" s="7">
        <f>VLOOKUP(A5,$M$4:$X$7,3,FALSE)</f>
        <v>3</v>
      </c>
      <c r="E5" s="7">
        <f>VLOOKUP(A5,$M$4:$X$7,4,FALSE)</f>
        <v>2</v>
      </c>
      <c r="F5" s="7">
        <f>VLOOKUP(A5,$M$4:$X$7,6,FALSE)</f>
        <v>1</v>
      </c>
      <c r="G5" s="7">
        <f>VLOOKUP(A5,$M$4:$X$7,5,FALSE)</f>
        <v>0</v>
      </c>
      <c r="H5" s="7">
        <f>VLOOKUP(A5,$M$4:$X$7,7,FALSE)</f>
        <v>8.5</v>
      </c>
      <c r="I5" s="7">
        <f>VLOOKUP(A5,$M$4:$X$7,8,FALSE)</f>
        <v>6.5</v>
      </c>
      <c r="J5" s="45">
        <f>VLOOKUP(A5,$M$4:$X$7,9,FALSE)</f>
        <v>4</v>
      </c>
      <c r="K5" s="46"/>
      <c r="L5" s="8"/>
      <c r="M5" s="8">
        <f>RANK(X5,$X$4:$X$7,1)</f>
        <v>1</v>
      </c>
      <c r="N5" s="9" t="s">
        <v>128</v>
      </c>
      <c r="O5" s="10">
        <f>COUNTIF($N$9:$P$194,N5)</f>
        <v>3</v>
      </c>
      <c r="P5" s="8">
        <f>COUNTIF($R$9:$R$194,N5)</f>
        <v>3</v>
      </c>
      <c r="Q5" s="8">
        <f>COUNTIF($S$9:$T$194,N5)</f>
        <v>0</v>
      </c>
      <c r="R5" s="8">
        <f>O5-P5-Q5</f>
        <v>0</v>
      </c>
      <c r="S5" s="8">
        <f>SUMIF($N$8:$N$86,N5,$O$8:$O$86)+SUMIF($P$8:$P$86,N5,$Q$8:$Q$86)</f>
        <v>10.5</v>
      </c>
      <c r="T5" s="8">
        <f>O5*5-S5</f>
        <v>4.5</v>
      </c>
      <c r="U5" s="8">
        <f>P5*2+Q5</f>
        <v>6</v>
      </c>
      <c r="V5" s="8">
        <f>U5+(S5/100)</f>
        <v>6.1050000000000004</v>
      </c>
      <c r="W5" s="8">
        <f>RANK(V5,$V$4:$V$7)</f>
        <v>1</v>
      </c>
      <c r="X5" s="8">
        <f>W5+0.02</f>
        <v>1.02</v>
      </c>
    </row>
    <row r="6" spans="1:25" ht="15">
      <c r="A6" s="6">
        <v>3</v>
      </c>
      <c r="B6" s="50" t="str">
        <f>VLOOKUP(A6,$M$4:$X$7,2,FALSE)</f>
        <v xml:space="preserve">Hartfield </v>
      </c>
      <c r="C6" s="46"/>
      <c r="D6" s="7">
        <f>VLOOKUP(A6,$M$4:$X$7,3,FALSE)</f>
        <v>3</v>
      </c>
      <c r="E6" s="7">
        <f>VLOOKUP(A6,$M$4:$X$7,4,FALSE)</f>
        <v>1</v>
      </c>
      <c r="F6" s="7">
        <f>VLOOKUP(A6,$M$4:$X$7,6,FALSE)</f>
        <v>2</v>
      </c>
      <c r="G6" s="7">
        <f>VLOOKUP(A6,$M$4:$X$7,5,FALSE)</f>
        <v>0</v>
      </c>
      <c r="H6" s="7">
        <f>VLOOKUP(A6,$M$4:$X$7,7,FALSE)</f>
        <v>7</v>
      </c>
      <c r="I6" s="7">
        <f>VLOOKUP(A6,$M$4:$X$7,8,FALSE)</f>
        <v>8</v>
      </c>
      <c r="J6" s="45">
        <f>VLOOKUP(A6,$M$4:$X$7,9,FALSE)</f>
        <v>2</v>
      </c>
      <c r="K6" s="46"/>
      <c r="L6" s="8"/>
      <c r="M6" s="8">
        <f>RANK(X6,$X$4:$X$7,1)</f>
        <v>2</v>
      </c>
      <c r="N6" s="9" t="s">
        <v>130</v>
      </c>
      <c r="O6" s="10">
        <f>COUNTIF($N$9:$P$194,N6)</f>
        <v>3</v>
      </c>
      <c r="P6" s="8">
        <f>COUNTIF($R$9:$R$194,N6)</f>
        <v>2</v>
      </c>
      <c r="Q6" s="8">
        <f>COUNTIF($S$9:$T$194,N6)</f>
        <v>0</v>
      </c>
      <c r="R6" s="8">
        <f>O6-P6-Q6</f>
        <v>1</v>
      </c>
      <c r="S6" s="8">
        <f>SUMIF($N$8:$N$86,N6,$O$8:$O$86)+SUMIF($P$8:$P$86,N6,$Q$8:$Q$86)</f>
        <v>8.5</v>
      </c>
      <c r="T6" s="8">
        <f>O6*5-S6</f>
        <v>6.5</v>
      </c>
      <c r="U6" s="8">
        <f>P6*2+Q6</f>
        <v>4</v>
      </c>
      <c r="V6" s="8">
        <f>U6+(S6/100)</f>
        <v>4.085</v>
      </c>
      <c r="W6" s="8">
        <f>RANK(V6,$V$4:$V$7)</f>
        <v>2</v>
      </c>
      <c r="X6" s="8">
        <f>W6+0.03</f>
        <v>2.0299999999999998</v>
      </c>
    </row>
    <row r="7" spans="1:25" ht="15">
      <c r="A7" s="6">
        <v>4</v>
      </c>
      <c r="B7" s="50" t="str">
        <f>VLOOKUP(A7,$M$4:$X$7,2,FALSE)</f>
        <v xml:space="preserve">Bunbury </v>
      </c>
      <c r="C7" s="46"/>
      <c r="D7" s="7">
        <f>VLOOKUP(A7,$M$4:$X$7,3,FALSE)</f>
        <v>3</v>
      </c>
      <c r="E7" s="7">
        <f>VLOOKUP(A7,$M$4:$X$7,4,FALSE)</f>
        <v>0</v>
      </c>
      <c r="F7" s="7">
        <f>VLOOKUP(A7,$M$4:$X$7,6,FALSE)</f>
        <v>3</v>
      </c>
      <c r="G7" s="7">
        <f>VLOOKUP(A7,$M$4:$X$7,5,FALSE)</f>
        <v>0</v>
      </c>
      <c r="H7" s="7">
        <f>VLOOKUP(A7,$M$4:$X$7,7,FALSE)</f>
        <v>4</v>
      </c>
      <c r="I7" s="7">
        <f>VLOOKUP(A7,$M$4:$X$7,8,FALSE)</f>
        <v>11</v>
      </c>
      <c r="J7" s="45">
        <f>VLOOKUP(A7,$M$4:$X$7,9,FALSE)</f>
        <v>0</v>
      </c>
      <c r="K7" s="46"/>
      <c r="L7" s="8"/>
      <c r="M7" s="8">
        <f>RANK(X7,$X$4:$X$7,1)</f>
        <v>4</v>
      </c>
      <c r="N7" s="9" t="s">
        <v>182</v>
      </c>
      <c r="O7" s="10">
        <f>COUNTIF($N$9:$P$194,N7)</f>
        <v>3</v>
      </c>
      <c r="P7" s="8">
        <f>COUNTIF($R$9:$R$194,N7)</f>
        <v>0</v>
      </c>
      <c r="Q7" s="8">
        <f>COUNTIF($S$9:$T$194,N7)</f>
        <v>0</v>
      </c>
      <c r="R7" s="8">
        <f>O7-P7-Q7</f>
        <v>3</v>
      </c>
      <c r="S7" s="8">
        <f>SUMIF($N$8:$N$86,N7,$O$8:$O$86)+SUMIF($P$8:$P$86,N7,$Q$8:$Q$86)</f>
        <v>4</v>
      </c>
      <c r="T7" s="8">
        <f>O7*5-S7</f>
        <v>11</v>
      </c>
      <c r="U7" s="8">
        <f>P7*2+Q7</f>
        <v>0</v>
      </c>
      <c r="V7" s="8">
        <f>U7+(S7/100)</f>
        <v>0.04</v>
      </c>
      <c r="W7" s="8">
        <f>RANK(V7,$V$4:$V$7)</f>
        <v>4</v>
      </c>
      <c r="X7" s="8">
        <f>W7+0.04</f>
        <v>4.04</v>
      </c>
    </row>
    <row r="8" spans="1:25" ht="15">
      <c r="A8" s="11"/>
      <c r="B8" s="58"/>
      <c r="C8" s="48"/>
      <c r="D8" s="48"/>
      <c r="E8" s="48"/>
      <c r="F8" s="48"/>
      <c r="G8" s="48"/>
      <c r="H8" s="48"/>
      <c r="I8" s="48"/>
      <c r="J8" s="48"/>
      <c r="K8" s="4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>
      <c r="A9" s="12"/>
      <c r="B9" s="59" t="s">
        <v>20</v>
      </c>
      <c r="C9" s="48"/>
      <c r="D9" s="48"/>
      <c r="E9" s="48"/>
      <c r="F9" s="48"/>
      <c r="G9" s="48"/>
      <c r="H9" s="48"/>
      <c r="I9" s="48"/>
      <c r="J9" s="48"/>
      <c r="K9" s="46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ht="15">
      <c r="A10" s="14"/>
      <c r="B10" s="74"/>
      <c r="C10" s="74"/>
      <c r="D10" s="74"/>
      <c r="E10" s="74"/>
      <c r="F10" s="75"/>
      <c r="G10" s="74"/>
      <c r="H10" s="74"/>
      <c r="I10" s="74"/>
      <c r="J10" s="74"/>
      <c r="K10" s="75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21" customHeight="1">
      <c r="A11" s="12"/>
      <c r="B11" s="60" t="s">
        <v>21</v>
      </c>
      <c r="C11" s="48"/>
      <c r="D11" s="48"/>
      <c r="E11" s="48"/>
      <c r="F11" s="48"/>
      <c r="G11" s="48"/>
      <c r="H11" s="48"/>
      <c r="I11" s="48"/>
      <c r="J11" s="48"/>
      <c r="K11" s="46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ht="15">
      <c r="A12" s="18"/>
      <c r="B12" s="19" t="s">
        <v>22</v>
      </c>
      <c r="C12" s="61" t="s">
        <v>182</v>
      </c>
      <c r="D12" s="48"/>
      <c r="E12" s="48"/>
      <c r="F12" s="46"/>
      <c r="G12" s="20" t="s">
        <v>22</v>
      </c>
      <c r="H12" s="62" t="s">
        <v>193</v>
      </c>
      <c r="I12" s="48"/>
      <c r="J12" s="48"/>
      <c r="K12" s="46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ht="15">
      <c r="A13" s="18"/>
      <c r="B13" s="63" t="s">
        <v>23</v>
      </c>
      <c r="C13" s="55"/>
      <c r="D13" s="52"/>
      <c r="E13" s="51" t="s">
        <v>24</v>
      </c>
      <c r="F13" s="51" t="s">
        <v>25</v>
      </c>
      <c r="G13" s="54" t="s">
        <v>23</v>
      </c>
      <c r="H13" s="55"/>
      <c r="I13" s="52"/>
      <c r="J13" s="57" t="s">
        <v>24</v>
      </c>
      <c r="K13" s="57" t="s">
        <v>25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ht="15">
      <c r="A14" s="18"/>
      <c r="B14" s="64"/>
      <c r="C14" s="55"/>
      <c r="D14" s="52"/>
      <c r="E14" s="52"/>
      <c r="F14" s="52"/>
      <c r="G14" s="55"/>
      <c r="H14" s="55"/>
      <c r="I14" s="52"/>
      <c r="J14" s="52"/>
      <c r="K14" s="52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ht="15">
      <c r="A15" s="18"/>
      <c r="B15" s="65"/>
      <c r="C15" s="56"/>
      <c r="D15" s="53"/>
      <c r="E15" s="52"/>
      <c r="F15" s="53"/>
      <c r="G15" s="56"/>
      <c r="H15" s="56"/>
      <c r="I15" s="53"/>
      <c r="J15" s="52"/>
      <c r="K15" s="5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ht="15">
      <c r="A16" s="18"/>
      <c r="B16" s="21">
        <v>1</v>
      </c>
      <c r="C16" s="66" t="s">
        <v>176</v>
      </c>
      <c r="D16" s="46"/>
      <c r="E16" s="22">
        <v>10</v>
      </c>
      <c r="F16" s="23"/>
      <c r="G16" s="24"/>
      <c r="H16" s="66" t="s">
        <v>200</v>
      </c>
      <c r="I16" s="46"/>
      <c r="J16" s="22">
        <v>0</v>
      </c>
      <c r="K16" s="23" t="s">
        <v>70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ht="15">
      <c r="A17" s="18"/>
      <c r="B17" s="21">
        <v>2</v>
      </c>
      <c r="C17" s="66" t="s">
        <v>199</v>
      </c>
      <c r="D17" s="46"/>
      <c r="E17" s="22">
        <v>12</v>
      </c>
      <c r="F17" s="23" t="s">
        <v>70</v>
      </c>
      <c r="G17" s="24"/>
      <c r="H17" s="66" t="s">
        <v>188</v>
      </c>
      <c r="I17" s="46"/>
      <c r="J17" s="22">
        <v>13</v>
      </c>
      <c r="K17" s="23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ht="15">
      <c r="A18" s="18"/>
      <c r="B18" s="21">
        <v>3</v>
      </c>
      <c r="C18" s="66" t="s">
        <v>172</v>
      </c>
      <c r="D18" s="46"/>
      <c r="E18" s="22">
        <v>15</v>
      </c>
      <c r="F18" s="23"/>
      <c r="G18" s="24"/>
      <c r="H18" s="66" t="s">
        <v>186</v>
      </c>
      <c r="I18" s="46"/>
      <c r="J18" s="22">
        <v>17</v>
      </c>
      <c r="K18" s="23" t="s">
        <v>55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1:25" ht="15">
      <c r="A19" s="18"/>
      <c r="B19" s="21">
        <v>4</v>
      </c>
      <c r="C19" s="66" t="s">
        <v>198</v>
      </c>
      <c r="D19" s="46"/>
      <c r="E19" s="27">
        <v>25</v>
      </c>
      <c r="F19" s="23"/>
      <c r="G19" s="24"/>
      <c r="H19" s="66" t="s">
        <v>195</v>
      </c>
      <c r="I19" s="46"/>
      <c r="J19" s="27">
        <v>18</v>
      </c>
      <c r="K19" s="23" t="s">
        <v>55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</row>
    <row r="20" spans="1:25" ht="15">
      <c r="A20" s="18"/>
      <c r="B20" s="21">
        <v>5</v>
      </c>
      <c r="C20" s="66" t="s">
        <v>197</v>
      </c>
      <c r="D20" s="46"/>
      <c r="E20" s="27">
        <v>31</v>
      </c>
      <c r="F20" s="23"/>
      <c r="G20" s="24"/>
      <c r="H20" s="66" t="s">
        <v>184</v>
      </c>
      <c r="I20" s="46"/>
      <c r="J20" s="27">
        <v>19</v>
      </c>
      <c r="K20" s="23" t="s">
        <v>73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</row>
    <row r="21" spans="1:25" ht="15">
      <c r="A21" s="14"/>
      <c r="B21" s="69" t="str">
        <f>"TOTAL MATCHES WON BY : "&amp;F12</f>
        <v xml:space="preserve">TOTAL MATCHES WON BY : </v>
      </c>
      <c r="C21" s="56"/>
      <c r="D21" s="56"/>
      <c r="E21" s="53"/>
      <c r="F21" s="28">
        <f>COUNTA(F16:F20)-0.5*COUNTIF(F16:F20,"Sq*")-COUNTIF(F16:F20,"TBA")</f>
        <v>1</v>
      </c>
      <c r="G21" s="67" t="str">
        <f>"TOTAL MATCHES WON BY : "&amp;K12</f>
        <v xml:space="preserve">TOTAL MATCHES WON BY : </v>
      </c>
      <c r="H21" s="56"/>
      <c r="I21" s="56"/>
      <c r="J21" s="53"/>
      <c r="K21" s="28">
        <f>COUNTA(K16:K20)-0.5*COUNTIF(K16:K20,"Sq*")-COUNTIF(K16:K20,"TBA")</f>
        <v>4</v>
      </c>
      <c r="L21" s="76"/>
      <c r="M21" s="76"/>
      <c r="N21" s="76" t="str">
        <f>IF(F21+K21=0,"",C12)</f>
        <v xml:space="preserve">Bunbury </v>
      </c>
      <c r="O21" s="29">
        <f>F21</f>
        <v>1</v>
      </c>
      <c r="P21" s="76" t="str">
        <f>IF(F21+K21=0,"",H12)</f>
        <v xml:space="preserve">Hartfield </v>
      </c>
      <c r="Q21" s="29">
        <f>K21</f>
        <v>4</v>
      </c>
      <c r="R21" s="76" t="str">
        <f>G22</f>
        <v xml:space="preserve">Hartfield </v>
      </c>
      <c r="S21" s="76" t="str">
        <f>IF(R21="HALVED",C12,"")</f>
        <v/>
      </c>
      <c r="T21" s="76" t="str">
        <f>IF(R21="HALVED",H12,"")</f>
        <v/>
      </c>
      <c r="U21" s="76"/>
      <c r="V21" s="76"/>
      <c r="W21" s="76"/>
      <c r="X21" s="76"/>
      <c r="Y21" s="76"/>
    </row>
    <row r="22" spans="1:25" ht="15">
      <c r="A22" s="12"/>
      <c r="B22" s="78" t="s">
        <v>41</v>
      </c>
      <c r="C22" s="56"/>
      <c r="D22" s="56"/>
      <c r="E22" s="56"/>
      <c r="F22" s="53"/>
      <c r="G22" s="68" t="str">
        <f>IF(F21+K21&lt;4,"",IF(F21=K21,"HALVED",IF(F21&gt;K21,C12,H12)))</f>
        <v xml:space="preserve">Hartfield </v>
      </c>
      <c r="H22" s="48"/>
      <c r="I22" s="48"/>
      <c r="J22" s="48"/>
      <c r="K22" s="46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ht="15">
      <c r="A23" s="12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ht="15">
      <c r="A24" s="18"/>
      <c r="B24" s="19" t="s">
        <v>22</v>
      </c>
      <c r="C24" s="61" t="s">
        <v>130</v>
      </c>
      <c r="D24" s="48"/>
      <c r="E24" s="48"/>
      <c r="F24" s="46"/>
      <c r="G24" s="20" t="s">
        <v>22</v>
      </c>
      <c r="H24" s="62" t="s">
        <v>128</v>
      </c>
      <c r="I24" s="48"/>
      <c r="J24" s="48"/>
      <c r="K24" s="46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ht="15">
      <c r="A25" s="18"/>
      <c r="B25" s="63" t="s">
        <v>23</v>
      </c>
      <c r="C25" s="55"/>
      <c r="D25" s="52"/>
      <c r="E25" s="51" t="s">
        <v>24</v>
      </c>
      <c r="F25" s="51" t="s">
        <v>25</v>
      </c>
      <c r="G25" s="54" t="s">
        <v>23</v>
      </c>
      <c r="H25" s="55"/>
      <c r="I25" s="52"/>
      <c r="J25" s="57" t="s">
        <v>24</v>
      </c>
      <c r="K25" s="57" t="s">
        <v>25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ht="15">
      <c r="A26" s="18"/>
      <c r="B26" s="64"/>
      <c r="C26" s="55"/>
      <c r="D26" s="52"/>
      <c r="E26" s="52"/>
      <c r="F26" s="52"/>
      <c r="G26" s="55"/>
      <c r="H26" s="55"/>
      <c r="I26" s="52"/>
      <c r="J26" s="52"/>
      <c r="K26" s="52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ht="15">
      <c r="A27" s="18"/>
      <c r="B27" s="65"/>
      <c r="C27" s="56"/>
      <c r="D27" s="53"/>
      <c r="E27" s="52"/>
      <c r="F27" s="53"/>
      <c r="G27" s="56"/>
      <c r="H27" s="56"/>
      <c r="I27" s="53"/>
      <c r="J27" s="52"/>
      <c r="K27" s="5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ht="15">
      <c r="A28" s="18"/>
      <c r="B28" s="21">
        <v>1</v>
      </c>
      <c r="C28" s="66" t="s">
        <v>181</v>
      </c>
      <c r="D28" s="46"/>
      <c r="E28" s="22">
        <v>8</v>
      </c>
      <c r="F28" s="23" t="s">
        <v>31</v>
      </c>
      <c r="G28" s="24"/>
      <c r="H28" s="66" t="s">
        <v>189</v>
      </c>
      <c r="I28" s="46"/>
      <c r="J28" s="22">
        <v>8</v>
      </c>
      <c r="K28" s="23" t="s">
        <v>31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</row>
    <row r="29" spans="1:25" ht="15">
      <c r="A29" s="18"/>
      <c r="B29" s="21">
        <v>2</v>
      </c>
      <c r="C29" s="66" t="s">
        <v>179</v>
      </c>
      <c r="D29" s="46"/>
      <c r="E29" s="22">
        <v>8</v>
      </c>
      <c r="F29" s="23"/>
      <c r="G29" s="24"/>
      <c r="H29" s="66" t="s">
        <v>191</v>
      </c>
      <c r="I29" s="46"/>
      <c r="J29" s="22">
        <v>9</v>
      </c>
      <c r="K29" s="23" t="s">
        <v>72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5" ht="15">
      <c r="A30" s="18"/>
      <c r="B30" s="21">
        <v>3</v>
      </c>
      <c r="C30" s="66" t="s">
        <v>196</v>
      </c>
      <c r="D30" s="46"/>
      <c r="E30" s="27">
        <v>13</v>
      </c>
      <c r="F30" s="23" t="s">
        <v>31</v>
      </c>
      <c r="G30" s="24"/>
      <c r="H30" s="66" t="s">
        <v>187</v>
      </c>
      <c r="I30" s="46"/>
      <c r="J30" s="22">
        <v>9</v>
      </c>
      <c r="K30" s="23" t="s">
        <v>31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</row>
    <row r="31" spans="1:25" ht="15">
      <c r="A31" s="18"/>
      <c r="B31" s="21">
        <v>4</v>
      </c>
      <c r="C31" s="66" t="s">
        <v>175</v>
      </c>
      <c r="D31" s="46"/>
      <c r="E31" s="27">
        <v>19</v>
      </c>
      <c r="F31" s="23" t="s">
        <v>45</v>
      </c>
      <c r="G31" s="24"/>
      <c r="H31" s="66" t="s">
        <v>185</v>
      </c>
      <c r="I31" s="46"/>
      <c r="J31" s="27">
        <v>9</v>
      </c>
      <c r="K31" s="23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</row>
    <row r="32" spans="1:25" ht="15">
      <c r="A32" s="18"/>
      <c r="B32" s="21">
        <v>5</v>
      </c>
      <c r="C32" s="66" t="s">
        <v>173</v>
      </c>
      <c r="D32" s="46"/>
      <c r="E32" s="27">
        <v>33</v>
      </c>
      <c r="F32" s="23"/>
      <c r="G32" s="24"/>
      <c r="H32" s="66" t="s">
        <v>183</v>
      </c>
      <c r="I32" s="46"/>
      <c r="J32" s="27">
        <v>11</v>
      </c>
      <c r="K32" s="23" t="s">
        <v>60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</row>
    <row r="33" spans="1:25" ht="15">
      <c r="A33" s="14"/>
      <c r="B33" s="69"/>
      <c r="C33" s="56"/>
      <c r="D33" s="56"/>
      <c r="E33" s="53"/>
      <c r="F33" s="28">
        <f>COUNTA(F28:F32)-0.5*COUNTIF(F28:F32,"Sq*")-COUNTIF(F28:F32,"TBA")</f>
        <v>2</v>
      </c>
      <c r="G33" s="67" t="str">
        <f>"TOTAL MATCHES WON BY : "&amp;K24</f>
        <v xml:space="preserve">TOTAL MATCHES WON BY : </v>
      </c>
      <c r="H33" s="56"/>
      <c r="I33" s="56"/>
      <c r="J33" s="53"/>
      <c r="K33" s="28">
        <f>COUNTA(K28:K32)-0.5*COUNTIF(K28:K32,"Sq*")-COUNTIF(K28:K32,"TBA")</f>
        <v>3</v>
      </c>
      <c r="L33" s="76"/>
      <c r="M33" s="76"/>
      <c r="N33" s="76" t="str">
        <f>IF(F33+K33=0,"",C24)</f>
        <v>Lakelands</v>
      </c>
      <c r="O33" s="29">
        <f>F33</f>
        <v>2</v>
      </c>
      <c r="P33" s="76" t="str">
        <f>IF(F33+K33=0,"",H24)</f>
        <v>Gosnells 2</v>
      </c>
      <c r="Q33" s="29">
        <f>K33</f>
        <v>3</v>
      </c>
      <c r="R33" s="76" t="str">
        <f>G34</f>
        <v>Gosnells 2</v>
      </c>
      <c r="S33" s="76" t="str">
        <f>IF(R33="HALVED",C24,"")</f>
        <v/>
      </c>
      <c r="T33" s="76" t="str">
        <f>IF(R33="HALVED",H24,"")</f>
        <v/>
      </c>
      <c r="U33" s="76"/>
      <c r="V33" s="76"/>
      <c r="W33" s="76"/>
      <c r="X33" s="76"/>
      <c r="Y33" s="76"/>
    </row>
    <row r="34" spans="1:25" ht="15">
      <c r="A34" s="12"/>
      <c r="B34" s="78" t="s">
        <v>41</v>
      </c>
      <c r="C34" s="56"/>
      <c r="D34" s="56"/>
      <c r="E34" s="56"/>
      <c r="F34" s="53"/>
      <c r="G34" s="68" t="str">
        <f>IF(F33+K33&lt;4,"",IF(F33=K33,"HALVED",IF(F33&gt;K33,C24,H24)))</f>
        <v>Gosnells 2</v>
      </c>
      <c r="H34" s="48"/>
      <c r="I34" s="48"/>
      <c r="J34" s="48"/>
      <c r="K34" s="46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ht="15">
      <c r="A35" s="1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ht="15">
      <c r="A36" s="12"/>
      <c r="B36" s="31"/>
      <c r="C36" s="31"/>
      <c r="D36" s="31"/>
      <c r="E36" s="31"/>
      <c r="F36" s="31"/>
      <c r="G36" s="32"/>
      <c r="H36" s="32"/>
      <c r="I36" s="32"/>
      <c r="J36" s="32"/>
      <c r="K36" s="32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ht="22.5" customHeight="1">
      <c r="A37" s="18"/>
      <c r="B37" s="60" t="s">
        <v>56</v>
      </c>
      <c r="C37" s="48"/>
      <c r="D37" s="48"/>
      <c r="E37" s="48"/>
      <c r="F37" s="48"/>
      <c r="G37" s="48"/>
      <c r="H37" s="48"/>
      <c r="I37" s="48"/>
      <c r="J37" s="48"/>
      <c r="K37" s="46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ht="15">
      <c r="A38" s="18"/>
      <c r="B38" s="19" t="s">
        <v>22</v>
      </c>
      <c r="C38" s="61" t="s">
        <v>193</v>
      </c>
      <c r="D38" s="48"/>
      <c r="E38" s="48"/>
      <c r="F38" s="46"/>
      <c r="G38" s="20" t="s">
        <v>22</v>
      </c>
      <c r="H38" s="62" t="s">
        <v>130</v>
      </c>
      <c r="I38" s="48"/>
      <c r="J38" s="48"/>
      <c r="K38" s="46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ht="15">
      <c r="A39" s="18"/>
      <c r="B39" s="63" t="s">
        <v>23</v>
      </c>
      <c r="C39" s="55"/>
      <c r="D39" s="52"/>
      <c r="E39" s="51" t="s">
        <v>24</v>
      </c>
      <c r="F39" s="51" t="s">
        <v>25</v>
      </c>
      <c r="G39" s="54" t="s">
        <v>23</v>
      </c>
      <c r="H39" s="55"/>
      <c r="I39" s="52"/>
      <c r="J39" s="57" t="s">
        <v>24</v>
      </c>
      <c r="K39" s="57" t="s">
        <v>25</v>
      </c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ht="15">
      <c r="A40" s="18"/>
      <c r="B40" s="64"/>
      <c r="C40" s="55"/>
      <c r="D40" s="52"/>
      <c r="E40" s="52"/>
      <c r="F40" s="52"/>
      <c r="G40" s="55"/>
      <c r="H40" s="55"/>
      <c r="I40" s="52"/>
      <c r="J40" s="52"/>
      <c r="K40" s="52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ht="15">
      <c r="A41" s="18"/>
      <c r="B41" s="65"/>
      <c r="C41" s="56"/>
      <c r="D41" s="53"/>
      <c r="E41" s="52"/>
      <c r="F41" s="53"/>
      <c r="G41" s="56"/>
      <c r="H41" s="56"/>
      <c r="I41" s="53"/>
      <c r="J41" s="52"/>
      <c r="K41" s="5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spans="1:25" ht="15">
      <c r="A42" s="18"/>
      <c r="B42" s="21">
        <v>1</v>
      </c>
      <c r="C42" s="66" t="s">
        <v>190</v>
      </c>
      <c r="D42" s="46"/>
      <c r="E42" s="27">
        <v>13</v>
      </c>
      <c r="F42" s="23"/>
      <c r="G42" s="24"/>
      <c r="H42" s="66" t="s">
        <v>181</v>
      </c>
      <c r="I42" s="46"/>
      <c r="J42" s="27">
        <v>9</v>
      </c>
      <c r="K42" s="23" t="s">
        <v>50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</row>
    <row r="43" spans="1:25" ht="15">
      <c r="A43" s="18"/>
      <c r="B43" s="21">
        <v>2</v>
      </c>
      <c r="C43" s="66" t="s">
        <v>188</v>
      </c>
      <c r="D43" s="46"/>
      <c r="E43" s="27">
        <v>14</v>
      </c>
      <c r="F43" s="23" t="s">
        <v>55</v>
      </c>
      <c r="G43" s="24"/>
      <c r="H43" s="66" t="s">
        <v>179</v>
      </c>
      <c r="I43" s="46"/>
      <c r="J43" s="27">
        <v>10</v>
      </c>
      <c r="K43" s="23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</row>
    <row r="44" spans="1:25" ht="15">
      <c r="A44" s="18"/>
      <c r="B44" s="21">
        <v>3</v>
      </c>
      <c r="C44" s="66" t="s">
        <v>186</v>
      </c>
      <c r="D44" s="46"/>
      <c r="E44" s="27">
        <v>19</v>
      </c>
      <c r="F44" s="23"/>
      <c r="G44" s="24"/>
      <c r="H44" s="66" t="s">
        <v>196</v>
      </c>
      <c r="I44" s="46"/>
      <c r="J44" s="27">
        <v>15</v>
      </c>
      <c r="K44" s="23" t="s">
        <v>60</v>
      </c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</row>
    <row r="45" spans="1:25" ht="15">
      <c r="A45" s="18"/>
      <c r="B45" s="21">
        <v>4</v>
      </c>
      <c r="C45" s="66" t="s">
        <v>195</v>
      </c>
      <c r="D45" s="46"/>
      <c r="E45" s="27">
        <v>19</v>
      </c>
      <c r="F45" s="23"/>
      <c r="G45" s="24"/>
      <c r="H45" s="66" t="s">
        <v>175</v>
      </c>
      <c r="I45" s="46"/>
      <c r="J45" s="27">
        <v>20</v>
      </c>
      <c r="K45" s="23" t="s">
        <v>60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</row>
    <row r="46" spans="1:25" ht="15">
      <c r="A46" s="18"/>
      <c r="B46" s="21">
        <v>4</v>
      </c>
      <c r="C46" s="66" t="s">
        <v>184</v>
      </c>
      <c r="D46" s="46"/>
      <c r="E46" s="27">
        <v>21</v>
      </c>
      <c r="F46" s="23" t="s">
        <v>31</v>
      </c>
      <c r="G46" s="24"/>
      <c r="H46" s="66" t="s">
        <v>173</v>
      </c>
      <c r="I46" s="46"/>
      <c r="J46" s="27">
        <v>35</v>
      </c>
      <c r="K46" s="23" t="s">
        <v>31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ht="15.75">
      <c r="A47" s="12"/>
      <c r="B47" s="69" t="str">
        <f>"TOTAL MATCHES WON BY : "&amp;F38</f>
        <v xml:space="preserve">TOTAL MATCHES WON BY : </v>
      </c>
      <c r="C47" s="56"/>
      <c r="D47" s="56"/>
      <c r="E47" s="53"/>
      <c r="F47" s="28">
        <f>COUNTA(F42:F46)-0.5*COUNTIF(F42:F46,"Sq*")-COUNTIF(F42:F46,"TBA")</f>
        <v>1.5</v>
      </c>
      <c r="G47" s="67" t="str">
        <f>"TOTAL MATCHES WON BY : "&amp;K38</f>
        <v xml:space="preserve">TOTAL MATCHES WON BY : </v>
      </c>
      <c r="H47" s="56"/>
      <c r="I47" s="56"/>
      <c r="J47" s="53"/>
      <c r="K47" s="28">
        <f>COUNTA(K42:K46)-0.5*COUNTIF(K42:K46,"Sq*")-COUNTIF(K42:K46,"TBA")</f>
        <v>3.5</v>
      </c>
      <c r="L47" s="76"/>
      <c r="M47" s="76"/>
      <c r="N47" s="76" t="str">
        <f>IF(F47+K47=0,"",C38)</f>
        <v xml:space="preserve">Hartfield </v>
      </c>
      <c r="O47" s="29">
        <f>F47</f>
        <v>1.5</v>
      </c>
      <c r="P47" s="76" t="str">
        <f>IF(F47+K47=0,"",H38)</f>
        <v>Lakelands</v>
      </c>
      <c r="Q47" s="29">
        <f>K47</f>
        <v>3.5</v>
      </c>
      <c r="R47" s="76" t="str">
        <f>G48</f>
        <v>Lakelands</v>
      </c>
      <c r="S47" s="76" t="str">
        <f>IF(R47="HALVED",C38,"")</f>
        <v/>
      </c>
      <c r="T47" s="76" t="str">
        <f>IF(R47="HALVED",H38,"")</f>
        <v/>
      </c>
      <c r="U47" s="76"/>
      <c r="V47" s="76"/>
      <c r="W47" s="76"/>
      <c r="X47" s="76"/>
      <c r="Y47" s="76"/>
    </row>
    <row r="48" spans="1:25" ht="15">
      <c r="A48" s="12"/>
      <c r="B48" s="78" t="s">
        <v>41</v>
      </c>
      <c r="C48" s="56"/>
      <c r="D48" s="56"/>
      <c r="E48" s="56"/>
      <c r="F48" s="53"/>
      <c r="G48" s="68" t="str">
        <f>IF(F47+K47&lt;4,"",IF(F47=K47,"HALVED",IF(F47&gt;K47,C38,H38)))</f>
        <v>Lakelands</v>
      </c>
      <c r="H48" s="48"/>
      <c r="I48" s="48"/>
      <c r="J48" s="48"/>
      <c r="K48" s="46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ht="15">
      <c r="A49" s="1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ht="15">
      <c r="A50" s="12"/>
      <c r="B50" s="19" t="s">
        <v>22</v>
      </c>
      <c r="C50" s="61" t="s">
        <v>182</v>
      </c>
      <c r="D50" s="48"/>
      <c r="E50" s="48"/>
      <c r="F50" s="46"/>
      <c r="G50" s="20" t="s">
        <v>22</v>
      </c>
      <c r="H50" s="62" t="s">
        <v>128</v>
      </c>
      <c r="I50" s="48"/>
      <c r="J50" s="48"/>
      <c r="K50" s="46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spans="1:25" ht="15">
      <c r="A51" s="12"/>
      <c r="B51" s="63" t="s">
        <v>23</v>
      </c>
      <c r="C51" s="55"/>
      <c r="D51" s="52"/>
      <c r="E51" s="51" t="s">
        <v>24</v>
      </c>
      <c r="F51" s="51" t="s">
        <v>25</v>
      </c>
      <c r="G51" s="54" t="s">
        <v>23</v>
      </c>
      <c r="H51" s="55"/>
      <c r="I51" s="52"/>
      <c r="J51" s="57" t="s">
        <v>24</v>
      </c>
      <c r="K51" s="57" t="s">
        <v>25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spans="1:25" ht="15">
      <c r="A52" s="12"/>
      <c r="B52" s="64"/>
      <c r="C52" s="55"/>
      <c r="D52" s="52"/>
      <c r="E52" s="52"/>
      <c r="F52" s="52"/>
      <c r="G52" s="55"/>
      <c r="H52" s="55"/>
      <c r="I52" s="52"/>
      <c r="J52" s="52"/>
      <c r="K52" s="52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 ht="15">
      <c r="A53" s="12"/>
      <c r="B53" s="65"/>
      <c r="C53" s="56"/>
      <c r="D53" s="53"/>
      <c r="E53" s="52"/>
      <c r="F53" s="53"/>
      <c r="G53" s="56"/>
      <c r="H53" s="56"/>
      <c r="I53" s="53"/>
      <c r="J53" s="52"/>
      <c r="K53" s="5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spans="1:25" ht="15">
      <c r="A54" s="12"/>
      <c r="B54" s="21">
        <v>1</v>
      </c>
      <c r="C54" s="66" t="s">
        <v>180</v>
      </c>
      <c r="D54" s="46"/>
      <c r="E54" s="27">
        <v>8</v>
      </c>
      <c r="F54" s="23"/>
      <c r="G54" s="24"/>
      <c r="H54" s="66" t="s">
        <v>189</v>
      </c>
      <c r="I54" s="46"/>
      <c r="J54" s="27">
        <v>9</v>
      </c>
      <c r="K54" s="23" t="s">
        <v>37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</row>
    <row r="55" spans="1:25" ht="15">
      <c r="A55" s="12"/>
      <c r="B55" s="21">
        <v>2</v>
      </c>
      <c r="C55" s="66" t="s">
        <v>178</v>
      </c>
      <c r="D55" s="46"/>
      <c r="E55" s="27">
        <v>9</v>
      </c>
      <c r="F55" s="23" t="s">
        <v>31</v>
      </c>
      <c r="G55" s="24"/>
      <c r="H55" s="66" t="s">
        <v>191</v>
      </c>
      <c r="I55" s="46"/>
      <c r="J55" s="27">
        <v>9</v>
      </c>
      <c r="K55" s="23" t="s">
        <v>31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</row>
    <row r="56" spans="1:25" ht="15">
      <c r="A56" s="12"/>
      <c r="B56" s="21">
        <v>3</v>
      </c>
      <c r="C56" s="66" t="s">
        <v>176</v>
      </c>
      <c r="D56" s="46"/>
      <c r="E56" s="27">
        <v>12</v>
      </c>
      <c r="F56" s="23"/>
      <c r="G56" s="24"/>
      <c r="H56" s="66" t="s">
        <v>187</v>
      </c>
      <c r="I56" s="46"/>
      <c r="J56" s="27">
        <v>10</v>
      </c>
      <c r="K56" s="23" t="s">
        <v>35</v>
      </c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</row>
    <row r="57" spans="1:25" ht="15">
      <c r="A57" s="12"/>
      <c r="B57" s="21">
        <v>4</v>
      </c>
      <c r="C57" s="66" t="s">
        <v>194</v>
      </c>
      <c r="D57" s="46"/>
      <c r="E57" s="27">
        <v>13</v>
      </c>
      <c r="F57" s="23" t="s">
        <v>31</v>
      </c>
      <c r="G57" s="24"/>
      <c r="H57" s="66" t="s">
        <v>185</v>
      </c>
      <c r="I57" s="46"/>
      <c r="J57" s="27">
        <v>10</v>
      </c>
      <c r="K57" s="23" t="s">
        <v>31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</row>
    <row r="58" spans="1:25" ht="15">
      <c r="A58" s="12"/>
      <c r="B58" s="21">
        <v>5</v>
      </c>
      <c r="C58" s="66" t="s">
        <v>172</v>
      </c>
      <c r="D58" s="46"/>
      <c r="E58" s="27">
        <v>17</v>
      </c>
      <c r="F58" s="23"/>
      <c r="G58" s="24"/>
      <c r="H58" s="66" t="s">
        <v>183</v>
      </c>
      <c r="I58" s="46"/>
      <c r="J58" s="27">
        <v>13</v>
      </c>
      <c r="K58" s="23" t="s">
        <v>35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</row>
    <row r="59" spans="1:25" ht="13.5" customHeight="1">
      <c r="A59" s="12"/>
      <c r="B59" s="69" t="str">
        <f>"TOTAL MATCHES WON BY : "&amp;F50</f>
        <v xml:space="preserve">TOTAL MATCHES WON BY : </v>
      </c>
      <c r="C59" s="56"/>
      <c r="D59" s="56"/>
      <c r="E59" s="53"/>
      <c r="F59" s="28">
        <f>COUNTA(F54:F58)-0.5*COUNTIF(F54:F58,"Sq*")-COUNTIF(F54:F58,"TBA")</f>
        <v>1</v>
      </c>
      <c r="G59" s="67" t="str">
        <f>"TOTAL MATCHES WON BY : "&amp;K50</f>
        <v xml:space="preserve">TOTAL MATCHES WON BY : </v>
      </c>
      <c r="H59" s="56"/>
      <c r="I59" s="56"/>
      <c r="J59" s="53"/>
      <c r="K59" s="28">
        <f>COUNTA(K54:K58)-0.5*COUNTIF(K54:K58,"Sq*")-COUNTIF(K54:K58,"TBA")</f>
        <v>4</v>
      </c>
      <c r="L59" s="76"/>
      <c r="M59" s="76"/>
      <c r="N59" s="76" t="str">
        <f>IF(F59+K59=0,"",C50)</f>
        <v xml:space="preserve">Bunbury </v>
      </c>
      <c r="O59" s="29">
        <f>F59</f>
        <v>1</v>
      </c>
      <c r="P59" s="76" t="str">
        <f>IF(F59+K59=0,"",H50)</f>
        <v>Gosnells 2</v>
      </c>
      <c r="Q59" s="29">
        <f>K59</f>
        <v>4</v>
      </c>
      <c r="R59" s="76" t="str">
        <f>G60</f>
        <v>Gosnells 2</v>
      </c>
      <c r="S59" s="76" t="str">
        <f>IF(R59="HALVED",C50,"")</f>
        <v/>
      </c>
      <c r="T59" s="76" t="str">
        <f>IF(R59="HALVED",H50,"")</f>
        <v/>
      </c>
      <c r="U59" s="76"/>
      <c r="V59" s="76"/>
      <c r="W59" s="76"/>
      <c r="X59" s="76"/>
      <c r="Y59" s="76"/>
    </row>
    <row r="60" spans="1:25" ht="15">
      <c r="A60" s="12"/>
      <c r="B60" s="78" t="s">
        <v>41</v>
      </c>
      <c r="C60" s="56"/>
      <c r="D60" s="56"/>
      <c r="E60" s="56"/>
      <c r="F60" s="53"/>
      <c r="G60" s="68" t="str">
        <f>IF(F59+K59&lt;4,"",IF(F59=K59,"HALVED",IF(F59&gt;K59,C50,H50)))</f>
        <v>Gosnells 2</v>
      </c>
      <c r="H60" s="48"/>
      <c r="I60" s="48"/>
      <c r="J60" s="48"/>
      <c r="K60" s="46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ht="15">
      <c r="A61" s="1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ht="23.25">
      <c r="A62" s="35"/>
      <c r="B62" s="71"/>
      <c r="C62" s="48"/>
      <c r="D62" s="48"/>
      <c r="E62" s="48"/>
      <c r="F62" s="48"/>
      <c r="G62" s="48"/>
      <c r="H62" s="48"/>
      <c r="I62" s="48"/>
      <c r="J62" s="48"/>
      <c r="K62" s="46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1:25" ht="19.5" customHeight="1">
      <c r="A63" s="12"/>
      <c r="B63" s="60" t="s">
        <v>62</v>
      </c>
      <c r="C63" s="48"/>
      <c r="D63" s="48"/>
      <c r="E63" s="48"/>
      <c r="F63" s="48"/>
      <c r="G63" s="48"/>
      <c r="H63" s="48"/>
      <c r="I63" s="48"/>
      <c r="J63" s="48"/>
      <c r="K63" s="46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spans="1:25" ht="15">
      <c r="A64" s="12"/>
      <c r="B64" s="19" t="s">
        <v>22</v>
      </c>
      <c r="C64" s="61" t="s">
        <v>193</v>
      </c>
      <c r="D64" s="48"/>
      <c r="E64" s="48"/>
      <c r="F64" s="46"/>
      <c r="G64" s="20" t="s">
        <v>22</v>
      </c>
      <c r="H64" s="62" t="s">
        <v>128</v>
      </c>
      <c r="I64" s="48"/>
      <c r="J64" s="48"/>
      <c r="K64" s="46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ht="15">
      <c r="A65" s="12"/>
      <c r="B65" s="63" t="s">
        <v>23</v>
      </c>
      <c r="C65" s="55"/>
      <c r="D65" s="52"/>
      <c r="E65" s="51" t="s">
        <v>24</v>
      </c>
      <c r="F65" s="51" t="s">
        <v>25</v>
      </c>
      <c r="G65" s="54" t="s">
        <v>23</v>
      </c>
      <c r="H65" s="55"/>
      <c r="I65" s="52"/>
      <c r="J65" s="57" t="s">
        <v>24</v>
      </c>
      <c r="K65" s="57" t="s">
        <v>25</v>
      </c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ht="15">
      <c r="A66" s="12"/>
      <c r="B66" s="64"/>
      <c r="C66" s="55"/>
      <c r="D66" s="52"/>
      <c r="E66" s="52"/>
      <c r="F66" s="52"/>
      <c r="G66" s="55"/>
      <c r="H66" s="55"/>
      <c r="I66" s="52"/>
      <c r="J66" s="52"/>
      <c r="K66" s="52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ht="15">
      <c r="A67" s="12"/>
      <c r="B67" s="65"/>
      <c r="C67" s="56"/>
      <c r="D67" s="53"/>
      <c r="E67" s="52"/>
      <c r="F67" s="53"/>
      <c r="G67" s="56"/>
      <c r="H67" s="56"/>
      <c r="I67" s="53"/>
      <c r="J67" s="52"/>
      <c r="K67" s="5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spans="1:25" ht="15.75">
      <c r="A68" s="12"/>
      <c r="B68" s="21">
        <v>1</v>
      </c>
      <c r="C68" s="72" t="s">
        <v>192</v>
      </c>
      <c r="D68" s="46"/>
      <c r="E68" s="33" t="s">
        <v>28</v>
      </c>
      <c r="F68" s="23" t="s">
        <v>55</v>
      </c>
      <c r="G68" s="24"/>
      <c r="H68" s="72" t="s">
        <v>191</v>
      </c>
      <c r="I68" s="46"/>
      <c r="J68" s="27">
        <v>7</v>
      </c>
      <c r="K68" s="23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</row>
    <row r="69" spans="1:25" ht="15.75">
      <c r="A69" s="12"/>
      <c r="B69" s="21">
        <v>2</v>
      </c>
      <c r="C69" s="72" t="s">
        <v>190</v>
      </c>
      <c r="D69" s="46"/>
      <c r="E69" s="27">
        <v>10</v>
      </c>
      <c r="F69" s="23"/>
      <c r="G69" s="24"/>
      <c r="H69" s="72" t="s">
        <v>189</v>
      </c>
      <c r="I69" s="46"/>
      <c r="J69" s="27">
        <v>7</v>
      </c>
      <c r="K69" s="23" t="s">
        <v>73</v>
      </c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</row>
    <row r="70" spans="1:25" ht="15.75">
      <c r="A70" s="12"/>
      <c r="B70" s="21">
        <v>3</v>
      </c>
      <c r="C70" s="72" t="s">
        <v>188</v>
      </c>
      <c r="D70" s="46"/>
      <c r="E70" s="27">
        <v>11</v>
      </c>
      <c r="F70" s="23"/>
      <c r="G70" s="24"/>
      <c r="H70" s="72" t="s">
        <v>187</v>
      </c>
      <c r="I70" s="46"/>
      <c r="J70" s="27">
        <v>8</v>
      </c>
      <c r="K70" s="23" t="s">
        <v>75</v>
      </c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</row>
    <row r="71" spans="1:25" ht="15.75">
      <c r="A71" s="12"/>
      <c r="B71" s="21">
        <v>4</v>
      </c>
      <c r="C71" s="72" t="s">
        <v>186</v>
      </c>
      <c r="D71" s="46"/>
      <c r="E71" s="27">
        <v>16</v>
      </c>
      <c r="F71" s="23" t="s">
        <v>31</v>
      </c>
      <c r="G71" s="24"/>
      <c r="H71" s="72" t="s">
        <v>185</v>
      </c>
      <c r="I71" s="46"/>
      <c r="J71" s="27">
        <v>8</v>
      </c>
      <c r="K71" s="23" t="s">
        <v>31</v>
      </c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</row>
    <row r="72" spans="1:25" ht="15.75">
      <c r="A72" s="12"/>
      <c r="B72" s="21">
        <v>5</v>
      </c>
      <c r="C72" s="72" t="s">
        <v>184</v>
      </c>
      <c r="D72" s="46"/>
      <c r="E72" s="37">
        <v>18</v>
      </c>
      <c r="F72" s="38"/>
      <c r="G72" s="39"/>
      <c r="H72" s="72" t="s">
        <v>183</v>
      </c>
      <c r="I72" s="46"/>
      <c r="J72" s="37">
        <v>10</v>
      </c>
      <c r="K72" s="38" t="s">
        <v>70</v>
      </c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</row>
    <row r="73" spans="1:25" ht="15.75">
      <c r="A73" s="12"/>
      <c r="B73" s="69" t="str">
        <f>"TOTAL MATCHES WON BY : "&amp;F64</f>
        <v xml:space="preserve">TOTAL MATCHES WON BY : </v>
      </c>
      <c r="C73" s="56"/>
      <c r="D73" s="56"/>
      <c r="E73" s="53"/>
      <c r="F73" s="28">
        <f>COUNTA(F68:F72)-0.5*COUNTIF(F68:F72,"Sq*")-COUNTIF(F68:F72,"TBA")</f>
        <v>1.5</v>
      </c>
      <c r="G73" s="67" t="str">
        <f>"TOTAL MATCHES WON BY : "&amp;K64</f>
        <v xml:space="preserve">TOTAL MATCHES WON BY : </v>
      </c>
      <c r="H73" s="56"/>
      <c r="I73" s="56"/>
      <c r="J73" s="53"/>
      <c r="K73" s="28">
        <f>COUNTA(K68:K72)-0.5*COUNTIF(K68:K72,"Sq*")-COUNTIF(K68:K72,"TBA")</f>
        <v>3.5</v>
      </c>
      <c r="L73" s="76"/>
      <c r="M73" s="76"/>
      <c r="N73" s="76" t="str">
        <f>IF(F73+K73=0,"",C64)</f>
        <v xml:space="preserve">Hartfield </v>
      </c>
      <c r="O73" s="29">
        <f>F73</f>
        <v>1.5</v>
      </c>
      <c r="P73" s="76" t="str">
        <f>IF(F73+K73=0,"",H64)</f>
        <v>Gosnells 2</v>
      </c>
      <c r="Q73" s="29">
        <f>K73</f>
        <v>3.5</v>
      </c>
      <c r="R73" s="76" t="str">
        <f>G74</f>
        <v>Gosnells 2</v>
      </c>
      <c r="S73" s="76" t="str">
        <f>IF(R73="HALVED",C64,"")</f>
        <v/>
      </c>
      <c r="T73" s="76" t="str">
        <f>IF(R73="HALVED",H64,"")</f>
        <v/>
      </c>
      <c r="U73" s="76"/>
      <c r="V73" s="76"/>
      <c r="W73" s="76"/>
      <c r="X73" s="76"/>
      <c r="Y73" s="76"/>
    </row>
    <row r="74" spans="1:25" ht="15">
      <c r="A74" s="12"/>
      <c r="B74" s="78" t="s">
        <v>41</v>
      </c>
      <c r="C74" s="56"/>
      <c r="D74" s="56"/>
      <c r="E74" s="56"/>
      <c r="F74" s="53"/>
      <c r="G74" s="123" t="str">
        <f>IF(F73+K73&lt;4,"",IF(F73=K73,"HALVED",IF(F73&gt;K73,C64,H64)))</f>
        <v>Gosnells 2</v>
      </c>
      <c r="H74" s="48"/>
      <c r="I74" s="48"/>
      <c r="J74" s="48"/>
      <c r="K74" s="46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spans="1:25" ht="15">
      <c r="A75" s="12"/>
      <c r="B75" s="122"/>
      <c r="C75" s="122"/>
      <c r="D75" s="122"/>
      <c r="E75" s="122"/>
      <c r="F75" s="122"/>
      <c r="G75" s="121"/>
      <c r="H75" s="121"/>
      <c r="I75" s="121"/>
      <c r="J75" s="121"/>
      <c r="K75" s="121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ht="15">
      <c r="A76" s="12"/>
      <c r="B76" s="19" t="s">
        <v>22</v>
      </c>
      <c r="C76" s="61" t="s">
        <v>130</v>
      </c>
      <c r="D76" s="48"/>
      <c r="E76" s="48"/>
      <c r="F76" s="46"/>
      <c r="G76" s="20" t="s">
        <v>22</v>
      </c>
      <c r="H76" s="62" t="s">
        <v>182</v>
      </c>
      <c r="I76" s="48"/>
      <c r="J76" s="48"/>
      <c r="K76" s="46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ht="15">
      <c r="A77" s="12"/>
      <c r="B77" s="63" t="s">
        <v>23</v>
      </c>
      <c r="C77" s="55"/>
      <c r="D77" s="52"/>
      <c r="E77" s="51" t="s">
        <v>24</v>
      </c>
      <c r="F77" s="51" t="s">
        <v>25</v>
      </c>
      <c r="G77" s="54" t="s">
        <v>23</v>
      </c>
      <c r="H77" s="55"/>
      <c r="I77" s="52"/>
      <c r="J77" s="57" t="s">
        <v>24</v>
      </c>
      <c r="K77" s="57" t="s">
        <v>25</v>
      </c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ht="15">
      <c r="A78" s="12"/>
      <c r="B78" s="64"/>
      <c r="C78" s="55"/>
      <c r="D78" s="52"/>
      <c r="E78" s="52"/>
      <c r="F78" s="52"/>
      <c r="G78" s="55"/>
      <c r="H78" s="55"/>
      <c r="I78" s="52"/>
      <c r="J78" s="52"/>
      <c r="K78" s="52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ht="15">
      <c r="A79" s="12"/>
      <c r="B79" s="65"/>
      <c r="C79" s="56"/>
      <c r="D79" s="53"/>
      <c r="E79" s="52"/>
      <c r="F79" s="53"/>
      <c r="G79" s="56"/>
      <c r="H79" s="56"/>
      <c r="I79" s="53"/>
      <c r="J79" s="52"/>
      <c r="K79" s="5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ht="15.75">
      <c r="A80" s="12"/>
      <c r="B80" s="21">
        <v>1</v>
      </c>
      <c r="C80" s="72" t="s">
        <v>181</v>
      </c>
      <c r="D80" s="46"/>
      <c r="E80" s="27">
        <v>7</v>
      </c>
      <c r="F80" s="23" t="s">
        <v>31</v>
      </c>
      <c r="G80" s="24"/>
      <c r="H80" s="36" t="s">
        <v>180</v>
      </c>
      <c r="I80" s="120"/>
      <c r="J80" s="27">
        <v>6</v>
      </c>
      <c r="K80" s="23" t="s">
        <v>31</v>
      </c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</row>
    <row r="81" spans="1:25" ht="15.75">
      <c r="A81" s="12"/>
      <c r="B81" s="21">
        <v>2</v>
      </c>
      <c r="C81" s="72" t="s">
        <v>179</v>
      </c>
      <c r="D81" s="46"/>
      <c r="E81" s="27">
        <v>7</v>
      </c>
      <c r="F81" s="23" t="s">
        <v>70</v>
      </c>
      <c r="G81" s="24"/>
      <c r="H81" s="72" t="s">
        <v>178</v>
      </c>
      <c r="I81" s="46"/>
      <c r="J81" s="27">
        <v>7</v>
      </c>
      <c r="K81" s="23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</row>
    <row r="82" spans="1:25" ht="15.75">
      <c r="A82" s="12"/>
      <c r="B82" s="21">
        <v>3</v>
      </c>
      <c r="C82" s="72" t="s">
        <v>177</v>
      </c>
      <c r="D82" s="46"/>
      <c r="E82" s="27">
        <v>14</v>
      </c>
      <c r="F82" s="23"/>
      <c r="G82" s="24"/>
      <c r="H82" s="72" t="s">
        <v>176</v>
      </c>
      <c r="I82" s="46"/>
      <c r="J82" s="27">
        <v>10</v>
      </c>
      <c r="K82" s="23" t="s">
        <v>60</v>
      </c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</row>
    <row r="83" spans="1:25" ht="15.75">
      <c r="A83" s="12"/>
      <c r="B83" s="21">
        <v>4</v>
      </c>
      <c r="C83" s="72" t="s">
        <v>175</v>
      </c>
      <c r="D83" s="46"/>
      <c r="E83" s="27">
        <v>17</v>
      </c>
      <c r="F83" s="23" t="s">
        <v>45</v>
      </c>
      <c r="G83" s="24"/>
      <c r="H83" s="72" t="s">
        <v>174</v>
      </c>
      <c r="I83" s="46"/>
      <c r="J83" s="27">
        <v>11</v>
      </c>
      <c r="K83" s="23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</row>
    <row r="84" spans="1:25" ht="15.75">
      <c r="A84" s="12"/>
      <c r="B84" s="21">
        <v>5</v>
      </c>
      <c r="C84" s="72" t="s">
        <v>173</v>
      </c>
      <c r="D84" s="46"/>
      <c r="E84" s="27">
        <v>32</v>
      </c>
      <c r="F84" s="23" t="s">
        <v>31</v>
      </c>
      <c r="G84" s="24"/>
      <c r="H84" s="72" t="s">
        <v>172</v>
      </c>
      <c r="I84" s="46"/>
      <c r="J84" s="27">
        <v>14</v>
      </c>
      <c r="K84" s="23" t="s">
        <v>31</v>
      </c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</row>
    <row r="85" spans="1:25" ht="15.75">
      <c r="A85" s="12"/>
      <c r="B85" s="69" t="str">
        <f>"TOTAL MATCHES WON BY : "&amp;F76</f>
        <v xml:space="preserve">TOTAL MATCHES WON BY : </v>
      </c>
      <c r="C85" s="56"/>
      <c r="D85" s="56"/>
      <c r="E85" s="53"/>
      <c r="F85" s="28">
        <f>COUNTA(F80:F84)-0.5*COUNTIF(F80:F84,"Sq*")-COUNTIF(F80:F84,"TBA")</f>
        <v>3</v>
      </c>
      <c r="G85" s="67" t="str">
        <f>"TOTAL MATCHES WON BY : "&amp;K76</f>
        <v xml:space="preserve">TOTAL MATCHES WON BY : </v>
      </c>
      <c r="H85" s="56"/>
      <c r="I85" s="56"/>
      <c r="J85" s="53"/>
      <c r="K85" s="28">
        <f>COUNTA(K80:K84)-0.5*COUNTIF(K80:K84,"Sq*")-COUNTIF(K80:K84,"TBA")</f>
        <v>2</v>
      </c>
      <c r="L85" s="76"/>
      <c r="M85" s="76"/>
      <c r="N85" s="76" t="str">
        <f>IF(F85+K85=0,"",C76)</f>
        <v>Lakelands</v>
      </c>
      <c r="O85" s="29">
        <f>F85</f>
        <v>3</v>
      </c>
      <c r="P85" s="76" t="str">
        <f>IF(F85+K85=0,"",H76)</f>
        <v xml:space="preserve">Bunbury </v>
      </c>
      <c r="Q85" s="29">
        <f>K85</f>
        <v>2</v>
      </c>
      <c r="R85" s="76" t="str">
        <f>G86</f>
        <v>Lakelands</v>
      </c>
      <c r="S85" s="76" t="str">
        <f>IF(R85="HALVED",C76,"")</f>
        <v/>
      </c>
      <c r="T85" s="76" t="str">
        <f>IF(R85="HALVED",H76,"")</f>
        <v/>
      </c>
      <c r="U85" s="76"/>
      <c r="V85" s="76"/>
      <c r="W85" s="76"/>
      <c r="X85" s="76"/>
      <c r="Y85" s="76"/>
    </row>
    <row r="86" spans="1:25" ht="15">
      <c r="A86" s="12"/>
      <c r="B86" s="78" t="s">
        <v>41</v>
      </c>
      <c r="C86" s="56"/>
      <c r="D86" s="56"/>
      <c r="E86" s="56"/>
      <c r="F86" s="53"/>
      <c r="G86" s="68" t="str">
        <f>IF(F85+K85&lt;4,"",IF(F85=K85,"HALVED",IF(F85&gt;K85,C76,H76)))</f>
        <v>Lakelands</v>
      </c>
      <c r="H86" s="48"/>
      <c r="I86" s="48"/>
      <c r="J86" s="48"/>
      <c r="K86" s="46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 ht="15">
      <c r="A87" s="12"/>
      <c r="B87" s="12"/>
      <c r="C87" s="12"/>
      <c r="D87" s="12"/>
      <c r="E87" s="12"/>
      <c r="F87" s="12"/>
      <c r="G87" s="40"/>
      <c r="H87" s="40"/>
      <c r="I87" s="40"/>
      <c r="J87" s="40"/>
      <c r="K87" s="40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ht="15">
      <c r="A88" s="12"/>
      <c r="B88" s="12"/>
      <c r="C88" s="12"/>
      <c r="D88" s="12"/>
      <c r="E88" s="12"/>
      <c r="F88" s="12"/>
      <c r="G88" s="40"/>
      <c r="J88" s="40"/>
      <c r="K88" s="40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ht="15">
      <c r="A89" s="12"/>
      <c r="B89" s="12"/>
      <c r="C89" s="12"/>
      <c r="D89" s="12"/>
      <c r="E89" s="12"/>
      <c r="F89" s="12"/>
      <c r="G89" s="40"/>
      <c r="H89" s="40"/>
      <c r="I89" s="40"/>
      <c r="J89" s="40"/>
      <c r="K89" s="40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ht="15">
      <c r="A90" s="12"/>
      <c r="B90" s="12"/>
      <c r="C90" s="12"/>
      <c r="D90" s="12"/>
      <c r="E90" s="12"/>
      <c r="F90" s="12"/>
      <c r="G90" s="40"/>
      <c r="H90" s="40"/>
      <c r="I90" s="40"/>
      <c r="J90" s="40"/>
      <c r="K90" s="40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ht="15">
      <c r="A91" s="12"/>
      <c r="B91" s="12"/>
      <c r="C91" s="12"/>
      <c r="D91" s="12"/>
      <c r="E91" s="12"/>
      <c r="F91" s="12"/>
      <c r="G91" s="40"/>
      <c r="H91" s="40"/>
      <c r="I91" s="40"/>
      <c r="J91" s="40"/>
      <c r="K91" s="40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ht="15">
      <c r="A92" s="12"/>
      <c r="B92" s="12"/>
      <c r="C92" s="12"/>
      <c r="D92" s="12"/>
      <c r="E92" s="12"/>
      <c r="F92" s="12"/>
      <c r="G92" s="40"/>
      <c r="H92" s="40"/>
      <c r="I92" s="40"/>
      <c r="J92" s="40"/>
      <c r="K92" s="40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ht="15">
      <c r="A93" s="12"/>
      <c r="B93" s="12"/>
      <c r="C93" s="12"/>
      <c r="D93" s="12"/>
      <c r="E93" s="12"/>
      <c r="F93" s="12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">
      <c r="A94" s="12"/>
      <c r="B94" s="12"/>
      <c r="C94" s="12"/>
      <c r="D94" s="12"/>
      <c r="E94" s="12"/>
      <c r="F94" s="12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">
      <c r="A95" s="12"/>
      <c r="B95" s="12"/>
      <c r="C95" s="12"/>
      <c r="D95" s="12"/>
      <c r="E95" s="12"/>
      <c r="F95" s="12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">
      <c r="A96" s="12"/>
      <c r="B96" s="12"/>
      <c r="C96" s="12"/>
      <c r="D96" s="12"/>
      <c r="E96" s="12"/>
      <c r="F96" s="12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">
      <c r="A97" s="12"/>
      <c r="B97" s="12"/>
      <c r="C97" s="12"/>
      <c r="D97" s="12"/>
      <c r="E97" s="12"/>
      <c r="F97" s="12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">
      <c r="A98" s="12"/>
      <c r="B98" s="12"/>
      <c r="C98" s="12"/>
      <c r="D98" s="12"/>
      <c r="E98" s="12"/>
      <c r="F98" s="12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">
      <c r="A99" s="12"/>
      <c r="B99" s="12"/>
      <c r="C99" s="12"/>
      <c r="D99" s="12"/>
      <c r="E99" s="12"/>
      <c r="F99" s="12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">
      <c r="A100" s="12"/>
      <c r="B100" s="12"/>
      <c r="C100" s="12"/>
      <c r="D100" s="12"/>
      <c r="E100" s="12"/>
      <c r="F100" s="12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">
      <c r="A101" s="12"/>
      <c r="B101" s="12"/>
      <c r="C101" s="12"/>
      <c r="D101" s="12"/>
      <c r="E101" s="12"/>
      <c r="F101" s="12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">
      <c r="A102" s="12"/>
      <c r="B102" s="12"/>
      <c r="C102" s="12"/>
      <c r="D102" s="12"/>
      <c r="E102" s="12"/>
      <c r="F102" s="12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">
      <c r="A103" s="12"/>
      <c r="B103" s="12"/>
      <c r="C103" s="12"/>
      <c r="D103" s="12"/>
      <c r="E103" s="12"/>
      <c r="F103" s="12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">
      <c r="A104" s="12"/>
      <c r="B104" s="12"/>
      <c r="C104" s="12"/>
      <c r="D104" s="12"/>
      <c r="E104" s="12"/>
      <c r="F104" s="12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">
      <c r="A105" s="12"/>
      <c r="B105" s="12"/>
      <c r="C105" s="12"/>
      <c r="D105" s="12"/>
      <c r="E105" s="12"/>
      <c r="F105" s="12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">
      <c r="A106" s="12"/>
      <c r="B106" s="12"/>
      <c r="C106" s="12"/>
      <c r="D106" s="12"/>
      <c r="E106" s="12"/>
      <c r="F106" s="12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">
      <c r="A107" s="12"/>
      <c r="B107" s="12"/>
      <c r="C107" s="12"/>
      <c r="D107" s="12"/>
      <c r="E107" s="12"/>
      <c r="F107" s="12"/>
      <c r="G107" s="40"/>
      <c r="H107" s="40"/>
      <c r="I107" s="41"/>
      <c r="J107" s="41"/>
      <c r="K107" s="41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">
      <c r="A108" s="12"/>
      <c r="B108" s="12"/>
      <c r="C108" s="12"/>
      <c r="D108" s="12"/>
      <c r="E108" s="12"/>
      <c r="F108" s="12"/>
      <c r="G108" s="40"/>
      <c r="H108" s="40"/>
      <c r="I108" s="41"/>
      <c r="J108" s="41"/>
      <c r="K108" s="41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">
      <c r="A109" s="12"/>
      <c r="B109" s="12"/>
      <c r="C109" s="12" t="s">
        <v>71</v>
      </c>
      <c r="D109" s="12"/>
      <c r="E109" s="12"/>
      <c r="F109" s="12"/>
      <c r="G109" s="40"/>
      <c r="H109" s="40"/>
      <c r="I109" s="41"/>
      <c r="J109" s="41"/>
      <c r="K109" s="41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" hidden="1">
      <c r="A110" s="12"/>
      <c r="B110" s="12"/>
      <c r="C110" s="43" t="s">
        <v>31</v>
      </c>
      <c r="D110" s="12"/>
      <c r="E110" s="12"/>
      <c r="F110" s="12"/>
      <c r="G110" s="40"/>
      <c r="H110" s="40"/>
      <c r="I110" s="41"/>
      <c r="J110" s="41"/>
      <c r="K110" s="41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" hidden="1">
      <c r="A111" s="12"/>
      <c r="B111" s="12"/>
      <c r="C111" s="12" t="s">
        <v>45</v>
      </c>
      <c r="D111" s="12"/>
      <c r="E111" s="12"/>
      <c r="F111" s="12"/>
      <c r="G111" s="40"/>
      <c r="H111" s="40"/>
      <c r="I111" s="41"/>
      <c r="J111" s="41"/>
      <c r="K111" s="41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" hidden="1">
      <c r="A112" s="12"/>
      <c r="B112" s="12"/>
      <c r="C112" s="12" t="s">
        <v>37</v>
      </c>
      <c r="D112" s="12"/>
      <c r="E112" s="12"/>
      <c r="F112" s="12"/>
      <c r="G112" s="40"/>
      <c r="H112" s="40"/>
      <c r="I112" s="41"/>
      <c r="J112" s="41"/>
      <c r="K112" s="41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" hidden="1">
      <c r="A113" s="12"/>
      <c r="B113" s="12"/>
      <c r="C113" s="12" t="s">
        <v>55</v>
      </c>
      <c r="D113" s="12"/>
      <c r="E113" s="12"/>
      <c r="F113" s="12"/>
      <c r="G113" s="40"/>
      <c r="H113" s="40"/>
      <c r="I113" s="41"/>
      <c r="J113" s="41"/>
      <c r="K113" s="41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" hidden="1">
      <c r="A114" s="12"/>
      <c r="B114" s="12"/>
      <c r="C114" s="12" t="s">
        <v>70</v>
      </c>
      <c r="D114" s="12"/>
      <c r="E114" s="12"/>
      <c r="F114" s="12"/>
      <c r="G114" s="40"/>
      <c r="H114" s="40"/>
      <c r="I114" s="41"/>
      <c r="J114" s="41"/>
      <c r="K114" s="41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" hidden="1">
      <c r="A115" s="12"/>
      <c r="B115" s="12"/>
      <c r="C115" s="43" t="s">
        <v>35</v>
      </c>
      <c r="D115" s="12"/>
      <c r="E115" s="12"/>
      <c r="F115" s="12"/>
      <c r="G115" s="40"/>
      <c r="H115" s="40"/>
      <c r="I115" s="41"/>
      <c r="J115" s="41"/>
      <c r="K115" s="41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" hidden="1">
      <c r="A116" s="12"/>
      <c r="B116" s="12"/>
      <c r="C116" s="12" t="s">
        <v>60</v>
      </c>
      <c r="D116" s="12"/>
      <c r="E116" s="12"/>
      <c r="F116" s="12"/>
      <c r="G116" s="40"/>
      <c r="H116" s="40"/>
      <c r="I116" s="41"/>
      <c r="J116" s="41"/>
      <c r="K116" s="41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" hidden="1">
      <c r="A117" s="12"/>
      <c r="B117" s="12"/>
      <c r="C117" s="12" t="s">
        <v>50</v>
      </c>
      <c r="D117" s="12"/>
      <c r="E117" s="12"/>
      <c r="F117" s="12"/>
      <c r="G117" s="40"/>
      <c r="H117" s="40"/>
      <c r="I117" s="41"/>
      <c r="J117" s="41"/>
      <c r="K117" s="41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" hidden="1">
      <c r="A118" s="12"/>
      <c r="B118" s="12"/>
      <c r="C118" s="12" t="s">
        <v>59</v>
      </c>
      <c r="D118" s="12"/>
      <c r="E118" s="12"/>
      <c r="F118" s="12"/>
      <c r="G118" s="40"/>
      <c r="H118" s="40"/>
      <c r="I118" s="41"/>
      <c r="J118" s="41"/>
      <c r="K118" s="41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" hidden="1">
      <c r="A119" s="12"/>
      <c r="B119" s="12"/>
      <c r="C119" s="12" t="s">
        <v>72</v>
      </c>
      <c r="D119" s="12"/>
      <c r="E119" s="12"/>
      <c r="F119" s="12"/>
      <c r="G119" s="40"/>
      <c r="H119" s="40"/>
      <c r="I119" s="41"/>
      <c r="J119" s="41"/>
      <c r="K119" s="41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" hidden="1">
      <c r="A120" s="12"/>
      <c r="B120" s="12"/>
      <c r="C120" s="12" t="s">
        <v>58</v>
      </c>
      <c r="D120" s="12"/>
      <c r="E120" s="12"/>
      <c r="F120" s="12"/>
      <c r="G120" s="40"/>
      <c r="H120" s="40"/>
      <c r="I120" s="41"/>
      <c r="J120" s="41"/>
      <c r="K120" s="41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" hidden="1">
      <c r="A121" s="12"/>
      <c r="B121" s="12"/>
      <c r="C121" s="12" t="s">
        <v>61</v>
      </c>
      <c r="D121" s="12"/>
      <c r="E121" s="12"/>
      <c r="F121" s="12"/>
      <c r="G121" s="40"/>
      <c r="H121" s="40"/>
      <c r="I121" s="41"/>
      <c r="J121" s="41"/>
      <c r="K121" s="41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" hidden="1">
      <c r="A122" s="12"/>
      <c r="B122" s="12"/>
      <c r="C122" s="12" t="s">
        <v>29</v>
      </c>
      <c r="D122" s="12"/>
      <c r="E122" s="12"/>
      <c r="F122" s="12"/>
      <c r="G122" s="40"/>
      <c r="H122" s="40"/>
      <c r="I122" s="41"/>
      <c r="J122" s="41"/>
      <c r="K122" s="41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" hidden="1">
      <c r="A123" s="12"/>
      <c r="B123" s="12"/>
      <c r="C123" s="12" t="s">
        <v>73</v>
      </c>
      <c r="D123" s="12"/>
      <c r="E123" s="12"/>
      <c r="F123" s="12"/>
      <c r="G123" s="40"/>
      <c r="H123" s="40"/>
      <c r="I123" s="41"/>
      <c r="J123" s="41"/>
      <c r="K123" s="41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" hidden="1">
      <c r="A124" s="12"/>
      <c r="B124" s="12"/>
      <c r="C124" s="12" t="s">
        <v>74</v>
      </c>
      <c r="D124" s="12"/>
      <c r="E124" s="12"/>
      <c r="F124" s="12"/>
      <c r="G124" s="40"/>
      <c r="H124" s="40"/>
      <c r="I124" s="41"/>
      <c r="J124" s="41"/>
      <c r="K124" s="41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" hidden="1">
      <c r="A125" s="12"/>
      <c r="B125" s="12"/>
      <c r="C125" s="12" t="s">
        <v>75</v>
      </c>
      <c r="D125" s="12"/>
      <c r="E125" s="12"/>
      <c r="F125" s="12"/>
      <c r="G125" s="40"/>
      <c r="H125" s="40"/>
      <c r="I125" s="41"/>
      <c r="J125" s="41"/>
      <c r="K125" s="41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" hidden="1">
      <c r="A126" s="12"/>
      <c r="B126" s="12"/>
      <c r="C126" s="12" t="s">
        <v>76</v>
      </c>
      <c r="D126" s="12"/>
      <c r="E126" s="12"/>
      <c r="F126" s="12"/>
      <c r="G126" s="40"/>
      <c r="H126" s="40"/>
      <c r="I126" s="41"/>
      <c r="J126" s="41"/>
      <c r="K126" s="41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" hidden="1">
      <c r="A127" s="12"/>
      <c r="B127" s="12"/>
      <c r="C127" s="12" t="s">
        <v>77</v>
      </c>
      <c r="D127" s="12"/>
      <c r="E127" s="12"/>
      <c r="F127" s="12"/>
      <c r="G127" s="40"/>
      <c r="H127" s="40"/>
      <c r="I127" s="41"/>
      <c r="J127" s="41"/>
      <c r="K127" s="41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" hidden="1">
      <c r="A128" s="12"/>
      <c r="B128" s="12"/>
      <c r="C128" s="12" t="s">
        <v>78</v>
      </c>
      <c r="D128" s="12"/>
      <c r="E128" s="12"/>
      <c r="F128" s="12"/>
      <c r="G128" s="40"/>
      <c r="H128" s="40"/>
      <c r="I128" s="41"/>
      <c r="J128" s="41"/>
      <c r="K128" s="41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" hidden="1">
      <c r="A129" s="12"/>
      <c r="B129" s="12"/>
      <c r="C129" s="12" t="s">
        <v>79</v>
      </c>
      <c r="D129" s="12"/>
      <c r="E129" s="12"/>
      <c r="F129" s="12"/>
      <c r="G129" s="40"/>
      <c r="H129" s="40"/>
      <c r="I129" s="41"/>
      <c r="J129" s="41"/>
      <c r="K129" s="41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" hidden="1">
      <c r="A130" s="12"/>
      <c r="B130" s="12"/>
      <c r="C130" s="12" t="s">
        <v>80</v>
      </c>
      <c r="D130" s="12"/>
      <c r="E130" s="12"/>
      <c r="F130" s="12"/>
      <c r="G130" s="40"/>
      <c r="H130" s="40"/>
      <c r="I130" s="41"/>
      <c r="J130" s="41"/>
      <c r="K130" s="41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" hidden="1">
      <c r="A131" s="12"/>
      <c r="B131" s="12"/>
      <c r="C131" s="43" t="s">
        <v>81</v>
      </c>
      <c r="D131" s="12"/>
      <c r="E131" s="12"/>
      <c r="F131" s="12"/>
      <c r="G131" s="40"/>
      <c r="H131" s="40"/>
      <c r="I131" s="41"/>
      <c r="J131" s="41"/>
      <c r="K131" s="41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" hidden="1">
      <c r="A132" s="12"/>
      <c r="B132" s="12"/>
      <c r="C132" s="12" t="s">
        <v>82</v>
      </c>
      <c r="D132" s="12"/>
      <c r="E132" s="12"/>
      <c r="F132" s="12"/>
      <c r="G132" s="40"/>
      <c r="H132" s="40"/>
      <c r="I132" s="41"/>
      <c r="J132" s="41"/>
      <c r="K132" s="41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" hidden="1">
      <c r="A133" s="12"/>
      <c r="B133" s="12"/>
      <c r="C133" s="12" t="s">
        <v>83</v>
      </c>
      <c r="D133" s="12"/>
      <c r="E133" s="12"/>
      <c r="F133" s="12"/>
      <c r="G133" s="40"/>
      <c r="H133" s="40"/>
      <c r="I133" s="41"/>
      <c r="J133" s="41"/>
      <c r="K133" s="41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" hidden="1">
      <c r="A134" s="12"/>
      <c r="B134" s="12"/>
      <c r="C134" s="12" t="s">
        <v>84</v>
      </c>
      <c r="D134" s="12"/>
      <c r="E134" s="12"/>
      <c r="F134" s="12"/>
      <c r="G134" s="40"/>
      <c r="H134" s="40"/>
      <c r="I134" s="41"/>
      <c r="J134" s="41"/>
      <c r="K134" s="41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" hidden="1">
      <c r="A135" s="12"/>
      <c r="B135" s="12"/>
      <c r="C135" s="12" t="s">
        <v>85</v>
      </c>
      <c r="D135" s="12"/>
      <c r="E135" s="12"/>
      <c r="F135" s="12"/>
      <c r="G135" s="40"/>
      <c r="H135" s="40"/>
      <c r="I135" s="41"/>
      <c r="J135" s="41"/>
      <c r="K135" s="41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" hidden="1">
      <c r="A136" s="12"/>
      <c r="B136" s="12"/>
      <c r="C136" s="12" t="s">
        <v>86</v>
      </c>
      <c r="D136" s="12"/>
      <c r="E136" s="12"/>
      <c r="F136" s="12"/>
      <c r="G136" s="40"/>
      <c r="H136" s="40"/>
      <c r="I136" s="41"/>
      <c r="J136" s="41"/>
      <c r="K136" s="41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" hidden="1">
      <c r="A137" s="12"/>
      <c r="B137" s="12"/>
      <c r="C137" s="12" t="s">
        <v>87</v>
      </c>
      <c r="D137" s="12"/>
      <c r="E137" s="12"/>
      <c r="F137" s="12"/>
      <c r="G137" s="40"/>
      <c r="H137" s="40"/>
      <c r="I137" s="41"/>
      <c r="J137" s="41"/>
      <c r="K137" s="41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" hidden="1">
      <c r="A138" s="12"/>
      <c r="B138" s="12"/>
      <c r="C138" s="12" t="s">
        <v>88</v>
      </c>
      <c r="D138" s="12"/>
      <c r="E138" s="12"/>
      <c r="F138" s="12"/>
      <c r="G138" s="40"/>
      <c r="H138" s="40"/>
      <c r="I138" s="41"/>
      <c r="J138" s="41"/>
      <c r="K138" s="41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" hidden="1">
      <c r="A139" s="12"/>
      <c r="B139" s="12"/>
      <c r="C139" s="12" t="s">
        <v>89</v>
      </c>
      <c r="D139" s="12"/>
      <c r="E139" s="12"/>
      <c r="F139" s="12"/>
      <c r="G139" s="40"/>
      <c r="H139" s="40"/>
      <c r="I139" s="41"/>
      <c r="J139" s="41"/>
      <c r="K139" s="41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" hidden="1">
      <c r="A140" s="12"/>
      <c r="B140" s="12"/>
      <c r="C140" s="12" t="s">
        <v>90</v>
      </c>
      <c r="D140" s="12"/>
      <c r="E140" s="12"/>
      <c r="F140" s="12"/>
      <c r="G140" s="40"/>
      <c r="H140" s="40"/>
      <c r="I140" s="41"/>
      <c r="J140" s="41"/>
      <c r="K140" s="41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" hidden="1">
      <c r="A141" s="12"/>
      <c r="B141" s="12"/>
      <c r="C141" s="12" t="s">
        <v>91</v>
      </c>
      <c r="D141" s="12"/>
      <c r="E141" s="12"/>
      <c r="F141" s="12"/>
      <c r="G141" s="40"/>
      <c r="H141" s="40"/>
      <c r="I141" s="41"/>
      <c r="J141" s="41"/>
      <c r="K141" s="41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" hidden="1">
      <c r="A142" s="12"/>
      <c r="B142" s="12"/>
      <c r="C142" s="12"/>
      <c r="D142" s="12"/>
      <c r="E142" s="12"/>
      <c r="F142" s="12"/>
      <c r="G142" s="40"/>
      <c r="H142" s="40"/>
      <c r="I142" s="41"/>
      <c r="J142" s="41"/>
      <c r="K142" s="41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">
      <c r="A143" s="12"/>
      <c r="B143" s="12"/>
      <c r="C143" s="12"/>
      <c r="D143" s="12"/>
      <c r="E143" s="12"/>
      <c r="F143" s="12"/>
      <c r="G143" s="40"/>
      <c r="H143" s="40"/>
      <c r="I143" s="41"/>
      <c r="J143" s="41"/>
      <c r="K143" s="41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">
      <c r="A144" s="12"/>
      <c r="B144" s="12"/>
      <c r="C144" s="12"/>
      <c r="D144" s="12"/>
      <c r="E144" s="12"/>
      <c r="F144" s="12"/>
      <c r="G144" s="40"/>
      <c r="H144" s="40"/>
      <c r="I144" s="41"/>
      <c r="J144" s="41"/>
      <c r="K144" s="41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">
      <c r="A145" s="12"/>
      <c r="B145" s="12"/>
      <c r="C145" s="12"/>
      <c r="D145" s="12"/>
      <c r="E145" s="12"/>
      <c r="F145" s="12"/>
      <c r="G145" s="40"/>
      <c r="H145" s="40"/>
      <c r="I145" s="41"/>
      <c r="J145" s="41"/>
      <c r="K145" s="41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">
      <c r="A146" s="12"/>
      <c r="B146" s="12"/>
      <c r="C146" s="12"/>
      <c r="D146" s="12"/>
      <c r="E146" s="12"/>
      <c r="F146" s="12"/>
      <c r="G146" s="40"/>
      <c r="H146" s="40"/>
      <c r="I146" s="41"/>
      <c r="J146" s="41"/>
      <c r="K146" s="41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">
      <c r="A147" s="12"/>
      <c r="B147" s="12"/>
      <c r="C147" s="12"/>
      <c r="D147" s="12"/>
      <c r="E147" s="12"/>
      <c r="F147" s="12"/>
      <c r="G147" s="40"/>
      <c r="H147" s="40"/>
      <c r="I147" s="41"/>
      <c r="J147" s="41"/>
      <c r="K147" s="41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">
      <c r="A148" s="12"/>
      <c r="B148" s="12"/>
      <c r="C148" s="12"/>
      <c r="D148" s="12"/>
      <c r="E148" s="12"/>
      <c r="F148" s="12"/>
      <c r="G148" s="40"/>
      <c r="H148" s="40"/>
      <c r="I148" s="41"/>
      <c r="J148" s="41"/>
      <c r="K148" s="41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">
      <c r="A149" s="12"/>
      <c r="B149" s="12"/>
      <c r="C149" s="12"/>
      <c r="D149" s="12"/>
      <c r="E149" s="12"/>
      <c r="F149" s="12"/>
      <c r="G149" s="40"/>
      <c r="H149" s="40"/>
      <c r="I149" s="41"/>
      <c r="J149" s="41"/>
      <c r="K149" s="41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">
      <c r="A150" s="12"/>
      <c r="B150" s="12"/>
      <c r="C150" s="12"/>
      <c r="D150" s="12"/>
      <c r="E150" s="12"/>
      <c r="F150" s="12"/>
      <c r="G150" s="40"/>
      <c r="H150" s="40"/>
      <c r="I150" s="41"/>
      <c r="J150" s="41"/>
      <c r="K150" s="41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">
      <c r="A151" s="12"/>
      <c r="B151" s="12"/>
      <c r="C151" s="12"/>
      <c r="D151" s="12"/>
      <c r="E151" s="12"/>
      <c r="F151" s="12"/>
      <c r="G151" s="40"/>
      <c r="H151" s="40"/>
      <c r="I151" s="41"/>
      <c r="J151" s="41"/>
      <c r="K151" s="41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">
      <c r="A152" s="12"/>
      <c r="B152" s="12"/>
      <c r="C152" s="12"/>
      <c r="D152" s="12"/>
      <c r="E152" s="12"/>
      <c r="F152" s="12"/>
      <c r="G152" s="40"/>
      <c r="H152" s="40"/>
      <c r="I152" s="41"/>
      <c r="J152" s="41"/>
      <c r="K152" s="41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">
      <c r="A153" s="12"/>
      <c r="B153" s="12"/>
      <c r="C153" s="12"/>
      <c r="D153" s="12"/>
      <c r="E153" s="12"/>
      <c r="F153" s="12"/>
      <c r="G153" s="40"/>
      <c r="H153" s="40"/>
      <c r="I153" s="41"/>
      <c r="J153" s="41"/>
      <c r="K153" s="41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">
      <c r="A154" s="12"/>
      <c r="B154" s="12"/>
      <c r="C154" s="12"/>
      <c r="D154" s="12"/>
      <c r="E154" s="12"/>
      <c r="F154" s="12"/>
      <c r="G154" s="40"/>
      <c r="H154" s="40"/>
      <c r="I154" s="41"/>
      <c r="J154" s="41"/>
      <c r="K154" s="41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">
      <c r="A155" s="12"/>
      <c r="B155" s="12"/>
      <c r="C155" s="12"/>
      <c r="D155" s="12"/>
      <c r="E155" s="12"/>
      <c r="F155" s="12"/>
      <c r="G155" s="40"/>
      <c r="H155" s="40"/>
      <c r="I155" s="41"/>
      <c r="J155" s="41"/>
      <c r="K155" s="41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">
      <c r="A156" s="12"/>
      <c r="B156" s="12"/>
      <c r="C156" s="12"/>
      <c r="D156" s="12"/>
      <c r="E156" s="12"/>
      <c r="F156" s="12"/>
      <c r="G156" s="40"/>
      <c r="H156" s="40"/>
      <c r="I156" s="41"/>
      <c r="J156" s="41"/>
      <c r="K156" s="41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">
      <c r="A157" s="12"/>
      <c r="B157" s="12"/>
      <c r="C157" s="12"/>
      <c r="D157" s="12"/>
      <c r="E157" s="12"/>
      <c r="F157" s="12"/>
      <c r="G157" s="40"/>
      <c r="H157" s="40"/>
      <c r="I157" s="41"/>
      <c r="J157" s="41"/>
      <c r="K157" s="41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">
      <c r="A158" s="12"/>
      <c r="B158" s="12"/>
      <c r="C158" s="12"/>
      <c r="D158" s="12"/>
      <c r="E158" s="12"/>
      <c r="F158" s="12"/>
      <c r="G158" s="40"/>
      <c r="H158" s="40"/>
      <c r="I158" s="41"/>
      <c r="J158" s="41"/>
      <c r="K158" s="41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">
      <c r="A159" s="12"/>
      <c r="B159" s="12"/>
      <c r="C159" s="12"/>
      <c r="D159" s="12"/>
      <c r="E159" s="12"/>
      <c r="F159" s="12"/>
      <c r="G159" s="40"/>
      <c r="H159" s="40"/>
      <c r="I159" s="41"/>
      <c r="J159" s="41"/>
      <c r="K159" s="41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">
      <c r="A160" s="12"/>
      <c r="B160" s="12"/>
      <c r="C160" s="12"/>
      <c r="D160" s="12"/>
      <c r="E160" s="12"/>
      <c r="F160" s="12"/>
      <c r="G160" s="40"/>
      <c r="H160" s="40"/>
      <c r="I160" s="41"/>
      <c r="J160" s="41"/>
      <c r="K160" s="41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">
      <c r="A161" s="12"/>
      <c r="B161" s="12"/>
      <c r="C161" s="12"/>
      <c r="D161" s="12"/>
      <c r="E161" s="12"/>
      <c r="F161" s="12"/>
      <c r="G161" s="40"/>
      <c r="H161" s="40"/>
      <c r="I161" s="41"/>
      <c r="J161" s="41"/>
      <c r="K161" s="41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">
      <c r="A162" s="12"/>
      <c r="B162" s="12"/>
      <c r="C162" s="12"/>
      <c r="D162" s="12"/>
      <c r="E162" s="12"/>
      <c r="F162" s="12"/>
      <c r="G162" s="40"/>
      <c r="H162" s="40"/>
      <c r="I162" s="41"/>
      <c r="J162" s="41"/>
      <c r="K162" s="41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">
      <c r="A163" s="12"/>
      <c r="B163" s="12"/>
      <c r="C163" s="12"/>
      <c r="D163" s="12"/>
      <c r="E163" s="12"/>
      <c r="F163" s="12"/>
      <c r="G163" s="40"/>
      <c r="H163" s="40"/>
      <c r="I163" s="41"/>
      <c r="J163" s="41"/>
      <c r="K163" s="41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">
      <c r="A164" s="12"/>
      <c r="B164" s="12"/>
      <c r="C164" s="12"/>
      <c r="D164" s="12"/>
      <c r="E164" s="12"/>
      <c r="F164" s="12"/>
      <c r="G164" s="40"/>
      <c r="H164" s="40"/>
      <c r="I164" s="41"/>
      <c r="J164" s="41"/>
      <c r="K164" s="41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">
      <c r="A165" s="12"/>
      <c r="B165" s="12"/>
      <c r="C165" s="12"/>
      <c r="D165" s="12"/>
      <c r="E165" s="12"/>
      <c r="F165" s="12"/>
      <c r="G165" s="40"/>
      <c r="H165" s="40"/>
      <c r="I165" s="41"/>
      <c r="J165" s="41"/>
      <c r="K165" s="41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">
      <c r="A166" s="12"/>
      <c r="B166" s="12"/>
      <c r="C166" s="12"/>
      <c r="D166" s="12"/>
      <c r="E166" s="12"/>
      <c r="F166" s="12"/>
      <c r="G166" s="40"/>
      <c r="H166" s="40"/>
      <c r="I166" s="41"/>
      <c r="J166" s="41"/>
      <c r="K166" s="41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">
      <c r="A167" s="12"/>
      <c r="B167" s="12"/>
      <c r="C167" s="12"/>
      <c r="D167" s="12"/>
      <c r="E167" s="12"/>
      <c r="F167" s="12"/>
      <c r="G167" s="40"/>
      <c r="H167" s="40"/>
      <c r="I167" s="41"/>
      <c r="J167" s="41"/>
      <c r="K167" s="41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">
      <c r="A168" s="12"/>
      <c r="B168" s="12"/>
      <c r="C168" s="12"/>
      <c r="D168" s="12"/>
      <c r="E168" s="12"/>
      <c r="F168" s="12"/>
      <c r="G168" s="40"/>
      <c r="H168" s="40"/>
      <c r="I168" s="41"/>
      <c r="J168" s="41"/>
      <c r="K168" s="41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">
      <c r="A169" s="12"/>
      <c r="B169" s="12"/>
      <c r="C169" s="12"/>
      <c r="D169" s="12"/>
      <c r="E169" s="12"/>
      <c r="F169" s="12"/>
      <c r="G169" s="40"/>
      <c r="H169" s="40"/>
      <c r="I169" s="41"/>
      <c r="J169" s="41"/>
      <c r="K169" s="41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">
      <c r="A170" s="12"/>
      <c r="B170" s="12"/>
      <c r="C170" s="12"/>
      <c r="D170" s="12"/>
      <c r="E170" s="12"/>
      <c r="F170" s="12"/>
      <c r="G170" s="40"/>
      <c r="H170" s="40"/>
      <c r="I170" s="41"/>
      <c r="J170" s="41"/>
      <c r="K170" s="41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">
      <c r="A171" s="12"/>
      <c r="B171" s="12"/>
      <c r="C171" s="12"/>
      <c r="D171" s="12"/>
      <c r="E171" s="12"/>
      <c r="F171" s="12"/>
      <c r="G171" s="40"/>
      <c r="H171" s="40"/>
      <c r="I171" s="41"/>
      <c r="J171" s="41"/>
      <c r="K171" s="41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">
      <c r="A172" s="12"/>
      <c r="B172" s="12"/>
      <c r="C172" s="12"/>
      <c r="D172" s="12"/>
      <c r="E172" s="12"/>
      <c r="F172" s="12"/>
      <c r="G172" s="40"/>
      <c r="H172" s="40"/>
      <c r="I172" s="41"/>
      <c r="J172" s="41"/>
      <c r="K172" s="41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">
      <c r="A173" s="12"/>
      <c r="B173" s="12"/>
      <c r="C173" s="12"/>
      <c r="D173" s="12"/>
      <c r="E173" s="12"/>
      <c r="F173" s="12"/>
      <c r="G173" s="40"/>
      <c r="H173" s="40"/>
      <c r="I173" s="41"/>
      <c r="J173" s="41"/>
      <c r="K173" s="41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">
      <c r="A174" s="12"/>
      <c r="B174" s="12"/>
      <c r="C174" s="12"/>
      <c r="D174" s="12"/>
      <c r="E174" s="12"/>
      <c r="F174" s="12"/>
      <c r="G174" s="40"/>
      <c r="H174" s="40"/>
      <c r="I174" s="41"/>
      <c r="J174" s="41"/>
      <c r="K174" s="41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">
      <c r="A175" s="12"/>
      <c r="B175" s="12"/>
      <c r="C175" s="12"/>
      <c r="D175" s="12"/>
      <c r="E175" s="12"/>
      <c r="F175" s="12"/>
      <c r="G175" s="40"/>
      <c r="H175" s="40"/>
      <c r="I175" s="41"/>
      <c r="J175" s="41"/>
      <c r="K175" s="41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">
      <c r="A176" s="12"/>
      <c r="B176" s="12"/>
      <c r="C176" s="12"/>
      <c r="D176" s="12"/>
      <c r="E176" s="12"/>
      <c r="F176" s="12"/>
      <c r="G176" s="40"/>
      <c r="H176" s="40"/>
      <c r="I176" s="41"/>
      <c r="J176" s="41"/>
      <c r="K176" s="41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">
      <c r="A177" s="12"/>
      <c r="B177" s="12"/>
      <c r="C177" s="12"/>
      <c r="D177" s="12"/>
      <c r="E177" s="12"/>
      <c r="F177" s="12"/>
      <c r="G177" s="40"/>
      <c r="H177" s="40"/>
      <c r="I177" s="41"/>
      <c r="J177" s="41"/>
      <c r="K177" s="41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">
      <c r="A178" s="12"/>
      <c r="B178" s="12"/>
      <c r="C178" s="12"/>
      <c r="D178" s="12"/>
      <c r="E178" s="12"/>
      <c r="F178" s="12"/>
      <c r="G178" s="40"/>
      <c r="H178" s="40"/>
      <c r="I178" s="41"/>
      <c r="J178" s="41"/>
      <c r="K178" s="41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">
      <c r="A179" s="12"/>
      <c r="B179" s="12"/>
      <c r="C179" s="12"/>
      <c r="D179" s="12"/>
      <c r="E179" s="12"/>
      <c r="F179" s="12"/>
      <c r="G179" s="40"/>
      <c r="H179" s="40"/>
      <c r="I179" s="41"/>
      <c r="J179" s="41"/>
      <c r="K179" s="41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">
      <c r="A180" s="12"/>
      <c r="B180" s="12"/>
      <c r="C180" s="12"/>
      <c r="D180" s="12"/>
      <c r="E180" s="12"/>
      <c r="F180" s="12"/>
      <c r="G180" s="40"/>
      <c r="H180" s="40"/>
      <c r="I180" s="41"/>
      <c r="J180" s="41"/>
      <c r="K180" s="41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">
      <c r="A181" s="12"/>
      <c r="B181" s="12"/>
      <c r="C181" s="12"/>
      <c r="D181" s="12"/>
      <c r="E181" s="12"/>
      <c r="F181" s="12"/>
      <c r="G181" s="40"/>
      <c r="H181" s="40"/>
      <c r="I181" s="41"/>
      <c r="J181" s="41"/>
      <c r="K181" s="41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">
      <c r="A182" s="12"/>
      <c r="B182" s="12"/>
      <c r="C182" s="12"/>
      <c r="D182" s="12"/>
      <c r="E182" s="12"/>
      <c r="F182" s="12"/>
      <c r="G182" s="40"/>
      <c r="H182" s="40"/>
      <c r="I182" s="41"/>
      <c r="J182" s="41"/>
      <c r="K182" s="41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">
      <c r="A183" s="12"/>
      <c r="B183" s="12"/>
      <c r="C183" s="12"/>
      <c r="D183" s="12"/>
      <c r="E183" s="12"/>
      <c r="F183" s="12"/>
      <c r="G183" s="40"/>
      <c r="H183" s="40"/>
      <c r="I183" s="41"/>
      <c r="J183" s="41"/>
      <c r="K183" s="41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">
      <c r="A184" s="12"/>
      <c r="B184" s="12"/>
      <c r="C184" s="12"/>
      <c r="D184" s="12"/>
      <c r="E184" s="12"/>
      <c r="F184" s="12"/>
      <c r="G184" s="40"/>
      <c r="H184" s="40"/>
      <c r="I184" s="41"/>
      <c r="J184" s="41"/>
      <c r="K184" s="41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">
      <c r="A185" s="12"/>
      <c r="B185" s="12"/>
      <c r="C185" s="12"/>
      <c r="D185" s="12"/>
      <c r="E185" s="12"/>
      <c r="F185" s="12"/>
      <c r="G185" s="40"/>
      <c r="H185" s="40"/>
      <c r="I185" s="41"/>
      <c r="J185" s="41"/>
      <c r="K185" s="41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">
      <c r="A186" s="12"/>
      <c r="B186" s="12"/>
      <c r="C186" s="12"/>
      <c r="D186" s="12"/>
      <c r="E186" s="12"/>
      <c r="F186" s="12"/>
      <c r="G186" s="40"/>
      <c r="H186" s="40"/>
      <c r="I186" s="41"/>
      <c r="J186" s="41"/>
      <c r="K186" s="41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">
      <c r="A187" s="12"/>
      <c r="B187" s="12"/>
      <c r="C187" s="12"/>
      <c r="D187" s="12"/>
      <c r="E187" s="12"/>
      <c r="F187" s="12"/>
      <c r="G187" s="40"/>
      <c r="H187" s="40"/>
      <c r="I187" s="41"/>
      <c r="J187" s="41"/>
      <c r="K187" s="41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">
      <c r="A188" s="12"/>
      <c r="B188" s="12"/>
      <c r="C188" s="12"/>
      <c r="D188" s="12"/>
      <c r="E188" s="12"/>
      <c r="F188" s="12"/>
      <c r="G188" s="40"/>
      <c r="H188" s="40"/>
      <c r="I188" s="41"/>
      <c r="J188" s="41"/>
      <c r="K188" s="41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">
      <c r="A189" s="12"/>
      <c r="B189" s="12"/>
      <c r="C189" s="12"/>
      <c r="D189" s="12"/>
      <c r="E189" s="12"/>
      <c r="F189" s="12"/>
      <c r="G189" s="40"/>
      <c r="H189" s="40"/>
      <c r="I189" s="41"/>
      <c r="J189" s="41"/>
      <c r="K189" s="41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">
      <c r="A190" s="12"/>
      <c r="B190" s="12"/>
      <c r="C190" s="12"/>
      <c r="D190" s="12"/>
      <c r="E190" s="12"/>
      <c r="F190" s="12"/>
      <c r="G190" s="40"/>
      <c r="H190" s="40"/>
      <c r="I190" s="41"/>
      <c r="J190" s="41"/>
      <c r="K190" s="4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">
      <c r="A191" s="12"/>
      <c r="B191" s="12"/>
      <c r="C191" s="12"/>
      <c r="D191" s="12"/>
      <c r="E191" s="12"/>
      <c r="F191" s="12"/>
      <c r="G191" s="40"/>
      <c r="H191" s="40"/>
      <c r="I191" s="41"/>
      <c r="J191" s="41"/>
      <c r="K191" s="41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">
      <c r="A192" s="12"/>
      <c r="B192" s="12"/>
      <c r="C192" s="12"/>
      <c r="D192" s="12"/>
      <c r="E192" s="12"/>
      <c r="F192" s="12"/>
      <c r="G192" s="40"/>
      <c r="H192" s="40"/>
      <c r="I192" s="41"/>
      <c r="J192" s="41"/>
      <c r="K192" s="4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">
      <c r="A193" s="12"/>
      <c r="B193" s="12"/>
      <c r="C193" s="12"/>
      <c r="D193" s="12"/>
      <c r="E193" s="12"/>
      <c r="F193" s="12"/>
      <c r="G193" s="40"/>
      <c r="H193" s="40"/>
      <c r="I193" s="41"/>
      <c r="J193" s="41"/>
      <c r="K193" s="41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">
      <c r="A194" s="12"/>
      <c r="B194" s="12"/>
      <c r="C194" s="12"/>
      <c r="D194" s="12"/>
      <c r="E194" s="12"/>
      <c r="F194" s="12"/>
      <c r="G194" s="40"/>
      <c r="H194" s="40"/>
      <c r="I194" s="41"/>
      <c r="J194" s="41"/>
      <c r="K194" s="41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">
      <c r="A195" s="12"/>
      <c r="B195" s="12"/>
      <c r="C195" s="12"/>
      <c r="D195" s="12"/>
      <c r="E195" s="12"/>
      <c r="F195" s="12"/>
      <c r="G195" s="40"/>
      <c r="H195" s="40"/>
      <c r="I195" s="41"/>
      <c r="J195" s="41"/>
      <c r="K195" s="41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">
      <c r="A196" s="12"/>
      <c r="B196" s="12"/>
      <c r="C196" s="12"/>
      <c r="D196" s="12"/>
      <c r="E196" s="12"/>
      <c r="F196" s="12"/>
      <c r="G196" s="40"/>
      <c r="H196" s="40"/>
      <c r="I196" s="41"/>
      <c r="J196" s="41"/>
      <c r="K196" s="41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">
      <c r="A197" s="12"/>
      <c r="B197" s="12"/>
      <c r="C197" s="12"/>
      <c r="D197" s="12"/>
      <c r="E197" s="12"/>
      <c r="F197" s="12"/>
      <c r="G197" s="40"/>
      <c r="H197" s="40"/>
      <c r="I197" s="41"/>
      <c r="J197" s="41"/>
      <c r="K197" s="41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">
      <c r="A198" s="12"/>
      <c r="B198" s="12"/>
      <c r="C198" s="12"/>
      <c r="D198" s="12"/>
      <c r="E198" s="12"/>
      <c r="F198" s="12"/>
      <c r="G198" s="40"/>
      <c r="H198" s="40"/>
      <c r="I198" s="41"/>
      <c r="J198" s="41"/>
      <c r="K198" s="41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">
      <c r="A199" s="12"/>
      <c r="B199" s="12"/>
      <c r="C199" s="12"/>
      <c r="D199" s="12"/>
      <c r="E199" s="12"/>
      <c r="F199" s="12"/>
      <c r="G199" s="40"/>
      <c r="H199" s="40"/>
      <c r="I199" s="41"/>
      <c r="J199" s="41"/>
      <c r="K199" s="41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">
      <c r="A200" s="12"/>
      <c r="B200" s="12"/>
      <c r="C200" s="12"/>
      <c r="D200" s="12"/>
      <c r="E200" s="12"/>
      <c r="F200" s="12"/>
      <c r="G200" s="40"/>
      <c r="H200" s="40"/>
      <c r="I200" s="41"/>
      <c r="J200" s="41"/>
      <c r="K200" s="41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">
      <c r="A201" s="12"/>
      <c r="B201" s="12"/>
      <c r="C201" s="12"/>
      <c r="D201" s="12"/>
      <c r="E201" s="12"/>
      <c r="F201" s="12"/>
      <c r="G201" s="40"/>
      <c r="H201" s="40"/>
      <c r="I201" s="41"/>
      <c r="J201" s="41"/>
      <c r="K201" s="41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">
      <c r="A202" s="12"/>
      <c r="B202" s="12"/>
      <c r="C202" s="12"/>
      <c r="D202" s="12"/>
      <c r="E202" s="12"/>
      <c r="F202" s="12"/>
      <c r="G202" s="40"/>
      <c r="H202" s="40"/>
      <c r="I202" s="41"/>
      <c r="J202" s="41"/>
      <c r="K202" s="41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">
      <c r="A203" s="12"/>
      <c r="B203" s="12"/>
      <c r="C203" s="12"/>
      <c r="D203" s="12"/>
      <c r="E203" s="12"/>
      <c r="F203" s="12"/>
      <c r="G203" s="40"/>
      <c r="H203" s="40"/>
      <c r="I203" s="41"/>
      <c r="J203" s="41"/>
      <c r="K203" s="41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">
      <c r="A204" s="12"/>
      <c r="B204" s="12"/>
      <c r="C204" s="12"/>
      <c r="D204" s="12"/>
      <c r="E204" s="12"/>
      <c r="F204" s="12"/>
      <c r="G204" s="40"/>
      <c r="H204" s="40"/>
      <c r="I204" s="41"/>
      <c r="J204" s="41"/>
      <c r="K204" s="41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</sheetData>
  <mergeCells count="148">
    <mergeCell ref="B7:C7"/>
    <mergeCell ref="J5:K5"/>
    <mergeCell ref="J6:K6"/>
    <mergeCell ref="J4:K4"/>
    <mergeCell ref="J7:K7"/>
    <mergeCell ref="B2:K2"/>
    <mergeCell ref="B3:C3"/>
    <mergeCell ref="J3:K3"/>
    <mergeCell ref="B4:C4"/>
    <mergeCell ref="B5:C5"/>
    <mergeCell ref="B6:C6"/>
    <mergeCell ref="J13:J15"/>
    <mergeCell ref="K13:K15"/>
    <mergeCell ref="B8:K8"/>
    <mergeCell ref="B9:K9"/>
    <mergeCell ref="B11:K11"/>
    <mergeCell ref="C12:F12"/>
    <mergeCell ref="H12:K12"/>
    <mergeCell ref="B13:D15"/>
    <mergeCell ref="E13:E15"/>
    <mergeCell ref="H28:I28"/>
    <mergeCell ref="H29:I29"/>
    <mergeCell ref="H30:I30"/>
    <mergeCell ref="H31:I31"/>
    <mergeCell ref="H32:I32"/>
    <mergeCell ref="F13:F15"/>
    <mergeCell ref="G13:I15"/>
    <mergeCell ref="C28:D28"/>
    <mergeCell ref="C29:D29"/>
    <mergeCell ref="C30:D30"/>
    <mergeCell ref="C31:D31"/>
    <mergeCell ref="C32:D32"/>
    <mergeCell ref="B33:E33"/>
    <mergeCell ref="F39:F41"/>
    <mergeCell ref="G39:I41"/>
    <mergeCell ref="G33:J33"/>
    <mergeCell ref="G34:K34"/>
    <mergeCell ref="B37:K37"/>
    <mergeCell ref="C38:F38"/>
    <mergeCell ref="H38:K38"/>
    <mergeCell ref="B39:D41"/>
    <mergeCell ref="E39:E41"/>
    <mergeCell ref="B34:F34"/>
    <mergeCell ref="H24:K24"/>
    <mergeCell ref="K25:K27"/>
    <mergeCell ref="G25:I27"/>
    <mergeCell ref="J25:J27"/>
    <mergeCell ref="H20:I20"/>
    <mergeCell ref="G21:J21"/>
    <mergeCell ref="G22:K22"/>
    <mergeCell ref="E25:E27"/>
    <mergeCell ref="F25:F27"/>
    <mergeCell ref="B25:D27"/>
    <mergeCell ref="C19:D19"/>
    <mergeCell ref="C20:D20"/>
    <mergeCell ref="B21:E21"/>
    <mergeCell ref="B22:F22"/>
    <mergeCell ref="C24:F24"/>
    <mergeCell ref="H44:I44"/>
    <mergeCell ref="H45:I45"/>
    <mergeCell ref="E51:E53"/>
    <mergeCell ref="C16:D16"/>
    <mergeCell ref="H16:I16"/>
    <mergeCell ref="C17:D17"/>
    <mergeCell ref="H17:I17"/>
    <mergeCell ref="C18:D18"/>
    <mergeCell ref="H18:I18"/>
    <mergeCell ref="H19:I19"/>
    <mergeCell ref="C64:F64"/>
    <mergeCell ref="H64:K64"/>
    <mergeCell ref="K65:K67"/>
    <mergeCell ref="E65:E67"/>
    <mergeCell ref="F65:F67"/>
    <mergeCell ref="C42:D42"/>
    <mergeCell ref="H42:I42"/>
    <mergeCell ref="C43:D43"/>
    <mergeCell ref="H43:I43"/>
    <mergeCell ref="C44:D44"/>
    <mergeCell ref="J39:J41"/>
    <mergeCell ref="K39:K41"/>
    <mergeCell ref="H46:I46"/>
    <mergeCell ref="G47:J47"/>
    <mergeCell ref="G48:K48"/>
    <mergeCell ref="G65:I67"/>
    <mergeCell ref="J65:J67"/>
    <mergeCell ref="G59:J59"/>
    <mergeCell ref="G60:K60"/>
    <mergeCell ref="B62:K62"/>
    <mergeCell ref="H68:I68"/>
    <mergeCell ref="H69:I69"/>
    <mergeCell ref="H70:I70"/>
    <mergeCell ref="H71:I71"/>
    <mergeCell ref="H72:I72"/>
    <mergeCell ref="B65:D67"/>
    <mergeCell ref="C68:D68"/>
    <mergeCell ref="C69:D69"/>
    <mergeCell ref="C70:D70"/>
    <mergeCell ref="C71:D71"/>
    <mergeCell ref="C80:D80"/>
    <mergeCell ref="C81:D81"/>
    <mergeCell ref="G73:J73"/>
    <mergeCell ref="G74:K74"/>
    <mergeCell ref="H76:K76"/>
    <mergeCell ref="G77:I79"/>
    <mergeCell ref="J77:J79"/>
    <mergeCell ref="K77:K79"/>
    <mergeCell ref="H81:I81"/>
    <mergeCell ref="B59:E59"/>
    <mergeCell ref="B60:F60"/>
    <mergeCell ref="B73:E73"/>
    <mergeCell ref="B74:F74"/>
    <mergeCell ref="C76:F76"/>
    <mergeCell ref="B77:D79"/>
    <mergeCell ref="E77:E79"/>
    <mergeCell ref="F77:F79"/>
    <mergeCell ref="C72:D72"/>
    <mergeCell ref="B63:K63"/>
    <mergeCell ref="K51:K53"/>
    <mergeCell ref="G51:I53"/>
    <mergeCell ref="J51:J53"/>
    <mergeCell ref="F51:F53"/>
    <mergeCell ref="B51:D53"/>
    <mergeCell ref="C54:D54"/>
    <mergeCell ref="C45:D45"/>
    <mergeCell ref="C46:D46"/>
    <mergeCell ref="B47:E47"/>
    <mergeCell ref="B48:F48"/>
    <mergeCell ref="C50:F50"/>
    <mergeCell ref="H50:K50"/>
    <mergeCell ref="H54:I54"/>
    <mergeCell ref="H55:I55"/>
    <mergeCell ref="H56:I56"/>
    <mergeCell ref="H57:I57"/>
    <mergeCell ref="H58:I58"/>
    <mergeCell ref="C82:D82"/>
    <mergeCell ref="C55:D55"/>
    <mergeCell ref="C56:D56"/>
    <mergeCell ref="C57:D57"/>
    <mergeCell ref="C58:D58"/>
    <mergeCell ref="B86:F86"/>
    <mergeCell ref="H82:I82"/>
    <mergeCell ref="H83:I83"/>
    <mergeCell ref="H84:I84"/>
    <mergeCell ref="G85:J85"/>
    <mergeCell ref="G86:K86"/>
    <mergeCell ref="C83:D83"/>
    <mergeCell ref="C84:D84"/>
    <mergeCell ref="B85:E85"/>
  </mergeCells>
  <dataValidations count="2">
    <dataValidation type="list" allowBlank="1" showErrorMessage="1" sqref="C12 H12 C24 H24 C38 H38 C50 H50 C64 H64 C76 H76" xr:uid="{00000000-0002-0000-0000-000001000000}">
      <formula1>$B$4:$C$7</formula1>
    </dataValidation>
    <dataValidation type="list" allowBlank="1" showErrorMessage="1" sqref="F16:F20 K16:K20 F28:F32 K28:K32 F42:F46 K42:K46 F54:F58 K54:K58 F68:F72 K68:K72 F80:F84 K80:K84" xr:uid="{00000000-0002-0000-0000-000000000000}">
      <formula1>$C$110:$C$141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0197-5066-4DBD-B04F-A1F16E551CFE}">
  <sheetPr>
    <outlinePr summaryBelow="0" summaryRight="0"/>
    <pageSetUpPr fitToPage="1"/>
  </sheetPr>
  <dimension ref="A1:Y203"/>
  <sheetViews>
    <sheetView showGridLines="0" workbookViewId="0"/>
  </sheetViews>
  <sheetFormatPr defaultColWidth="12.5703125" defaultRowHeight="12.75" customHeight="1"/>
  <cols>
    <col min="1" max="1" width="2.42578125" customWidth="1"/>
    <col min="2" max="2" width="6.28515625" customWidth="1"/>
    <col min="3" max="3" width="14.85546875" customWidth="1"/>
    <col min="4" max="4" width="8.42578125" customWidth="1"/>
    <col min="5" max="5" width="8.28515625" customWidth="1"/>
    <col min="6" max="6" width="8.85546875" customWidth="1"/>
    <col min="7" max="7" width="9" customWidth="1"/>
    <col min="8" max="8" width="12" customWidth="1"/>
    <col min="9" max="9" width="10.140625" customWidth="1"/>
    <col min="10" max="10" width="8.42578125" customWidth="1"/>
    <col min="11" max="11" width="8.28515625" customWidth="1"/>
    <col min="12" max="12" width="6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7.42578125" hidden="1" customWidth="1"/>
    <col min="21" max="21" width="12.5703125" hidden="1" customWidth="1"/>
    <col min="22" max="24" width="8.42578125" hidden="1" customWidth="1"/>
    <col min="25" max="25" width="5.140625" hidden="1" customWidth="1"/>
  </cols>
  <sheetData>
    <row r="1" spans="1:25" ht="23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>
      <c r="A2" s="1"/>
      <c r="B2" s="47" t="s">
        <v>243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>
      <c r="A3" s="2"/>
      <c r="B3" s="49" t="s">
        <v>1</v>
      </c>
      <c r="C3" s="48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5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>
      <c r="A4" s="6">
        <v>1</v>
      </c>
      <c r="B4" s="50" t="str">
        <f>VLOOKUP(A4,$M$4:$X$7,2,FALSE)</f>
        <v>Mount Lawley 1</v>
      </c>
      <c r="C4" s="46"/>
      <c r="D4" s="7">
        <f>VLOOKUP(A4,$M$4:$X$7,3,FALSE)</f>
        <v>3</v>
      </c>
      <c r="E4" s="7">
        <f>VLOOKUP(A4,$M$4:$X$7,4,FALSE)</f>
        <v>2</v>
      </c>
      <c r="F4" s="7">
        <f>VLOOKUP(A4,$M$4:$X$7,6,FALSE)</f>
        <v>0</v>
      </c>
      <c r="G4" s="7">
        <f>VLOOKUP(A4,$M$4:$X$7,5,FALSE)</f>
        <v>1</v>
      </c>
      <c r="H4" s="7">
        <f>VLOOKUP(A4,$M$4:$X$7,7,FALSE)</f>
        <v>9</v>
      </c>
      <c r="I4" s="7">
        <f>VLOOKUP(A4,$M$4:$X$7,8,FALSE)</f>
        <v>6</v>
      </c>
      <c r="J4" s="45">
        <f>VLOOKUP(A4,$M$4:$X$7,9,FALSE)</f>
        <v>5</v>
      </c>
      <c r="K4" s="46"/>
      <c r="L4" s="8"/>
      <c r="M4" s="8">
        <f>RANK(X4,$X$4:$X$7,1)</f>
        <v>2</v>
      </c>
      <c r="N4" s="9" t="s">
        <v>131</v>
      </c>
      <c r="O4" s="10">
        <f>COUNTIF($N$9:$P$193,N4)</f>
        <v>3</v>
      </c>
      <c r="P4" s="8">
        <f>COUNTIF($R$9:$R$193,N4)</f>
        <v>1</v>
      </c>
      <c r="Q4" s="8">
        <f>COUNTIF($S$9:$T$193,N4)</f>
        <v>2</v>
      </c>
      <c r="R4" s="8">
        <f>O4-P4-Q4</f>
        <v>0</v>
      </c>
      <c r="S4" s="8">
        <f>SUMIF($N$8:$N$85,N4,$O$8:$O$85)+SUMIF($P$8:$P$85,N4,$Q$8:$Q$85)</f>
        <v>8</v>
      </c>
      <c r="T4" s="8">
        <f>O4*5-S4</f>
        <v>7</v>
      </c>
      <c r="U4" s="8">
        <f>P4*2+Q4</f>
        <v>4</v>
      </c>
      <c r="V4" s="8">
        <f>U4+(S4/100)</f>
        <v>4.08</v>
      </c>
      <c r="W4" s="8">
        <f>RANK(V4,$V$4:$V$7)</f>
        <v>2</v>
      </c>
      <c r="X4" s="8">
        <f>W4+0.01</f>
        <v>2.0099999999999998</v>
      </c>
    </row>
    <row r="5" spans="1:25" ht="15">
      <c r="A5" s="6">
        <v>2</v>
      </c>
      <c r="B5" s="50" t="str">
        <f>VLOOKUP(A5,$M$4:$X$7,2,FALSE)</f>
        <v>Lake Karrinyup 2</v>
      </c>
      <c r="C5" s="46"/>
      <c r="D5" s="7">
        <f>VLOOKUP(A5,$M$4:$X$7,3,FALSE)</f>
        <v>3</v>
      </c>
      <c r="E5" s="7">
        <f>VLOOKUP(A5,$M$4:$X$7,4,FALSE)</f>
        <v>1</v>
      </c>
      <c r="F5" s="7">
        <f>VLOOKUP(A5,$M$4:$X$7,6,FALSE)</f>
        <v>0</v>
      </c>
      <c r="G5" s="7">
        <f>VLOOKUP(A5,$M$4:$X$7,5,FALSE)</f>
        <v>2</v>
      </c>
      <c r="H5" s="7">
        <f>VLOOKUP(A5,$M$4:$X$7,7,FALSE)</f>
        <v>8</v>
      </c>
      <c r="I5" s="7">
        <f>VLOOKUP(A5,$M$4:$X$7,8,FALSE)</f>
        <v>7</v>
      </c>
      <c r="J5" s="45">
        <f>VLOOKUP(A5,$M$4:$X$7,9,FALSE)</f>
        <v>4</v>
      </c>
      <c r="K5" s="46"/>
      <c r="L5" s="8"/>
      <c r="M5" s="8">
        <f>RANK(X5,$X$4:$X$7,1)</f>
        <v>3</v>
      </c>
      <c r="N5" s="9" t="s">
        <v>223</v>
      </c>
      <c r="O5" s="10">
        <f>COUNTIF($N$9:$P$193,N5)</f>
        <v>3</v>
      </c>
      <c r="P5" s="8">
        <f>COUNTIF($R$9:$R$193,N5)</f>
        <v>1</v>
      </c>
      <c r="Q5" s="8">
        <f>COUNTIF($S$9:$T$193,N5)</f>
        <v>0</v>
      </c>
      <c r="R5" s="8">
        <f>O5-P5-Q5</f>
        <v>2</v>
      </c>
      <c r="S5" s="8">
        <f>SUMIF($N$8:$N$85,N5,$O$8:$O$85)+SUMIF($P$8:$P$85,N5,$Q$8:$Q$85)</f>
        <v>8</v>
      </c>
      <c r="T5" s="8">
        <f>O5*5-S5</f>
        <v>7</v>
      </c>
      <c r="U5" s="8">
        <f>P5*2+Q5</f>
        <v>2</v>
      </c>
      <c r="V5" s="8">
        <f>U5+(S5/100)</f>
        <v>2.08</v>
      </c>
      <c r="W5" s="8">
        <f>RANK(V5,$V$4:$V$7)</f>
        <v>3</v>
      </c>
      <c r="X5" s="8">
        <f>W5+0.02</f>
        <v>3.02</v>
      </c>
    </row>
    <row r="6" spans="1:25" ht="15">
      <c r="A6" s="6">
        <v>3</v>
      </c>
      <c r="B6" s="50" t="str">
        <f>VLOOKUP(A6,$M$4:$X$7,2,FALSE)</f>
        <v>Joondalup 2</v>
      </c>
      <c r="C6" s="46"/>
      <c r="D6" s="7">
        <f>VLOOKUP(A6,$M$4:$X$7,3,FALSE)</f>
        <v>3</v>
      </c>
      <c r="E6" s="7">
        <f>VLOOKUP(A6,$M$4:$X$7,4,FALSE)</f>
        <v>1</v>
      </c>
      <c r="F6" s="7">
        <f>VLOOKUP(A6,$M$4:$X$7,6,FALSE)</f>
        <v>2</v>
      </c>
      <c r="G6" s="7">
        <f>VLOOKUP(A6,$M$4:$X$7,5,FALSE)</f>
        <v>0</v>
      </c>
      <c r="H6" s="7">
        <f>VLOOKUP(A6,$M$4:$X$7,7,FALSE)</f>
        <v>8</v>
      </c>
      <c r="I6" s="7">
        <f>VLOOKUP(A6,$M$4:$X$7,8,FALSE)</f>
        <v>7</v>
      </c>
      <c r="J6" s="45">
        <f>VLOOKUP(A6,$M$4:$X$7,9,FALSE)</f>
        <v>2</v>
      </c>
      <c r="K6" s="46"/>
      <c r="L6" s="8"/>
      <c r="M6" s="8">
        <f>RANK(X6,$X$4:$X$7,1)</f>
        <v>4</v>
      </c>
      <c r="N6" s="9" t="s">
        <v>212</v>
      </c>
      <c r="O6" s="10">
        <f>COUNTIF($N$9:$P$193,N6)</f>
        <v>3</v>
      </c>
      <c r="P6" s="8">
        <f>COUNTIF($R$9:$R$193,N6)</f>
        <v>0</v>
      </c>
      <c r="Q6" s="8">
        <f>COUNTIF($S$9:$T$193,N6)</f>
        <v>1</v>
      </c>
      <c r="R6" s="8">
        <f>O6-P6-Q6</f>
        <v>2</v>
      </c>
      <c r="S6" s="8">
        <f>SUMIF($N$8:$N$85,N6,$O$8:$O$85)+SUMIF($P$8:$P$85,N6,$Q$8:$Q$85)</f>
        <v>5</v>
      </c>
      <c r="T6" s="8">
        <f>O6*5-S6</f>
        <v>10</v>
      </c>
      <c r="U6" s="8">
        <f>P6*2+Q6</f>
        <v>1</v>
      </c>
      <c r="V6" s="8">
        <f>U6+(S6/100)</f>
        <v>1.05</v>
      </c>
      <c r="W6" s="8">
        <f>RANK(V6,$V$4:$V$7)</f>
        <v>4</v>
      </c>
      <c r="X6" s="8">
        <f>W6+0.03</f>
        <v>4.03</v>
      </c>
    </row>
    <row r="7" spans="1:25" ht="15">
      <c r="A7" s="6">
        <v>4</v>
      </c>
      <c r="B7" s="50" t="str">
        <f>VLOOKUP(A7,$M$4:$X$7,2,FALSE)</f>
        <v>The Vines 2</v>
      </c>
      <c r="C7" s="46"/>
      <c r="D7" s="7">
        <f>VLOOKUP(A7,$M$4:$X$7,3,FALSE)</f>
        <v>3</v>
      </c>
      <c r="E7" s="7">
        <f>VLOOKUP(A7,$M$4:$X$7,4,FALSE)</f>
        <v>0</v>
      </c>
      <c r="F7" s="7">
        <f>VLOOKUP(A7,$M$4:$X$7,6,FALSE)</f>
        <v>2</v>
      </c>
      <c r="G7" s="7">
        <f>VLOOKUP(A7,$M$4:$X$7,5,FALSE)</f>
        <v>1</v>
      </c>
      <c r="H7" s="7">
        <f>VLOOKUP(A7,$M$4:$X$7,7,FALSE)</f>
        <v>5</v>
      </c>
      <c r="I7" s="7">
        <f>VLOOKUP(A7,$M$4:$X$7,8,FALSE)</f>
        <v>10</v>
      </c>
      <c r="J7" s="45">
        <f>VLOOKUP(A7,$M$4:$X$7,9,FALSE)</f>
        <v>1</v>
      </c>
      <c r="K7" s="46"/>
      <c r="L7" s="8"/>
      <c r="M7" s="8">
        <f>RANK(X7,$X$4:$X$7,1)</f>
        <v>1</v>
      </c>
      <c r="N7" s="9" t="s">
        <v>127</v>
      </c>
      <c r="O7" s="10">
        <f>COUNTIF($N$9:$P$193,N7)</f>
        <v>3</v>
      </c>
      <c r="P7" s="8">
        <f>COUNTIF($R$9:$R$193,N7)</f>
        <v>2</v>
      </c>
      <c r="Q7" s="8">
        <f>COUNTIF($S$9:$T$193,N7)</f>
        <v>1</v>
      </c>
      <c r="R7" s="8">
        <f>O7-P7-Q7</f>
        <v>0</v>
      </c>
      <c r="S7" s="8">
        <f>SUMIF($N$8:$N$85,N7,$O$8:$O$85)+SUMIF($P$8:$P$85,N7,$Q$8:$Q$85)</f>
        <v>9</v>
      </c>
      <c r="T7" s="8">
        <f>O7*5-S7</f>
        <v>6</v>
      </c>
      <c r="U7" s="8">
        <f>P7*2+Q7</f>
        <v>5</v>
      </c>
      <c r="V7" s="8">
        <f>U7+(S7/100)</f>
        <v>5.09</v>
      </c>
      <c r="W7" s="8">
        <f>RANK(V7,$V$4:$V$7)</f>
        <v>1</v>
      </c>
      <c r="X7" s="8">
        <f>W7+0.04</f>
        <v>1.04</v>
      </c>
    </row>
    <row r="8" spans="1:25" ht="15">
      <c r="A8" s="11"/>
      <c r="B8" s="58"/>
      <c r="C8" s="48"/>
      <c r="D8" s="48"/>
      <c r="E8" s="48"/>
      <c r="F8" s="48"/>
      <c r="G8" s="48"/>
      <c r="H8" s="48"/>
      <c r="I8" s="48"/>
      <c r="J8" s="48"/>
      <c r="K8" s="4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>
      <c r="A9" s="12"/>
      <c r="B9" s="59" t="s">
        <v>20</v>
      </c>
      <c r="C9" s="48"/>
      <c r="D9" s="48"/>
      <c r="E9" s="48"/>
      <c r="F9" s="48"/>
      <c r="G9" s="48"/>
      <c r="H9" s="48"/>
      <c r="I9" s="48"/>
      <c r="J9" s="48"/>
      <c r="K9" s="46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ht="15">
      <c r="A10" s="14"/>
      <c r="B10" s="74"/>
      <c r="C10" s="74"/>
      <c r="D10" s="74"/>
      <c r="E10" s="74"/>
      <c r="F10" s="75"/>
      <c r="G10" s="74"/>
      <c r="H10" s="74"/>
      <c r="I10" s="74"/>
      <c r="J10" s="74"/>
      <c r="K10" s="75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21" customHeight="1">
      <c r="A11" s="12"/>
      <c r="B11" s="60" t="s">
        <v>21</v>
      </c>
      <c r="C11" s="48"/>
      <c r="D11" s="48"/>
      <c r="E11" s="48"/>
      <c r="F11" s="48"/>
      <c r="G11" s="48"/>
      <c r="H11" s="48"/>
      <c r="I11" s="48"/>
      <c r="J11" s="48"/>
      <c r="K11" s="46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ht="15">
      <c r="A12" s="18"/>
      <c r="B12" s="19" t="s">
        <v>22</v>
      </c>
      <c r="C12" s="61" t="s">
        <v>223</v>
      </c>
      <c r="D12" s="48"/>
      <c r="E12" s="48"/>
      <c r="F12" s="46"/>
      <c r="G12" s="20" t="s">
        <v>22</v>
      </c>
      <c r="H12" s="62" t="s">
        <v>127</v>
      </c>
      <c r="I12" s="48"/>
      <c r="J12" s="48"/>
      <c r="K12" s="46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ht="15">
      <c r="A13" s="18"/>
      <c r="B13" s="63" t="s">
        <v>23</v>
      </c>
      <c r="C13" s="55"/>
      <c r="D13" s="52"/>
      <c r="E13" s="51" t="s">
        <v>24</v>
      </c>
      <c r="F13" s="51" t="s">
        <v>25</v>
      </c>
      <c r="G13" s="54" t="s">
        <v>23</v>
      </c>
      <c r="H13" s="55"/>
      <c r="I13" s="52"/>
      <c r="J13" s="57" t="s">
        <v>24</v>
      </c>
      <c r="K13" s="57" t="s">
        <v>25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ht="15">
      <c r="A14" s="18"/>
      <c r="B14" s="64"/>
      <c r="C14" s="55"/>
      <c r="D14" s="52"/>
      <c r="E14" s="52"/>
      <c r="F14" s="52"/>
      <c r="G14" s="55"/>
      <c r="H14" s="55"/>
      <c r="I14" s="52"/>
      <c r="J14" s="52"/>
      <c r="K14" s="52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ht="15">
      <c r="A15" s="18"/>
      <c r="B15" s="65"/>
      <c r="C15" s="56"/>
      <c r="D15" s="53"/>
      <c r="E15" s="52"/>
      <c r="F15" s="53"/>
      <c r="G15" s="56"/>
      <c r="H15" s="56"/>
      <c r="I15" s="53"/>
      <c r="J15" s="52"/>
      <c r="K15" s="5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ht="15">
      <c r="A16" s="18"/>
      <c r="B16" s="21">
        <v>1</v>
      </c>
      <c r="C16" s="66" t="s">
        <v>221</v>
      </c>
      <c r="D16" s="46"/>
      <c r="E16" s="22">
        <v>5</v>
      </c>
      <c r="F16" s="23"/>
      <c r="G16" s="24"/>
      <c r="H16" s="66" t="s">
        <v>210</v>
      </c>
      <c r="I16" s="46"/>
      <c r="J16" s="22">
        <v>12</v>
      </c>
      <c r="K16" s="23" t="s">
        <v>61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ht="15">
      <c r="A17" s="18"/>
      <c r="B17" s="21">
        <v>2</v>
      </c>
      <c r="C17" s="66" t="s">
        <v>242</v>
      </c>
      <c r="D17" s="46"/>
      <c r="E17" s="22">
        <v>9</v>
      </c>
      <c r="F17" s="23"/>
      <c r="G17" s="24"/>
      <c r="H17" s="66" t="s">
        <v>241</v>
      </c>
      <c r="I17" s="46"/>
      <c r="J17" s="22">
        <v>14</v>
      </c>
      <c r="K17" s="23" t="s">
        <v>55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ht="15">
      <c r="A18" s="18"/>
      <c r="B18" s="21">
        <v>3</v>
      </c>
      <c r="C18" s="66" t="s">
        <v>232</v>
      </c>
      <c r="D18" s="46"/>
      <c r="E18" s="22">
        <v>11</v>
      </c>
      <c r="F18" s="23" t="s">
        <v>50</v>
      </c>
      <c r="G18" s="24"/>
      <c r="H18" s="66" t="s">
        <v>240</v>
      </c>
      <c r="I18" s="46"/>
      <c r="J18" s="22">
        <v>18</v>
      </c>
      <c r="K18" s="23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1:25" ht="15">
      <c r="A19" s="18"/>
      <c r="B19" s="21">
        <v>4</v>
      </c>
      <c r="C19" s="66" t="s">
        <v>231</v>
      </c>
      <c r="D19" s="46"/>
      <c r="E19" s="27">
        <v>11</v>
      </c>
      <c r="F19" s="23"/>
      <c r="G19" s="24"/>
      <c r="H19" s="66" t="s">
        <v>206</v>
      </c>
      <c r="I19" s="46"/>
      <c r="J19" s="27">
        <v>19</v>
      </c>
      <c r="K19" s="23" t="s">
        <v>35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</row>
    <row r="20" spans="1:25" ht="15">
      <c r="A20" s="18"/>
      <c r="B20" s="21">
        <v>5</v>
      </c>
      <c r="C20" s="66" t="s">
        <v>239</v>
      </c>
      <c r="D20" s="46"/>
      <c r="E20" s="27">
        <v>17</v>
      </c>
      <c r="F20" s="23" t="s">
        <v>29</v>
      </c>
      <c r="G20" s="24"/>
      <c r="H20" s="66" t="s">
        <v>204</v>
      </c>
      <c r="I20" s="46"/>
      <c r="J20" s="27">
        <v>22</v>
      </c>
      <c r="K20" s="23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</row>
    <row r="21" spans="1:25" ht="15">
      <c r="A21" s="14"/>
      <c r="B21" s="69" t="str">
        <f>"TOTAL MATCHES WON BY : "&amp;F12</f>
        <v xml:space="preserve">TOTAL MATCHES WON BY : </v>
      </c>
      <c r="C21" s="56"/>
      <c r="D21" s="56"/>
      <c r="E21" s="53"/>
      <c r="F21" s="28">
        <f>COUNTA(F16:F20)-0.5*COUNTIF(F16:F20,"Sq*")-COUNTIF(F16:F20,"TBA")</f>
        <v>2</v>
      </c>
      <c r="G21" s="67" t="str">
        <f>"TOTAL MATCHES WON BY : "&amp;K12</f>
        <v xml:space="preserve">TOTAL MATCHES WON BY : </v>
      </c>
      <c r="H21" s="56"/>
      <c r="I21" s="56"/>
      <c r="J21" s="53"/>
      <c r="K21" s="28">
        <f>COUNTA(K16:K20)-0.5*COUNTIF(K16:K20,"Sq*")-COUNTIF(K16:K20,"TBA")</f>
        <v>3</v>
      </c>
      <c r="L21" s="76"/>
      <c r="M21" s="76"/>
      <c r="N21" s="76" t="str">
        <f>IF(F21+K21=0,"",C12)</f>
        <v>Joondalup 2</v>
      </c>
      <c r="O21" s="29">
        <f>F21</f>
        <v>2</v>
      </c>
      <c r="P21" s="76" t="str">
        <f>IF(F21+K21=0,"",H12)</f>
        <v>Mount Lawley 1</v>
      </c>
      <c r="Q21" s="29">
        <f>K21</f>
        <v>3</v>
      </c>
      <c r="R21" s="76" t="str">
        <f>G22</f>
        <v>Mount Lawley 1</v>
      </c>
      <c r="S21" s="76" t="str">
        <f>IF(R21="HALVED",C12,"")</f>
        <v/>
      </c>
      <c r="T21" s="76" t="str">
        <f>IF(R21="HALVED",H12,"")</f>
        <v/>
      </c>
      <c r="U21" s="76"/>
      <c r="V21" s="76"/>
      <c r="W21" s="76"/>
      <c r="X21" s="76"/>
      <c r="Y21" s="76"/>
    </row>
    <row r="22" spans="1:25" ht="15">
      <c r="A22" s="12"/>
      <c r="B22" s="78" t="s">
        <v>41</v>
      </c>
      <c r="C22" s="56"/>
      <c r="D22" s="56"/>
      <c r="E22" s="56"/>
      <c r="F22" s="53"/>
      <c r="G22" s="68" t="str">
        <f>IF(F21+K21&lt;4,"",IF(F21=K21,"HALVED",IF(F21&gt;K21,C12,H12)))</f>
        <v>Mount Lawley 1</v>
      </c>
      <c r="H22" s="48"/>
      <c r="I22" s="48"/>
      <c r="J22" s="48"/>
      <c r="K22" s="46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ht="15">
      <c r="A23" s="12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ht="15">
      <c r="A24" s="18"/>
      <c r="B24" s="19" t="s">
        <v>22</v>
      </c>
      <c r="C24" s="61" t="s">
        <v>131</v>
      </c>
      <c r="D24" s="48"/>
      <c r="E24" s="48"/>
      <c r="F24" s="46"/>
      <c r="G24" s="20" t="s">
        <v>22</v>
      </c>
      <c r="H24" s="62" t="s">
        <v>212</v>
      </c>
      <c r="I24" s="48"/>
      <c r="J24" s="48"/>
      <c r="K24" s="46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ht="15">
      <c r="A25" s="18"/>
      <c r="B25" s="63" t="s">
        <v>23</v>
      </c>
      <c r="C25" s="55"/>
      <c r="D25" s="52"/>
      <c r="E25" s="51" t="s">
        <v>24</v>
      </c>
      <c r="F25" s="51" t="s">
        <v>25</v>
      </c>
      <c r="G25" s="54" t="s">
        <v>23</v>
      </c>
      <c r="H25" s="55"/>
      <c r="I25" s="52"/>
      <c r="J25" s="57" t="s">
        <v>24</v>
      </c>
      <c r="K25" s="57" t="s">
        <v>25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ht="15">
      <c r="A26" s="18"/>
      <c r="B26" s="64"/>
      <c r="C26" s="55"/>
      <c r="D26" s="52"/>
      <c r="E26" s="52"/>
      <c r="F26" s="52"/>
      <c r="G26" s="55"/>
      <c r="H26" s="55"/>
      <c r="I26" s="52"/>
      <c r="J26" s="52"/>
      <c r="K26" s="52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ht="15">
      <c r="A27" s="18"/>
      <c r="B27" s="65"/>
      <c r="C27" s="56"/>
      <c r="D27" s="53"/>
      <c r="E27" s="52"/>
      <c r="F27" s="53"/>
      <c r="G27" s="56"/>
      <c r="H27" s="56"/>
      <c r="I27" s="53"/>
      <c r="J27" s="52"/>
      <c r="K27" s="5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ht="15">
      <c r="A28" s="18"/>
      <c r="B28" s="21">
        <v>1</v>
      </c>
      <c r="C28" s="66" t="s">
        <v>229</v>
      </c>
      <c r="D28" s="46"/>
      <c r="E28" s="22">
        <v>6</v>
      </c>
      <c r="F28" s="23" t="s">
        <v>45</v>
      </c>
      <c r="G28" s="24"/>
      <c r="H28" s="66" t="s">
        <v>211</v>
      </c>
      <c r="I28" s="46"/>
      <c r="J28" s="22">
        <v>6</v>
      </c>
      <c r="K28" s="23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</row>
    <row r="29" spans="1:25" ht="15">
      <c r="A29" s="18"/>
      <c r="B29" s="21">
        <v>2</v>
      </c>
      <c r="C29" s="66" t="s">
        <v>227</v>
      </c>
      <c r="D29" s="46"/>
      <c r="E29" s="22">
        <v>13</v>
      </c>
      <c r="F29" s="23"/>
      <c r="G29" s="24"/>
      <c r="H29" s="66" t="s">
        <v>238</v>
      </c>
      <c r="I29" s="46"/>
      <c r="J29" s="22">
        <v>9</v>
      </c>
      <c r="K29" s="23" t="s">
        <v>60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5" ht="15">
      <c r="A30" s="18"/>
      <c r="B30" s="21">
        <v>3</v>
      </c>
      <c r="C30" s="66" t="s">
        <v>226</v>
      </c>
      <c r="D30" s="46"/>
      <c r="E30" s="27">
        <v>13</v>
      </c>
      <c r="F30" s="23" t="s">
        <v>50</v>
      </c>
      <c r="G30" s="24"/>
      <c r="H30" s="66" t="s">
        <v>209</v>
      </c>
      <c r="I30" s="46"/>
      <c r="J30" s="22">
        <v>10</v>
      </c>
      <c r="K30" s="23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</row>
    <row r="31" spans="1:25" ht="15">
      <c r="A31" s="18"/>
      <c r="B31" s="21">
        <v>4</v>
      </c>
      <c r="C31" s="66" t="s">
        <v>237</v>
      </c>
      <c r="D31" s="46"/>
      <c r="E31" s="27">
        <v>13</v>
      </c>
      <c r="F31" s="23"/>
      <c r="G31" s="24"/>
      <c r="H31" s="66" t="s">
        <v>236</v>
      </c>
      <c r="I31" s="46"/>
      <c r="J31" s="27">
        <v>14</v>
      </c>
      <c r="K31" s="23" t="s">
        <v>70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</row>
    <row r="32" spans="1:25" ht="15">
      <c r="A32" s="18"/>
      <c r="B32" s="21">
        <v>5</v>
      </c>
      <c r="C32" s="66" t="s">
        <v>235</v>
      </c>
      <c r="D32" s="46"/>
      <c r="E32" s="27">
        <v>14</v>
      </c>
      <c r="F32" s="23" t="s">
        <v>31</v>
      </c>
      <c r="G32" s="24"/>
      <c r="H32" s="66" t="s">
        <v>205</v>
      </c>
      <c r="I32" s="46"/>
      <c r="J32" s="27">
        <v>14</v>
      </c>
      <c r="K32" s="23" t="s">
        <v>31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</row>
    <row r="33" spans="1:25" ht="15">
      <c r="A33" s="14"/>
      <c r="B33" s="69"/>
      <c r="C33" s="56"/>
      <c r="D33" s="56"/>
      <c r="E33" s="53"/>
      <c r="F33" s="28">
        <f>COUNTA(F28:F32)-0.5*COUNTIF(F28:F32,"Sq*")-COUNTIF(F28:F32,"TBA")</f>
        <v>2.5</v>
      </c>
      <c r="G33" s="67" t="str">
        <f>"TOTAL MATCHES WON BY : "&amp;K24</f>
        <v xml:space="preserve">TOTAL MATCHES WON BY : </v>
      </c>
      <c r="H33" s="56"/>
      <c r="I33" s="56"/>
      <c r="J33" s="53"/>
      <c r="K33" s="28">
        <f>COUNTA(K28:K32)-0.5*COUNTIF(K28:K32,"Sq*")-COUNTIF(K28:K32,"TBA")</f>
        <v>2.5</v>
      </c>
      <c r="L33" s="76"/>
      <c r="M33" s="76"/>
      <c r="N33" s="76" t="str">
        <f>IF(F33+K33=0,"",C24)</f>
        <v>Lake Karrinyup 2</v>
      </c>
      <c r="O33" s="29">
        <f>F33</f>
        <v>2.5</v>
      </c>
      <c r="P33" s="76" t="str">
        <f>IF(F33+K33=0,"",H24)</f>
        <v>The Vines 2</v>
      </c>
      <c r="Q33" s="29">
        <f>K33</f>
        <v>2.5</v>
      </c>
      <c r="R33" s="76" t="str">
        <f>G34</f>
        <v>HALVED</v>
      </c>
      <c r="S33" s="76" t="str">
        <f>IF(R33="HALVED",C24,"")</f>
        <v>Lake Karrinyup 2</v>
      </c>
      <c r="T33" s="76" t="str">
        <f>IF(R33="HALVED",H24,"")</f>
        <v>The Vines 2</v>
      </c>
      <c r="U33" s="76"/>
      <c r="V33" s="76"/>
      <c r="W33" s="76"/>
      <c r="X33" s="76"/>
      <c r="Y33" s="76"/>
    </row>
    <row r="34" spans="1:25" ht="15">
      <c r="A34" s="12"/>
      <c r="B34" s="78" t="s">
        <v>41</v>
      </c>
      <c r="C34" s="56"/>
      <c r="D34" s="56"/>
      <c r="E34" s="56"/>
      <c r="F34" s="53"/>
      <c r="G34" s="68" t="str">
        <f>IF(F33+K33&lt;4,"",IF(F33=K33,"HALVED",IF(F33&gt;K33,C24,H24)))</f>
        <v>HALVED</v>
      </c>
      <c r="H34" s="48"/>
      <c r="I34" s="48"/>
      <c r="J34" s="48"/>
      <c r="K34" s="46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ht="15">
      <c r="A35" s="12"/>
      <c r="B35" s="31"/>
      <c r="C35" s="31"/>
      <c r="D35" s="31"/>
      <c r="E35" s="31"/>
      <c r="F35" s="31"/>
      <c r="G35" s="32"/>
      <c r="H35" s="32"/>
      <c r="I35" s="32"/>
      <c r="J35" s="32"/>
      <c r="K35" s="32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ht="22.5" customHeight="1">
      <c r="A36" s="18"/>
      <c r="B36" s="60" t="s">
        <v>56</v>
      </c>
      <c r="C36" s="48"/>
      <c r="D36" s="48"/>
      <c r="E36" s="48"/>
      <c r="F36" s="48"/>
      <c r="G36" s="48"/>
      <c r="H36" s="48"/>
      <c r="I36" s="48"/>
      <c r="J36" s="48"/>
      <c r="K36" s="46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ht="15">
      <c r="A37" s="18"/>
      <c r="B37" s="19" t="s">
        <v>22</v>
      </c>
      <c r="C37" s="61" t="s">
        <v>223</v>
      </c>
      <c r="D37" s="48"/>
      <c r="E37" s="48"/>
      <c r="F37" s="46"/>
      <c r="G37" s="20" t="s">
        <v>22</v>
      </c>
      <c r="H37" s="62" t="s">
        <v>212</v>
      </c>
      <c r="I37" s="48"/>
      <c r="J37" s="48"/>
      <c r="K37" s="46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ht="15">
      <c r="A38" s="18"/>
      <c r="B38" s="63" t="s">
        <v>23</v>
      </c>
      <c r="C38" s="55"/>
      <c r="D38" s="52"/>
      <c r="E38" s="51" t="s">
        <v>24</v>
      </c>
      <c r="F38" s="51" t="s">
        <v>25</v>
      </c>
      <c r="G38" s="54" t="s">
        <v>23</v>
      </c>
      <c r="H38" s="55"/>
      <c r="I38" s="52"/>
      <c r="J38" s="57" t="s">
        <v>24</v>
      </c>
      <c r="K38" s="57" t="s">
        <v>25</v>
      </c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ht="15">
      <c r="A39" s="18"/>
      <c r="B39" s="64"/>
      <c r="C39" s="55"/>
      <c r="D39" s="52"/>
      <c r="E39" s="52"/>
      <c r="F39" s="52"/>
      <c r="G39" s="55"/>
      <c r="H39" s="55"/>
      <c r="I39" s="52"/>
      <c r="J39" s="52"/>
      <c r="K39" s="52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ht="15">
      <c r="A40" s="18"/>
      <c r="B40" s="65"/>
      <c r="C40" s="56"/>
      <c r="D40" s="53"/>
      <c r="E40" s="52"/>
      <c r="F40" s="53"/>
      <c r="G40" s="56"/>
      <c r="H40" s="56"/>
      <c r="I40" s="53"/>
      <c r="J40" s="52"/>
      <c r="K40" s="5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ht="15">
      <c r="A41" s="18"/>
      <c r="B41" s="21">
        <v>1</v>
      </c>
      <c r="C41" s="66" t="s">
        <v>221</v>
      </c>
      <c r="D41" s="46"/>
      <c r="E41" s="27">
        <v>6</v>
      </c>
      <c r="F41" s="23" t="s">
        <v>70</v>
      </c>
      <c r="G41" s="24"/>
      <c r="H41" s="66" t="s">
        <v>211</v>
      </c>
      <c r="I41" s="46"/>
      <c r="J41" s="27">
        <v>7</v>
      </c>
      <c r="K41" s="23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</row>
    <row r="42" spans="1:25" ht="15">
      <c r="A42" s="18"/>
      <c r="B42" s="21">
        <v>2</v>
      </c>
      <c r="C42" s="66" t="s">
        <v>234</v>
      </c>
      <c r="D42" s="46"/>
      <c r="E42" s="27">
        <v>10</v>
      </c>
      <c r="F42" s="23" t="s">
        <v>45</v>
      </c>
      <c r="G42" s="24"/>
      <c r="H42" s="66" t="s">
        <v>233</v>
      </c>
      <c r="I42" s="46"/>
      <c r="J42" s="27">
        <v>10</v>
      </c>
      <c r="K42" s="23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</row>
    <row r="43" spans="1:25" ht="15">
      <c r="A43" s="18"/>
      <c r="B43" s="21">
        <v>3</v>
      </c>
      <c r="C43" s="66" t="s">
        <v>232</v>
      </c>
      <c r="D43" s="46"/>
      <c r="E43" s="27">
        <v>12</v>
      </c>
      <c r="F43" s="23" t="s">
        <v>35</v>
      </c>
      <c r="G43" s="24"/>
      <c r="H43" s="66" t="s">
        <v>209</v>
      </c>
      <c r="I43" s="46"/>
      <c r="J43" s="27">
        <v>12</v>
      </c>
      <c r="K43" s="23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</row>
    <row r="44" spans="1:25" ht="15">
      <c r="A44" s="18"/>
      <c r="B44" s="21">
        <v>4</v>
      </c>
      <c r="C44" s="66" t="s">
        <v>231</v>
      </c>
      <c r="D44" s="46"/>
      <c r="E44" s="27">
        <v>13</v>
      </c>
      <c r="F44" s="23" t="s">
        <v>45</v>
      </c>
      <c r="G44" s="24"/>
      <c r="H44" s="66" t="s">
        <v>207</v>
      </c>
      <c r="I44" s="46"/>
      <c r="J44" s="27">
        <v>15</v>
      </c>
      <c r="K44" s="23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</row>
    <row r="45" spans="1:25" ht="15">
      <c r="A45" s="18"/>
      <c r="B45" s="21">
        <v>4</v>
      </c>
      <c r="C45" s="66" t="s">
        <v>230</v>
      </c>
      <c r="D45" s="46"/>
      <c r="E45" s="27">
        <v>18</v>
      </c>
      <c r="F45" s="23"/>
      <c r="G45" s="24"/>
      <c r="H45" s="66" t="s">
        <v>205</v>
      </c>
      <c r="I45" s="46"/>
      <c r="J45" s="27">
        <v>16</v>
      </c>
      <c r="K45" s="23" t="s">
        <v>73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</row>
    <row r="46" spans="1:25" ht="15.75">
      <c r="A46" s="12"/>
      <c r="B46" s="69" t="str">
        <f>"TOTAL MATCHES WON BY : "&amp;F37</f>
        <v xml:space="preserve">TOTAL MATCHES WON BY : </v>
      </c>
      <c r="C46" s="56"/>
      <c r="D46" s="56"/>
      <c r="E46" s="53"/>
      <c r="F46" s="28">
        <f>COUNTA(F41:F45)-0.5*COUNTIF(F41:F45,"Sq*")-COUNTIF(F41:F45,"TBA")</f>
        <v>4</v>
      </c>
      <c r="G46" s="67" t="str">
        <f>"TOTAL MATCHES WON BY : "&amp;K37</f>
        <v xml:space="preserve">TOTAL MATCHES WON BY : </v>
      </c>
      <c r="H46" s="56"/>
      <c r="I46" s="56"/>
      <c r="J46" s="53"/>
      <c r="K46" s="28">
        <f>COUNTA(K41:K45)-0.5*COUNTIF(K41:K45,"Sq*")-COUNTIF(K41:K45,"TBA")</f>
        <v>1</v>
      </c>
      <c r="L46" s="76"/>
      <c r="M46" s="76"/>
      <c r="N46" s="76" t="str">
        <f>IF(F46+K46=0,"",C37)</f>
        <v>Joondalup 2</v>
      </c>
      <c r="O46" s="29">
        <f>F46</f>
        <v>4</v>
      </c>
      <c r="P46" s="76" t="str">
        <f>IF(F46+K46=0,"",H37)</f>
        <v>The Vines 2</v>
      </c>
      <c r="Q46" s="29">
        <f>K46</f>
        <v>1</v>
      </c>
      <c r="R46" s="76" t="str">
        <f>G47</f>
        <v>Joondalup 2</v>
      </c>
      <c r="S46" s="76" t="str">
        <f>IF(R46="HALVED",C37,"")</f>
        <v/>
      </c>
      <c r="T46" s="76" t="str">
        <f>IF(R46="HALVED",H37,"")</f>
        <v/>
      </c>
      <c r="U46" s="76"/>
      <c r="V46" s="76"/>
      <c r="W46" s="76"/>
      <c r="X46" s="76"/>
      <c r="Y46" s="76"/>
    </row>
    <row r="47" spans="1:25" ht="15">
      <c r="A47" s="12"/>
      <c r="B47" s="78" t="s">
        <v>41</v>
      </c>
      <c r="C47" s="56"/>
      <c r="D47" s="56"/>
      <c r="E47" s="56"/>
      <c r="F47" s="53"/>
      <c r="G47" s="68" t="str">
        <f>IF(F46+K46&lt;4,"",IF(F46=K46,"HALVED",IF(F46&gt;K46,C37,H37)))</f>
        <v>Joondalup 2</v>
      </c>
      <c r="H47" s="48"/>
      <c r="I47" s="48"/>
      <c r="J47" s="48"/>
      <c r="K47" s="46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</row>
    <row r="48" spans="1:25" ht="15">
      <c r="A48" s="12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ht="15">
      <c r="A49" s="12"/>
      <c r="B49" s="19" t="s">
        <v>22</v>
      </c>
      <c r="C49" s="61" t="s">
        <v>131</v>
      </c>
      <c r="D49" s="48"/>
      <c r="E49" s="48"/>
      <c r="F49" s="46"/>
      <c r="G49" s="20" t="s">
        <v>22</v>
      </c>
      <c r="H49" s="62" t="s">
        <v>127</v>
      </c>
      <c r="I49" s="48"/>
      <c r="J49" s="48"/>
      <c r="K49" s="46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ht="15">
      <c r="A50" s="12"/>
      <c r="B50" s="63" t="s">
        <v>23</v>
      </c>
      <c r="C50" s="55"/>
      <c r="D50" s="52"/>
      <c r="E50" s="51" t="s">
        <v>24</v>
      </c>
      <c r="F50" s="51" t="s">
        <v>25</v>
      </c>
      <c r="G50" s="54" t="s">
        <v>23</v>
      </c>
      <c r="H50" s="55"/>
      <c r="I50" s="52"/>
      <c r="J50" s="57" t="s">
        <v>24</v>
      </c>
      <c r="K50" s="57" t="s">
        <v>25</v>
      </c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spans="1:25" ht="15">
      <c r="A51" s="12"/>
      <c r="B51" s="64"/>
      <c r="C51" s="55"/>
      <c r="D51" s="52"/>
      <c r="E51" s="52"/>
      <c r="F51" s="52"/>
      <c r="G51" s="55"/>
      <c r="H51" s="55"/>
      <c r="I51" s="52"/>
      <c r="J51" s="52"/>
      <c r="K51" s="52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spans="1:25" ht="15">
      <c r="A52" s="12"/>
      <c r="B52" s="65"/>
      <c r="C52" s="56"/>
      <c r="D52" s="53"/>
      <c r="E52" s="52"/>
      <c r="F52" s="53"/>
      <c r="G52" s="56"/>
      <c r="H52" s="56"/>
      <c r="I52" s="53"/>
      <c r="J52" s="52"/>
      <c r="K52" s="5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 ht="15">
      <c r="A53" s="12"/>
      <c r="B53" s="21">
        <v>1</v>
      </c>
      <c r="C53" s="66" t="s">
        <v>116</v>
      </c>
      <c r="D53" s="46"/>
      <c r="E53" s="27">
        <v>7</v>
      </c>
      <c r="F53" s="23"/>
      <c r="G53" s="24"/>
      <c r="H53" s="66" t="s">
        <v>210</v>
      </c>
      <c r="I53" s="46"/>
      <c r="J53" s="27">
        <v>13</v>
      </c>
      <c r="K53" s="23" t="s">
        <v>35</v>
      </c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</row>
    <row r="54" spans="1:25" ht="15">
      <c r="A54" s="12"/>
      <c r="B54" s="21">
        <v>2</v>
      </c>
      <c r="C54" s="66" t="s">
        <v>229</v>
      </c>
      <c r="D54" s="46"/>
      <c r="E54" s="27">
        <v>7</v>
      </c>
      <c r="F54" s="23"/>
      <c r="G54" s="24"/>
      <c r="H54" s="66" t="s">
        <v>228</v>
      </c>
      <c r="I54" s="46"/>
      <c r="J54" s="27">
        <v>16</v>
      </c>
      <c r="K54" s="23" t="s">
        <v>59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</row>
    <row r="55" spans="1:25" ht="15">
      <c r="A55" s="12"/>
      <c r="B55" s="21">
        <v>3</v>
      </c>
      <c r="C55" s="66" t="s">
        <v>227</v>
      </c>
      <c r="D55" s="46"/>
      <c r="E55" s="27">
        <v>14</v>
      </c>
      <c r="F55" s="23" t="s">
        <v>29</v>
      </c>
      <c r="G55" s="24"/>
      <c r="H55" s="66" t="s">
        <v>208</v>
      </c>
      <c r="I55" s="46"/>
      <c r="J55" s="27">
        <v>20</v>
      </c>
      <c r="K55" s="23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</row>
    <row r="56" spans="1:25" ht="15">
      <c r="A56" s="12"/>
      <c r="B56" s="21">
        <v>4</v>
      </c>
      <c r="C56" s="66" t="s">
        <v>226</v>
      </c>
      <c r="D56" s="46"/>
      <c r="E56" s="27">
        <v>14</v>
      </c>
      <c r="F56" s="23" t="s">
        <v>29</v>
      </c>
      <c r="G56" s="24"/>
      <c r="H56" s="66" t="s">
        <v>225</v>
      </c>
      <c r="I56" s="46"/>
      <c r="J56" s="27">
        <v>20</v>
      </c>
      <c r="K56" s="23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</row>
    <row r="57" spans="1:25" ht="15">
      <c r="A57" s="12"/>
      <c r="B57" s="21">
        <v>5</v>
      </c>
      <c r="C57" s="66" t="s">
        <v>224</v>
      </c>
      <c r="D57" s="46"/>
      <c r="E57" s="27">
        <v>16</v>
      </c>
      <c r="F57" s="23" t="s">
        <v>31</v>
      </c>
      <c r="G57" s="24"/>
      <c r="H57" s="66" t="s">
        <v>204</v>
      </c>
      <c r="I57" s="46"/>
      <c r="J57" s="27">
        <v>24</v>
      </c>
      <c r="K57" s="23" t="s">
        <v>31</v>
      </c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</row>
    <row r="58" spans="1:25" ht="13.5" customHeight="1">
      <c r="A58" s="12"/>
      <c r="B58" s="69" t="str">
        <f>"TOTAL MATCHES WON BY : "&amp;F49</f>
        <v xml:space="preserve">TOTAL MATCHES WON BY : </v>
      </c>
      <c r="C58" s="56"/>
      <c r="D58" s="56"/>
      <c r="E58" s="53"/>
      <c r="F58" s="28">
        <f>COUNTA(F53:F57)-0.5*COUNTIF(F53:F57,"Sq*")-COUNTIF(F53:F57,"TBA")</f>
        <v>2.5</v>
      </c>
      <c r="G58" s="67" t="str">
        <f>"TOTAL MATCHES WON BY : "&amp;K49</f>
        <v xml:space="preserve">TOTAL MATCHES WON BY : </v>
      </c>
      <c r="H58" s="56"/>
      <c r="I58" s="56"/>
      <c r="J58" s="53"/>
      <c r="K58" s="28">
        <f>COUNTA(K53:K57)-0.5*COUNTIF(K53:K57,"Sq*")-COUNTIF(K53:K57,"TBA")</f>
        <v>2.5</v>
      </c>
      <c r="L58" s="76"/>
      <c r="M58" s="76"/>
      <c r="N58" s="76" t="str">
        <f>IF(F58+K58=0,"",C49)</f>
        <v>Lake Karrinyup 2</v>
      </c>
      <c r="O58" s="29">
        <f>F58</f>
        <v>2.5</v>
      </c>
      <c r="P58" s="76" t="str">
        <f>IF(F58+K58=0,"",H49)</f>
        <v>Mount Lawley 1</v>
      </c>
      <c r="Q58" s="29">
        <f>K58</f>
        <v>2.5</v>
      </c>
      <c r="R58" s="76" t="str">
        <f>G59</f>
        <v>HALVED</v>
      </c>
      <c r="S58" s="76" t="str">
        <f>IF(R58="HALVED",C49,"")</f>
        <v>Lake Karrinyup 2</v>
      </c>
      <c r="T58" s="76" t="str">
        <f>IF(R58="HALVED",H49,"")</f>
        <v>Mount Lawley 1</v>
      </c>
      <c r="U58" s="76"/>
      <c r="V58" s="76"/>
      <c r="W58" s="76"/>
      <c r="X58" s="76"/>
      <c r="Y58" s="76"/>
    </row>
    <row r="59" spans="1:25" ht="15">
      <c r="A59" s="12"/>
      <c r="B59" s="78" t="s">
        <v>41</v>
      </c>
      <c r="C59" s="56"/>
      <c r="D59" s="56"/>
      <c r="E59" s="56"/>
      <c r="F59" s="53"/>
      <c r="G59" s="68" t="str">
        <f>IF(F58+K58&lt;4,"",IF(F58=K58,"HALVED",IF(F58&gt;K58,C49,H49)))</f>
        <v>HALVED</v>
      </c>
      <c r="H59" s="48"/>
      <c r="I59" s="48"/>
      <c r="J59" s="48"/>
      <c r="K59" s="46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</row>
    <row r="60" spans="1:25" ht="15">
      <c r="A60" s="12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ht="23.25">
      <c r="A61" s="35"/>
      <c r="B61" s="71"/>
      <c r="C61" s="48"/>
      <c r="D61" s="48"/>
      <c r="E61" s="48"/>
      <c r="F61" s="48"/>
      <c r="G61" s="48"/>
      <c r="H61" s="48"/>
      <c r="I61" s="48"/>
      <c r="J61" s="48"/>
      <c r="K61" s="46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1:25" ht="19.5" customHeight="1">
      <c r="A62" s="12"/>
      <c r="B62" s="60" t="s">
        <v>62</v>
      </c>
      <c r="C62" s="48"/>
      <c r="D62" s="48"/>
      <c r="E62" s="48"/>
      <c r="F62" s="48"/>
      <c r="G62" s="48"/>
      <c r="H62" s="48"/>
      <c r="I62" s="48"/>
      <c r="J62" s="48"/>
      <c r="K62" s="46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ht="15">
      <c r="A63" s="12"/>
      <c r="B63" s="19" t="s">
        <v>22</v>
      </c>
      <c r="C63" s="61" t="s">
        <v>131</v>
      </c>
      <c r="D63" s="48"/>
      <c r="E63" s="48"/>
      <c r="F63" s="46"/>
      <c r="G63" s="20" t="s">
        <v>22</v>
      </c>
      <c r="H63" s="62" t="s">
        <v>223</v>
      </c>
      <c r="I63" s="48"/>
      <c r="J63" s="48"/>
      <c r="K63" s="46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</row>
    <row r="64" spans="1:25" ht="15">
      <c r="A64" s="12"/>
      <c r="B64" s="63" t="s">
        <v>23</v>
      </c>
      <c r="C64" s="55"/>
      <c r="D64" s="52"/>
      <c r="E64" s="51" t="s">
        <v>24</v>
      </c>
      <c r="F64" s="51" t="s">
        <v>25</v>
      </c>
      <c r="G64" s="54" t="s">
        <v>23</v>
      </c>
      <c r="H64" s="55"/>
      <c r="I64" s="52"/>
      <c r="J64" s="57" t="s">
        <v>24</v>
      </c>
      <c r="K64" s="57" t="s">
        <v>25</v>
      </c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ht="15">
      <c r="A65" s="12"/>
      <c r="B65" s="64"/>
      <c r="C65" s="55"/>
      <c r="D65" s="52"/>
      <c r="E65" s="52"/>
      <c r="F65" s="52"/>
      <c r="G65" s="55"/>
      <c r="H65" s="55"/>
      <c r="I65" s="52"/>
      <c r="J65" s="52"/>
      <c r="K65" s="52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ht="15">
      <c r="A66" s="12"/>
      <c r="B66" s="65"/>
      <c r="C66" s="56"/>
      <c r="D66" s="53"/>
      <c r="E66" s="52"/>
      <c r="F66" s="53"/>
      <c r="G66" s="56"/>
      <c r="H66" s="56"/>
      <c r="I66" s="53"/>
      <c r="J66" s="52"/>
      <c r="K66" s="5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ht="15.75">
      <c r="A67" s="12"/>
      <c r="B67" s="21">
        <v>1</v>
      </c>
      <c r="C67" s="66" t="s">
        <v>222</v>
      </c>
      <c r="D67" s="46"/>
      <c r="E67" s="27">
        <v>5</v>
      </c>
      <c r="F67" s="23"/>
      <c r="G67" s="24"/>
      <c r="H67" s="72" t="s">
        <v>221</v>
      </c>
      <c r="I67" s="46"/>
      <c r="J67" s="27">
        <v>4</v>
      </c>
      <c r="K67" s="23" t="s">
        <v>60</v>
      </c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</row>
    <row r="68" spans="1:25" ht="15.75">
      <c r="A68" s="12"/>
      <c r="B68" s="21">
        <v>2</v>
      </c>
      <c r="C68" s="66" t="s">
        <v>220</v>
      </c>
      <c r="D68" s="46"/>
      <c r="E68" s="27">
        <v>11</v>
      </c>
      <c r="F68" s="23"/>
      <c r="G68" s="24"/>
      <c r="H68" s="72" t="s">
        <v>219</v>
      </c>
      <c r="I68" s="46"/>
      <c r="J68" s="27">
        <v>7</v>
      </c>
      <c r="K68" s="23" t="s">
        <v>61</v>
      </c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</row>
    <row r="69" spans="1:25" ht="15.75">
      <c r="A69" s="12"/>
      <c r="B69" s="21">
        <v>3</v>
      </c>
      <c r="C69" s="66" t="s">
        <v>218</v>
      </c>
      <c r="D69" s="46"/>
      <c r="E69" s="27">
        <v>12</v>
      </c>
      <c r="F69" s="23" t="s">
        <v>73</v>
      </c>
      <c r="G69" s="24"/>
      <c r="H69" s="72" t="s">
        <v>217</v>
      </c>
      <c r="I69" s="46"/>
      <c r="J69" s="27">
        <v>10</v>
      </c>
      <c r="K69" s="23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</row>
    <row r="70" spans="1:25" ht="15.75">
      <c r="A70" s="12"/>
      <c r="B70" s="21">
        <v>4</v>
      </c>
      <c r="C70" s="66" t="s">
        <v>216</v>
      </c>
      <c r="D70" s="46"/>
      <c r="E70" s="27">
        <v>12</v>
      </c>
      <c r="F70" s="23" t="s">
        <v>60</v>
      </c>
      <c r="G70" s="24"/>
      <c r="H70" s="72" t="s">
        <v>215</v>
      </c>
      <c r="I70" s="46"/>
      <c r="J70" s="27">
        <v>10</v>
      </c>
      <c r="K70" s="23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</row>
    <row r="71" spans="1:25" ht="15.75">
      <c r="A71" s="12"/>
      <c r="B71" s="21">
        <v>5</v>
      </c>
      <c r="C71" s="124" t="s">
        <v>214</v>
      </c>
      <c r="D71" s="53"/>
      <c r="E71" s="37">
        <v>14</v>
      </c>
      <c r="F71" s="38" t="s">
        <v>61</v>
      </c>
      <c r="G71" s="39"/>
      <c r="H71" s="72" t="s">
        <v>213</v>
      </c>
      <c r="I71" s="46"/>
      <c r="J71" s="37">
        <v>17</v>
      </c>
      <c r="K71" s="38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</row>
    <row r="72" spans="1:25" ht="15.75">
      <c r="A72" s="12"/>
      <c r="B72" s="69" t="str">
        <f>"TOTAL MATCHES WON BY : "&amp;F63</f>
        <v xml:space="preserve">TOTAL MATCHES WON BY : </v>
      </c>
      <c r="C72" s="56"/>
      <c r="D72" s="56"/>
      <c r="E72" s="53"/>
      <c r="F72" s="28">
        <f>COUNTA(F67:F71)-0.5*COUNTIF(F67:F71,"Sq*")-COUNTIF(F67:F71,"TBA")</f>
        <v>3</v>
      </c>
      <c r="G72" s="67" t="str">
        <f>"TOTAL MATCHES WON BY : "&amp;K63</f>
        <v xml:space="preserve">TOTAL MATCHES WON BY : </v>
      </c>
      <c r="H72" s="56"/>
      <c r="I72" s="56"/>
      <c r="J72" s="53"/>
      <c r="K72" s="28">
        <f>COUNTA(K67:K71)-0.5*COUNTIF(K67:K71,"Sq*")-COUNTIF(K67:K71,"TBA")</f>
        <v>2</v>
      </c>
      <c r="L72" s="76"/>
      <c r="M72" s="76"/>
      <c r="N72" s="76" t="str">
        <f>IF(F72+K72=0,"",C63)</f>
        <v>Lake Karrinyup 2</v>
      </c>
      <c r="O72" s="29">
        <f>F72</f>
        <v>3</v>
      </c>
      <c r="P72" s="76" t="str">
        <f>IF(F72+K72=0,"",H63)</f>
        <v>Joondalup 2</v>
      </c>
      <c r="Q72" s="29">
        <f>K72</f>
        <v>2</v>
      </c>
      <c r="R72" s="76" t="str">
        <f>G73</f>
        <v>Lake Karrinyup 2</v>
      </c>
      <c r="S72" s="76" t="str">
        <f>IF(R72="HALVED",C63,"")</f>
        <v/>
      </c>
      <c r="T72" s="76" t="str">
        <f>IF(R72="HALVED",H63,"")</f>
        <v/>
      </c>
      <c r="U72" s="76"/>
      <c r="V72" s="76"/>
      <c r="W72" s="76"/>
      <c r="X72" s="76"/>
      <c r="Y72" s="76"/>
    </row>
    <row r="73" spans="1:25" ht="15">
      <c r="A73" s="12"/>
      <c r="B73" s="78" t="s">
        <v>41</v>
      </c>
      <c r="C73" s="56"/>
      <c r="D73" s="56"/>
      <c r="E73" s="56"/>
      <c r="F73" s="53"/>
      <c r="G73" s="68" t="str">
        <f>IF(F72+K72&lt;4,"",IF(F72=K72,"HALVED",IF(F72&gt;K72,C63,H63)))</f>
        <v>Lake Karrinyup 2</v>
      </c>
      <c r="H73" s="48"/>
      <c r="I73" s="48"/>
      <c r="J73" s="48"/>
      <c r="K73" s="46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</row>
    <row r="74" spans="1:25" ht="15">
      <c r="A74" s="12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</row>
    <row r="75" spans="1:25" ht="15">
      <c r="A75" s="12"/>
      <c r="B75" s="19" t="s">
        <v>22</v>
      </c>
      <c r="C75" s="61" t="s">
        <v>212</v>
      </c>
      <c r="D75" s="48"/>
      <c r="E75" s="48"/>
      <c r="F75" s="46"/>
      <c r="G75" s="20" t="s">
        <v>22</v>
      </c>
      <c r="H75" s="62" t="s">
        <v>127</v>
      </c>
      <c r="I75" s="48"/>
      <c r="J75" s="48"/>
      <c r="K75" s="46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ht="15">
      <c r="A76" s="12"/>
      <c r="B76" s="63" t="s">
        <v>23</v>
      </c>
      <c r="C76" s="55"/>
      <c r="D76" s="52"/>
      <c r="E76" s="51" t="s">
        <v>24</v>
      </c>
      <c r="F76" s="51" t="s">
        <v>25</v>
      </c>
      <c r="G76" s="54" t="s">
        <v>23</v>
      </c>
      <c r="H76" s="55"/>
      <c r="I76" s="52"/>
      <c r="J76" s="57" t="s">
        <v>24</v>
      </c>
      <c r="K76" s="57" t="s">
        <v>25</v>
      </c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ht="15">
      <c r="A77" s="12"/>
      <c r="B77" s="64"/>
      <c r="C77" s="55"/>
      <c r="D77" s="52"/>
      <c r="E77" s="52"/>
      <c r="F77" s="52"/>
      <c r="G77" s="55"/>
      <c r="H77" s="55"/>
      <c r="I77" s="52"/>
      <c r="J77" s="52"/>
      <c r="K77" s="52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ht="15">
      <c r="A78" s="12"/>
      <c r="B78" s="65"/>
      <c r="C78" s="56"/>
      <c r="D78" s="53"/>
      <c r="E78" s="52"/>
      <c r="F78" s="53"/>
      <c r="G78" s="56"/>
      <c r="H78" s="56"/>
      <c r="I78" s="53"/>
      <c r="J78" s="52"/>
      <c r="K78" s="5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ht="15.75">
      <c r="A79" s="12"/>
      <c r="B79" s="21">
        <v>1</v>
      </c>
      <c r="C79" s="72" t="s">
        <v>211</v>
      </c>
      <c r="D79" s="46"/>
      <c r="E79" s="27">
        <v>6</v>
      </c>
      <c r="F79" s="23"/>
      <c r="G79" s="24"/>
      <c r="H79" s="72" t="s">
        <v>210</v>
      </c>
      <c r="I79" s="46"/>
      <c r="J79" s="27">
        <v>11</v>
      </c>
      <c r="K79" s="23" t="s">
        <v>60</v>
      </c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</row>
    <row r="80" spans="1:25" ht="15.75">
      <c r="A80" s="12"/>
      <c r="B80" s="21">
        <v>2</v>
      </c>
      <c r="C80" s="72" t="s">
        <v>209</v>
      </c>
      <c r="D80" s="46"/>
      <c r="E80" s="27">
        <v>11</v>
      </c>
      <c r="F80" s="23" t="s">
        <v>31</v>
      </c>
      <c r="G80" s="24"/>
      <c r="H80" s="72" t="s">
        <v>208</v>
      </c>
      <c r="I80" s="46"/>
      <c r="J80" s="27">
        <v>17</v>
      </c>
      <c r="K80" s="23" t="s">
        <v>31</v>
      </c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</row>
    <row r="81" spans="1:25" ht="15.75">
      <c r="A81" s="12"/>
      <c r="B81" s="21">
        <v>3</v>
      </c>
      <c r="C81" s="72" t="s">
        <v>207</v>
      </c>
      <c r="D81" s="46"/>
      <c r="E81" s="27">
        <v>13</v>
      </c>
      <c r="F81" s="23" t="s">
        <v>76</v>
      </c>
      <c r="G81" s="24"/>
      <c r="H81" s="72" t="s">
        <v>206</v>
      </c>
      <c r="I81" s="46"/>
      <c r="J81" s="27">
        <v>17</v>
      </c>
      <c r="K81" s="23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</row>
    <row r="82" spans="1:25" ht="15.75">
      <c r="A82" s="12"/>
      <c r="B82" s="21">
        <v>4</v>
      </c>
      <c r="C82" s="72" t="s">
        <v>205</v>
      </c>
      <c r="D82" s="46"/>
      <c r="E82" s="27">
        <v>13</v>
      </c>
      <c r="F82" s="23"/>
      <c r="G82" s="24"/>
      <c r="H82" s="72" t="s">
        <v>204</v>
      </c>
      <c r="I82" s="46"/>
      <c r="J82" s="27">
        <v>21</v>
      </c>
      <c r="K82" s="23" t="s">
        <v>59</v>
      </c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</row>
    <row r="83" spans="1:25" ht="15.75">
      <c r="A83" s="12"/>
      <c r="B83" s="21">
        <v>5</v>
      </c>
      <c r="C83" s="72" t="s">
        <v>203</v>
      </c>
      <c r="D83" s="46"/>
      <c r="E83" s="27">
        <v>24</v>
      </c>
      <c r="F83" s="23"/>
      <c r="G83" s="24"/>
      <c r="H83" s="72" t="s">
        <v>202</v>
      </c>
      <c r="I83" s="46"/>
      <c r="J83" s="27">
        <v>22</v>
      </c>
      <c r="K83" s="23" t="s">
        <v>50</v>
      </c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</row>
    <row r="84" spans="1:25" ht="15.75">
      <c r="A84" s="12"/>
      <c r="B84" s="69" t="str">
        <f>"TOTAL MATCHES WON BY : "&amp;F75</f>
        <v xml:space="preserve">TOTAL MATCHES WON BY : </v>
      </c>
      <c r="C84" s="56"/>
      <c r="D84" s="56"/>
      <c r="E84" s="53"/>
      <c r="F84" s="28">
        <f>COUNTA(F79:F83)-0.5*COUNTIF(F79:F83,"Sq*")-COUNTIF(F79:F83,"TBA")</f>
        <v>1.5</v>
      </c>
      <c r="G84" s="67" t="str">
        <f>"TOTAL MATCHES WON BY : "&amp;K75</f>
        <v xml:space="preserve">TOTAL MATCHES WON BY : </v>
      </c>
      <c r="H84" s="56"/>
      <c r="I84" s="56"/>
      <c r="J84" s="53"/>
      <c r="K84" s="28">
        <f>COUNTA(K79:K83)-0.5*COUNTIF(K79:K83,"Sq*")-COUNTIF(K79:K83,"TBA")</f>
        <v>3.5</v>
      </c>
      <c r="L84" s="76"/>
      <c r="M84" s="76"/>
      <c r="N84" s="76" t="str">
        <f>IF(F84+K84=0,"",C75)</f>
        <v>The Vines 2</v>
      </c>
      <c r="O84" s="29">
        <f>F84</f>
        <v>1.5</v>
      </c>
      <c r="P84" s="76" t="str">
        <f>IF(F84+K84=0,"",H75)</f>
        <v>Mount Lawley 1</v>
      </c>
      <c r="Q84" s="29">
        <f>K84</f>
        <v>3.5</v>
      </c>
      <c r="R84" s="76" t="str">
        <f>G85</f>
        <v>Mount Lawley 1</v>
      </c>
      <c r="S84" s="76" t="str">
        <f>IF(R84="HALVED",C75,"")</f>
        <v/>
      </c>
      <c r="T84" s="76" t="str">
        <f>IF(R84="HALVED",H75,"")</f>
        <v/>
      </c>
      <c r="U84" s="76"/>
      <c r="V84" s="76"/>
      <c r="W84" s="76"/>
      <c r="X84" s="76"/>
      <c r="Y84" s="76"/>
    </row>
    <row r="85" spans="1:25" ht="15">
      <c r="A85" s="12"/>
      <c r="B85" s="78" t="s">
        <v>41</v>
      </c>
      <c r="C85" s="56"/>
      <c r="D85" s="56"/>
      <c r="E85" s="56"/>
      <c r="F85" s="53"/>
      <c r="G85" s="68" t="str">
        <f>IF(F84+K84&lt;4,"",IF(F84=K84,"HALVED",IF(F84&gt;K84,C75,H75)))</f>
        <v>Mount Lawley 1</v>
      </c>
      <c r="H85" s="48"/>
      <c r="I85" s="48"/>
      <c r="J85" s="48"/>
      <c r="K85" s="46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</row>
    <row r="86" spans="1:25" ht="15">
      <c r="A86" s="12"/>
      <c r="B86" s="12"/>
      <c r="C86" s="12"/>
      <c r="D86" s="12"/>
      <c r="E86" s="12"/>
      <c r="F86" s="12"/>
      <c r="G86" s="40"/>
      <c r="H86" s="40"/>
      <c r="I86" s="40"/>
      <c r="J86" s="40"/>
      <c r="K86" s="40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</row>
    <row r="87" spans="1:25" ht="15">
      <c r="A87" s="12"/>
      <c r="B87" s="12"/>
      <c r="C87" s="12"/>
      <c r="D87" s="12"/>
      <c r="E87" s="12"/>
      <c r="F87" s="12"/>
      <c r="G87" s="40"/>
      <c r="H87" s="40"/>
      <c r="I87" s="40"/>
      <c r="J87" s="40"/>
      <c r="K87" s="40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ht="15">
      <c r="A88" s="12"/>
      <c r="B88" s="12"/>
      <c r="C88" s="12"/>
      <c r="D88" s="12"/>
      <c r="E88" s="12"/>
      <c r="F88" s="12"/>
      <c r="G88" s="40"/>
      <c r="H88" s="40"/>
      <c r="I88" s="40"/>
      <c r="J88" s="40"/>
      <c r="K88" s="40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ht="15">
      <c r="A89" s="12"/>
      <c r="B89" s="12"/>
      <c r="C89" s="12"/>
      <c r="D89" s="12"/>
      <c r="E89" s="12"/>
      <c r="F89" s="12"/>
      <c r="G89" s="40"/>
      <c r="H89" s="40"/>
      <c r="I89" s="40"/>
      <c r="J89" s="40"/>
      <c r="K89" s="40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ht="15">
      <c r="A90" s="12"/>
      <c r="B90" s="12"/>
      <c r="C90" s="12"/>
      <c r="D90" s="12"/>
      <c r="E90" s="12"/>
      <c r="F90" s="12"/>
      <c r="G90" s="40"/>
      <c r="H90" s="40"/>
      <c r="I90" s="40"/>
      <c r="J90" s="40"/>
      <c r="K90" s="40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ht="15">
      <c r="A91" s="12"/>
      <c r="B91" s="12"/>
      <c r="C91" s="12"/>
      <c r="D91" s="12"/>
      <c r="E91" s="12"/>
      <c r="F91" s="12"/>
      <c r="G91" s="40"/>
      <c r="H91" s="40"/>
      <c r="I91" s="40"/>
      <c r="J91" s="40"/>
      <c r="K91" s="40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ht="15">
      <c r="A92" s="12"/>
      <c r="B92" s="12"/>
      <c r="C92" s="12"/>
      <c r="D92" s="12"/>
      <c r="E92" s="12"/>
      <c r="F92" s="12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5">
      <c r="A93" s="12"/>
      <c r="B93" s="12"/>
      <c r="C93" s="12"/>
      <c r="D93" s="12"/>
      <c r="E93" s="12"/>
      <c r="F93" s="12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5">
      <c r="A94" s="12"/>
      <c r="B94" s="12"/>
      <c r="C94" s="12"/>
      <c r="D94" s="12"/>
      <c r="E94" s="12"/>
      <c r="F94" s="12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">
      <c r="A95" s="12"/>
      <c r="B95" s="12"/>
      <c r="C95" s="12"/>
      <c r="D95" s="12"/>
      <c r="E95" s="12"/>
      <c r="F95" s="12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">
      <c r="A96" s="12"/>
      <c r="B96" s="12"/>
      <c r="C96" s="12"/>
      <c r="D96" s="12"/>
      <c r="E96" s="12"/>
      <c r="F96" s="12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">
      <c r="A97" s="12"/>
      <c r="B97" s="12"/>
      <c r="C97" s="12"/>
      <c r="D97" s="12"/>
      <c r="E97" s="12"/>
      <c r="F97" s="12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">
      <c r="A98" s="12"/>
      <c r="B98" s="12"/>
      <c r="C98" s="12"/>
      <c r="D98" s="12"/>
      <c r="E98" s="12"/>
      <c r="F98" s="12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">
      <c r="A99" s="12"/>
      <c r="B99" s="12"/>
      <c r="C99" s="12"/>
      <c r="D99" s="12"/>
      <c r="E99" s="12"/>
      <c r="F99" s="12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">
      <c r="A100" s="12"/>
      <c r="B100" s="12"/>
      <c r="C100" s="12"/>
      <c r="D100" s="12"/>
      <c r="E100" s="12"/>
      <c r="F100" s="12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">
      <c r="A101" s="12"/>
      <c r="B101" s="12"/>
      <c r="C101" s="12"/>
      <c r="D101" s="12"/>
      <c r="E101" s="12"/>
      <c r="F101" s="12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">
      <c r="A102" s="12"/>
      <c r="B102" s="12"/>
      <c r="C102" s="12"/>
      <c r="D102" s="12"/>
      <c r="E102" s="12"/>
      <c r="F102" s="12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">
      <c r="A103" s="12"/>
      <c r="B103" s="12"/>
      <c r="C103" s="12"/>
      <c r="D103" s="12"/>
      <c r="E103" s="12"/>
      <c r="F103" s="12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">
      <c r="A104" s="12"/>
      <c r="B104" s="12"/>
      <c r="C104" s="12"/>
      <c r="D104" s="12"/>
      <c r="E104" s="12"/>
      <c r="F104" s="12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">
      <c r="A105" s="12"/>
      <c r="B105" s="12"/>
      <c r="C105" s="12"/>
      <c r="D105" s="12"/>
      <c r="E105" s="12"/>
      <c r="F105" s="12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">
      <c r="A106" s="12"/>
      <c r="B106" s="12"/>
      <c r="C106" s="12"/>
      <c r="D106" s="12"/>
      <c r="E106" s="12"/>
      <c r="F106" s="12"/>
      <c r="G106" s="40"/>
      <c r="H106" s="40"/>
      <c r="I106" s="41"/>
      <c r="J106" s="41"/>
      <c r="K106" s="41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">
      <c r="A107" s="12"/>
      <c r="B107" s="12"/>
      <c r="C107" s="12"/>
      <c r="D107" s="12"/>
      <c r="E107" s="12"/>
      <c r="F107" s="12"/>
      <c r="G107" s="40"/>
      <c r="H107" s="40"/>
      <c r="I107" s="41"/>
      <c r="J107" s="41"/>
      <c r="K107" s="41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">
      <c r="A108" s="12"/>
      <c r="B108" s="12"/>
      <c r="C108" s="12" t="s">
        <v>71</v>
      </c>
      <c r="D108" s="12"/>
      <c r="E108" s="12"/>
      <c r="F108" s="12"/>
      <c r="G108" s="40"/>
      <c r="H108" s="40"/>
      <c r="I108" s="41"/>
      <c r="J108" s="41"/>
      <c r="K108" s="41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" hidden="1">
      <c r="A109" s="12"/>
      <c r="B109" s="12"/>
      <c r="C109" s="43" t="s">
        <v>31</v>
      </c>
      <c r="D109" s="12"/>
      <c r="E109" s="12"/>
      <c r="F109" s="12"/>
      <c r="G109" s="40"/>
      <c r="H109" s="40"/>
      <c r="I109" s="41"/>
      <c r="J109" s="41"/>
      <c r="K109" s="41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" hidden="1">
      <c r="A110" s="12"/>
      <c r="B110" s="12"/>
      <c r="C110" s="12" t="s">
        <v>45</v>
      </c>
      <c r="D110" s="12"/>
      <c r="E110" s="12"/>
      <c r="F110" s="12"/>
      <c r="G110" s="40"/>
      <c r="H110" s="40"/>
      <c r="I110" s="41"/>
      <c r="J110" s="41"/>
      <c r="K110" s="41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" hidden="1">
      <c r="A111" s="12"/>
      <c r="B111" s="12"/>
      <c r="C111" s="12" t="s">
        <v>37</v>
      </c>
      <c r="D111" s="12"/>
      <c r="E111" s="12"/>
      <c r="F111" s="12"/>
      <c r="G111" s="40"/>
      <c r="H111" s="40"/>
      <c r="I111" s="41"/>
      <c r="J111" s="41"/>
      <c r="K111" s="41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" hidden="1">
      <c r="A112" s="12"/>
      <c r="B112" s="12"/>
      <c r="C112" s="12" t="s">
        <v>55</v>
      </c>
      <c r="D112" s="12"/>
      <c r="E112" s="12"/>
      <c r="F112" s="12"/>
      <c r="G112" s="40"/>
      <c r="H112" s="40"/>
      <c r="I112" s="41"/>
      <c r="J112" s="41"/>
      <c r="K112" s="41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" hidden="1">
      <c r="A113" s="12"/>
      <c r="B113" s="12"/>
      <c r="C113" s="12" t="s">
        <v>70</v>
      </c>
      <c r="D113" s="12"/>
      <c r="E113" s="12"/>
      <c r="F113" s="12"/>
      <c r="G113" s="40"/>
      <c r="H113" s="40"/>
      <c r="I113" s="41"/>
      <c r="J113" s="41"/>
      <c r="K113" s="41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" hidden="1">
      <c r="A114" s="12"/>
      <c r="B114" s="12"/>
      <c r="C114" s="43" t="s">
        <v>35</v>
      </c>
      <c r="D114" s="12"/>
      <c r="E114" s="12"/>
      <c r="F114" s="12"/>
      <c r="G114" s="40"/>
      <c r="H114" s="40"/>
      <c r="I114" s="41"/>
      <c r="J114" s="41"/>
      <c r="K114" s="41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" hidden="1">
      <c r="A115" s="12"/>
      <c r="B115" s="12"/>
      <c r="C115" s="12" t="s">
        <v>60</v>
      </c>
      <c r="D115" s="12"/>
      <c r="E115" s="12"/>
      <c r="F115" s="12"/>
      <c r="G115" s="40"/>
      <c r="H115" s="40"/>
      <c r="I115" s="41"/>
      <c r="J115" s="41"/>
      <c r="K115" s="41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" hidden="1">
      <c r="A116" s="12"/>
      <c r="B116" s="12"/>
      <c r="C116" s="12" t="s">
        <v>50</v>
      </c>
      <c r="D116" s="12"/>
      <c r="E116" s="12"/>
      <c r="F116" s="12"/>
      <c r="G116" s="40"/>
      <c r="H116" s="40"/>
      <c r="I116" s="41"/>
      <c r="J116" s="41"/>
      <c r="K116" s="41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" hidden="1">
      <c r="A117" s="12"/>
      <c r="B117" s="12"/>
      <c r="C117" s="12" t="s">
        <v>59</v>
      </c>
      <c r="D117" s="12"/>
      <c r="E117" s="12"/>
      <c r="F117" s="12"/>
      <c r="G117" s="40"/>
      <c r="H117" s="40"/>
      <c r="I117" s="41"/>
      <c r="J117" s="41"/>
      <c r="K117" s="41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" hidden="1">
      <c r="A118" s="12"/>
      <c r="B118" s="12"/>
      <c r="C118" s="12" t="s">
        <v>72</v>
      </c>
      <c r="D118" s="12"/>
      <c r="E118" s="12"/>
      <c r="F118" s="12"/>
      <c r="G118" s="40"/>
      <c r="H118" s="40"/>
      <c r="I118" s="41"/>
      <c r="J118" s="41"/>
      <c r="K118" s="41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" hidden="1">
      <c r="A119" s="12"/>
      <c r="B119" s="12"/>
      <c r="C119" s="12" t="s">
        <v>58</v>
      </c>
      <c r="D119" s="12"/>
      <c r="E119" s="12"/>
      <c r="F119" s="12"/>
      <c r="G119" s="40"/>
      <c r="H119" s="40"/>
      <c r="I119" s="41"/>
      <c r="J119" s="41"/>
      <c r="K119" s="41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" hidden="1">
      <c r="A120" s="12"/>
      <c r="B120" s="12"/>
      <c r="C120" s="12" t="s">
        <v>61</v>
      </c>
      <c r="D120" s="12"/>
      <c r="E120" s="12"/>
      <c r="F120" s="12"/>
      <c r="G120" s="40"/>
      <c r="H120" s="40"/>
      <c r="I120" s="41"/>
      <c r="J120" s="41"/>
      <c r="K120" s="41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" hidden="1">
      <c r="A121" s="12"/>
      <c r="B121" s="12"/>
      <c r="C121" s="12" t="s">
        <v>29</v>
      </c>
      <c r="D121" s="12"/>
      <c r="E121" s="12"/>
      <c r="F121" s="12"/>
      <c r="G121" s="40"/>
      <c r="H121" s="40"/>
      <c r="I121" s="41"/>
      <c r="J121" s="41"/>
      <c r="K121" s="41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" hidden="1">
      <c r="A122" s="12"/>
      <c r="B122" s="12"/>
      <c r="C122" s="12" t="s">
        <v>73</v>
      </c>
      <c r="D122" s="12"/>
      <c r="E122" s="12"/>
      <c r="F122" s="12"/>
      <c r="G122" s="40"/>
      <c r="H122" s="40"/>
      <c r="I122" s="41"/>
      <c r="J122" s="41"/>
      <c r="K122" s="41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" hidden="1">
      <c r="A123" s="12"/>
      <c r="B123" s="12"/>
      <c r="C123" s="12" t="s">
        <v>74</v>
      </c>
      <c r="D123" s="12"/>
      <c r="E123" s="12"/>
      <c r="F123" s="12"/>
      <c r="G123" s="40"/>
      <c r="H123" s="40"/>
      <c r="I123" s="41"/>
      <c r="J123" s="41"/>
      <c r="K123" s="41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" hidden="1">
      <c r="A124" s="12"/>
      <c r="B124" s="12"/>
      <c r="C124" s="12" t="s">
        <v>75</v>
      </c>
      <c r="D124" s="12"/>
      <c r="E124" s="12"/>
      <c r="F124" s="12"/>
      <c r="G124" s="40"/>
      <c r="H124" s="40"/>
      <c r="I124" s="41"/>
      <c r="J124" s="41"/>
      <c r="K124" s="41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" hidden="1">
      <c r="A125" s="12"/>
      <c r="B125" s="12"/>
      <c r="C125" s="12" t="s">
        <v>76</v>
      </c>
      <c r="D125" s="12"/>
      <c r="E125" s="12"/>
      <c r="F125" s="12"/>
      <c r="G125" s="40"/>
      <c r="H125" s="40"/>
      <c r="I125" s="41"/>
      <c r="J125" s="41"/>
      <c r="K125" s="41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" hidden="1">
      <c r="A126" s="12"/>
      <c r="B126" s="12"/>
      <c r="C126" s="12" t="s">
        <v>77</v>
      </c>
      <c r="D126" s="12"/>
      <c r="E126" s="12"/>
      <c r="F126" s="12"/>
      <c r="G126" s="40"/>
      <c r="H126" s="40"/>
      <c r="I126" s="41"/>
      <c r="J126" s="41"/>
      <c r="K126" s="41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" hidden="1">
      <c r="A127" s="12"/>
      <c r="B127" s="12"/>
      <c r="C127" s="12" t="s">
        <v>78</v>
      </c>
      <c r="D127" s="12"/>
      <c r="E127" s="12"/>
      <c r="F127" s="12"/>
      <c r="G127" s="40"/>
      <c r="H127" s="40"/>
      <c r="I127" s="41"/>
      <c r="J127" s="41"/>
      <c r="K127" s="41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" hidden="1">
      <c r="A128" s="12"/>
      <c r="B128" s="12"/>
      <c r="C128" s="12" t="s">
        <v>79</v>
      </c>
      <c r="D128" s="12"/>
      <c r="E128" s="12"/>
      <c r="F128" s="12"/>
      <c r="G128" s="40"/>
      <c r="H128" s="40"/>
      <c r="I128" s="41"/>
      <c r="J128" s="41"/>
      <c r="K128" s="41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" hidden="1">
      <c r="A129" s="12"/>
      <c r="B129" s="12"/>
      <c r="C129" s="12" t="s">
        <v>80</v>
      </c>
      <c r="D129" s="12"/>
      <c r="E129" s="12"/>
      <c r="F129" s="12"/>
      <c r="G129" s="40"/>
      <c r="H129" s="40"/>
      <c r="I129" s="41"/>
      <c r="J129" s="41"/>
      <c r="K129" s="41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" hidden="1">
      <c r="A130" s="12"/>
      <c r="B130" s="12"/>
      <c r="C130" s="43" t="s">
        <v>81</v>
      </c>
      <c r="D130" s="12"/>
      <c r="E130" s="12"/>
      <c r="F130" s="12"/>
      <c r="G130" s="40"/>
      <c r="H130" s="40"/>
      <c r="I130" s="41"/>
      <c r="J130" s="41"/>
      <c r="K130" s="41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" hidden="1">
      <c r="A131" s="12"/>
      <c r="B131" s="12"/>
      <c r="C131" s="12" t="s">
        <v>82</v>
      </c>
      <c r="D131" s="12"/>
      <c r="E131" s="12"/>
      <c r="F131" s="12"/>
      <c r="G131" s="40"/>
      <c r="H131" s="40"/>
      <c r="I131" s="41"/>
      <c r="J131" s="41"/>
      <c r="K131" s="41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" hidden="1">
      <c r="A132" s="12"/>
      <c r="B132" s="12"/>
      <c r="C132" s="12" t="s">
        <v>83</v>
      </c>
      <c r="D132" s="12"/>
      <c r="E132" s="12"/>
      <c r="F132" s="12"/>
      <c r="G132" s="40"/>
      <c r="H132" s="40"/>
      <c r="I132" s="41"/>
      <c r="J132" s="41"/>
      <c r="K132" s="41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" hidden="1">
      <c r="A133" s="12"/>
      <c r="B133" s="12"/>
      <c r="C133" s="12" t="s">
        <v>84</v>
      </c>
      <c r="D133" s="12"/>
      <c r="E133" s="12"/>
      <c r="F133" s="12"/>
      <c r="G133" s="40"/>
      <c r="H133" s="40"/>
      <c r="I133" s="41"/>
      <c r="J133" s="41"/>
      <c r="K133" s="41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" hidden="1">
      <c r="A134" s="12"/>
      <c r="B134" s="12"/>
      <c r="C134" s="12" t="s">
        <v>85</v>
      </c>
      <c r="D134" s="12"/>
      <c r="E134" s="12"/>
      <c r="F134" s="12"/>
      <c r="G134" s="40"/>
      <c r="H134" s="40"/>
      <c r="I134" s="41"/>
      <c r="J134" s="41"/>
      <c r="K134" s="41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" hidden="1">
      <c r="A135" s="12"/>
      <c r="B135" s="12"/>
      <c r="C135" s="12" t="s">
        <v>86</v>
      </c>
      <c r="D135" s="12"/>
      <c r="E135" s="12"/>
      <c r="F135" s="12"/>
      <c r="G135" s="40"/>
      <c r="H135" s="40"/>
      <c r="I135" s="41"/>
      <c r="J135" s="41"/>
      <c r="K135" s="41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" hidden="1">
      <c r="A136" s="12"/>
      <c r="B136" s="12"/>
      <c r="C136" s="12" t="s">
        <v>87</v>
      </c>
      <c r="D136" s="12"/>
      <c r="E136" s="12"/>
      <c r="F136" s="12"/>
      <c r="G136" s="40"/>
      <c r="H136" s="40"/>
      <c r="I136" s="41"/>
      <c r="J136" s="41"/>
      <c r="K136" s="41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" hidden="1">
      <c r="A137" s="12"/>
      <c r="B137" s="12"/>
      <c r="C137" s="12" t="s">
        <v>88</v>
      </c>
      <c r="D137" s="12"/>
      <c r="E137" s="12"/>
      <c r="F137" s="12"/>
      <c r="G137" s="40"/>
      <c r="H137" s="40"/>
      <c r="I137" s="41"/>
      <c r="J137" s="41"/>
      <c r="K137" s="41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" hidden="1">
      <c r="A138" s="12"/>
      <c r="B138" s="12"/>
      <c r="C138" s="12" t="s">
        <v>89</v>
      </c>
      <c r="D138" s="12"/>
      <c r="E138" s="12"/>
      <c r="F138" s="12"/>
      <c r="G138" s="40"/>
      <c r="H138" s="40"/>
      <c r="I138" s="41"/>
      <c r="J138" s="41"/>
      <c r="K138" s="41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" hidden="1">
      <c r="A139" s="12"/>
      <c r="B139" s="12"/>
      <c r="C139" s="12" t="s">
        <v>90</v>
      </c>
      <c r="D139" s="12"/>
      <c r="E139" s="12"/>
      <c r="F139" s="12"/>
      <c r="G139" s="40"/>
      <c r="H139" s="40"/>
      <c r="I139" s="41"/>
      <c r="J139" s="41"/>
      <c r="K139" s="41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" hidden="1">
      <c r="A140" s="12"/>
      <c r="B140" s="12"/>
      <c r="C140" s="12" t="s">
        <v>91</v>
      </c>
      <c r="D140" s="12"/>
      <c r="E140" s="12"/>
      <c r="F140" s="12"/>
      <c r="G140" s="40"/>
      <c r="H140" s="40"/>
      <c r="I140" s="41"/>
      <c r="J140" s="41"/>
      <c r="K140" s="41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" hidden="1">
      <c r="A141" s="12"/>
      <c r="B141" s="12"/>
      <c r="C141" s="12"/>
      <c r="D141" s="12"/>
      <c r="E141" s="12"/>
      <c r="F141" s="12"/>
      <c r="G141" s="40"/>
      <c r="H141" s="40"/>
      <c r="I141" s="41"/>
      <c r="J141" s="41"/>
      <c r="K141" s="41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">
      <c r="A142" s="12"/>
      <c r="B142" s="12"/>
      <c r="C142" s="12"/>
      <c r="D142" s="12"/>
      <c r="E142" s="12"/>
      <c r="F142" s="12"/>
      <c r="G142" s="40"/>
      <c r="H142" s="40"/>
      <c r="I142" s="41"/>
      <c r="J142" s="41"/>
      <c r="K142" s="41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">
      <c r="A143" s="12"/>
      <c r="B143" s="12"/>
      <c r="C143" s="12"/>
      <c r="D143" s="12"/>
      <c r="E143" s="12"/>
      <c r="F143" s="12"/>
      <c r="G143" s="40"/>
      <c r="H143" s="40"/>
      <c r="I143" s="41"/>
      <c r="J143" s="41"/>
      <c r="K143" s="41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">
      <c r="A144" s="12"/>
      <c r="B144" s="12"/>
      <c r="C144" s="12"/>
      <c r="D144" s="12"/>
      <c r="E144" s="12"/>
      <c r="F144" s="12"/>
      <c r="G144" s="40"/>
      <c r="H144" s="40"/>
      <c r="I144" s="41"/>
      <c r="J144" s="41"/>
      <c r="K144" s="41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">
      <c r="A145" s="12"/>
      <c r="B145" s="12"/>
      <c r="C145" s="12"/>
      <c r="D145" s="12"/>
      <c r="E145" s="12"/>
      <c r="F145" s="12"/>
      <c r="G145" s="40"/>
      <c r="H145" s="40"/>
      <c r="I145" s="41"/>
      <c r="J145" s="41"/>
      <c r="K145" s="41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">
      <c r="A146" s="12"/>
      <c r="B146" s="12"/>
      <c r="C146" s="12"/>
      <c r="D146" s="12"/>
      <c r="E146" s="12"/>
      <c r="F146" s="12"/>
      <c r="G146" s="40"/>
      <c r="H146" s="40"/>
      <c r="I146" s="41"/>
      <c r="J146" s="41"/>
      <c r="K146" s="41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">
      <c r="A147" s="12"/>
      <c r="B147" s="12"/>
      <c r="C147" s="12"/>
      <c r="D147" s="12"/>
      <c r="E147" s="12"/>
      <c r="F147" s="12"/>
      <c r="G147" s="40"/>
      <c r="H147" s="40"/>
      <c r="I147" s="41"/>
      <c r="J147" s="41"/>
      <c r="K147" s="41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">
      <c r="A148" s="12"/>
      <c r="B148" s="12"/>
      <c r="C148" s="12"/>
      <c r="D148" s="12"/>
      <c r="E148" s="12"/>
      <c r="F148" s="12"/>
      <c r="G148" s="40"/>
      <c r="H148" s="40"/>
      <c r="I148" s="41"/>
      <c r="J148" s="41"/>
      <c r="K148" s="41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">
      <c r="A149" s="12"/>
      <c r="B149" s="12"/>
      <c r="C149" s="12"/>
      <c r="D149" s="12"/>
      <c r="E149" s="12"/>
      <c r="F149" s="12"/>
      <c r="G149" s="40"/>
      <c r="H149" s="40"/>
      <c r="I149" s="41"/>
      <c r="J149" s="41"/>
      <c r="K149" s="41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">
      <c r="A150" s="12"/>
      <c r="B150" s="12"/>
      <c r="C150" s="12"/>
      <c r="D150" s="12"/>
      <c r="E150" s="12"/>
      <c r="F150" s="12"/>
      <c r="G150" s="40"/>
      <c r="H150" s="40"/>
      <c r="I150" s="41"/>
      <c r="J150" s="41"/>
      <c r="K150" s="41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">
      <c r="A151" s="12"/>
      <c r="B151" s="12"/>
      <c r="C151" s="12"/>
      <c r="D151" s="12"/>
      <c r="E151" s="12"/>
      <c r="F151" s="12"/>
      <c r="G151" s="40"/>
      <c r="H151" s="40"/>
      <c r="I151" s="41"/>
      <c r="J151" s="41"/>
      <c r="K151" s="41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">
      <c r="A152" s="12"/>
      <c r="B152" s="12"/>
      <c r="C152" s="12"/>
      <c r="D152" s="12"/>
      <c r="E152" s="12"/>
      <c r="F152" s="12"/>
      <c r="G152" s="40"/>
      <c r="H152" s="40"/>
      <c r="I152" s="41"/>
      <c r="J152" s="41"/>
      <c r="K152" s="41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">
      <c r="A153" s="12"/>
      <c r="B153" s="12"/>
      <c r="C153" s="12"/>
      <c r="D153" s="12"/>
      <c r="E153" s="12"/>
      <c r="F153" s="12"/>
      <c r="G153" s="40"/>
      <c r="H153" s="40"/>
      <c r="I153" s="41"/>
      <c r="J153" s="41"/>
      <c r="K153" s="41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">
      <c r="A154" s="12"/>
      <c r="B154" s="12"/>
      <c r="C154" s="12"/>
      <c r="D154" s="12"/>
      <c r="E154" s="12"/>
      <c r="F154" s="12"/>
      <c r="G154" s="40"/>
      <c r="H154" s="40"/>
      <c r="I154" s="41"/>
      <c r="J154" s="41"/>
      <c r="K154" s="41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">
      <c r="A155" s="12"/>
      <c r="B155" s="12"/>
      <c r="C155" s="12"/>
      <c r="D155" s="12"/>
      <c r="E155" s="12"/>
      <c r="F155" s="12"/>
      <c r="G155" s="40"/>
      <c r="H155" s="40"/>
      <c r="I155" s="41"/>
      <c r="J155" s="41"/>
      <c r="K155" s="41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">
      <c r="A156" s="12"/>
      <c r="B156" s="12"/>
      <c r="C156" s="12"/>
      <c r="D156" s="12"/>
      <c r="E156" s="12"/>
      <c r="F156" s="12"/>
      <c r="G156" s="40"/>
      <c r="H156" s="40"/>
      <c r="I156" s="41"/>
      <c r="J156" s="41"/>
      <c r="K156" s="41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">
      <c r="A157" s="12"/>
      <c r="B157" s="12"/>
      <c r="C157" s="12"/>
      <c r="D157" s="12"/>
      <c r="E157" s="12"/>
      <c r="F157" s="12"/>
      <c r="G157" s="40"/>
      <c r="H157" s="40"/>
      <c r="I157" s="41"/>
      <c r="J157" s="41"/>
      <c r="K157" s="41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">
      <c r="A158" s="12"/>
      <c r="B158" s="12"/>
      <c r="C158" s="12"/>
      <c r="D158" s="12"/>
      <c r="E158" s="12"/>
      <c r="F158" s="12"/>
      <c r="G158" s="40"/>
      <c r="H158" s="40"/>
      <c r="I158" s="41"/>
      <c r="J158" s="41"/>
      <c r="K158" s="41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">
      <c r="A159" s="12"/>
      <c r="B159" s="12"/>
      <c r="C159" s="12"/>
      <c r="D159" s="12"/>
      <c r="E159" s="12"/>
      <c r="F159" s="12"/>
      <c r="G159" s="40"/>
      <c r="H159" s="40"/>
      <c r="I159" s="41"/>
      <c r="J159" s="41"/>
      <c r="K159" s="41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">
      <c r="A160" s="12"/>
      <c r="B160" s="12"/>
      <c r="C160" s="12"/>
      <c r="D160" s="12"/>
      <c r="E160" s="12"/>
      <c r="F160" s="12"/>
      <c r="G160" s="40"/>
      <c r="H160" s="40"/>
      <c r="I160" s="41"/>
      <c r="J160" s="41"/>
      <c r="K160" s="41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">
      <c r="A161" s="12"/>
      <c r="B161" s="12"/>
      <c r="C161" s="12"/>
      <c r="D161" s="12"/>
      <c r="E161" s="12"/>
      <c r="F161" s="12"/>
      <c r="G161" s="40"/>
      <c r="H161" s="40"/>
      <c r="I161" s="41"/>
      <c r="J161" s="41"/>
      <c r="K161" s="41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">
      <c r="A162" s="12"/>
      <c r="B162" s="12"/>
      <c r="C162" s="12"/>
      <c r="D162" s="12"/>
      <c r="E162" s="12"/>
      <c r="F162" s="12"/>
      <c r="G162" s="40"/>
      <c r="H162" s="40"/>
      <c r="I162" s="41"/>
      <c r="J162" s="41"/>
      <c r="K162" s="41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">
      <c r="A163" s="12"/>
      <c r="B163" s="12"/>
      <c r="C163" s="12"/>
      <c r="D163" s="12"/>
      <c r="E163" s="12"/>
      <c r="F163" s="12"/>
      <c r="G163" s="40"/>
      <c r="H163" s="40"/>
      <c r="I163" s="41"/>
      <c r="J163" s="41"/>
      <c r="K163" s="41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">
      <c r="A164" s="12"/>
      <c r="B164" s="12"/>
      <c r="C164" s="12"/>
      <c r="D164" s="12"/>
      <c r="E164" s="12"/>
      <c r="F164" s="12"/>
      <c r="G164" s="40"/>
      <c r="H164" s="40"/>
      <c r="I164" s="41"/>
      <c r="J164" s="41"/>
      <c r="K164" s="41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">
      <c r="A165" s="12"/>
      <c r="B165" s="12"/>
      <c r="C165" s="12"/>
      <c r="D165" s="12"/>
      <c r="E165" s="12"/>
      <c r="F165" s="12"/>
      <c r="G165" s="40"/>
      <c r="H165" s="40"/>
      <c r="I165" s="41"/>
      <c r="J165" s="41"/>
      <c r="K165" s="41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">
      <c r="A166" s="12"/>
      <c r="B166" s="12"/>
      <c r="C166" s="12"/>
      <c r="D166" s="12"/>
      <c r="E166" s="12"/>
      <c r="F166" s="12"/>
      <c r="G166" s="40"/>
      <c r="H166" s="40"/>
      <c r="I166" s="41"/>
      <c r="J166" s="41"/>
      <c r="K166" s="41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">
      <c r="A167" s="12"/>
      <c r="B167" s="12"/>
      <c r="C167" s="12"/>
      <c r="D167" s="12"/>
      <c r="E167" s="12"/>
      <c r="F167" s="12"/>
      <c r="G167" s="40"/>
      <c r="H167" s="40"/>
      <c r="I167" s="41"/>
      <c r="J167" s="41"/>
      <c r="K167" s="41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">
      <c r="A168" s="12"/>
      <c r="B168" s="12"/>
      <c r="C168" s="12"/>
      <c r="D168" s="12"/>
      <c r="E168" s="12"/>
      <c r="F168" s="12"/>
      <c r="G168" s="40"/>
      <c r="H168" s="40"/>
      <c r="I168" s="41"/>
      <c r="J168" s="41"/>
      <c r="K168" s="41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">
      <c r="A169" s="12"/>
      <c r="B169" s="12"/>
      <c r="C169" s="12"/>
      <c r="D169" s="12"/>
      <c r="E169" s="12"/>
      <c r="F169" s="12"/>
      <c r="G169" s="40"/>
      <c r="H169" s="40"/>
      <c r="I169" s="41"/>
      <c r="J169" s="41"/>
      <c r="K169" s="41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">
      <c r="A170" s="12"/>
      <c r="B170" s="12"/>
      <c r="C170" s="12"/>
      <c r="D170" s="12"/>
      <c r="E170" s="12"/>
      <c r="F170" s="12"/>
      <c r="G170" s="40"/>
      <c r="H170" s="40"/>
      <c r="I170" s="41"/>
      <c r="J170" s="41"/>
      <c r="K170" s="41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">
      <c r="A171" s="12"/>
      <c r="B171" s="12"/>
      <c r="C171" s="12"/>
      <c r="D171" s="12"/>
      <c r="E171" s="12"/>
      <c r="F171" s="12"/>
      <c r="G171" s="40"/>
      <c r="H171" s="40"/>
      <c r="I171" s="41"/>
      <c r="J171" s="41"/>
      <c r="K171" s="41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">
      <c r="A172" s="12"/>
      <c r="B172" s="12"/>
      <c r="C172" s="12"/>
      <c r="D172" s="12"/>
      <c r="E172" s="12"/>
      <c r="F172" s="12"/>
      <c r="G172" s="40"/>
      <c r="H172" s="40"/>
      <c r="I172" s="41"/>
      <c r="J172" s="41"/>
      <c r="K172" s="41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">
      <c r="A173" s="12"/>
      <c r="B173" s="12"/>
      <c r="C173" s="12"/>
      <c r="D173" s="12"/>
      <c r="E173" s="12"/>
      <c r="F173" s="12"/>
      <c r="G173" s="40"/>
      <c r="H173" s="40"/>
      <c r="I173" s="41"/>
      <c r="J173" s="41"/>
      <c r="K173" s="41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">
      <c r="A174" s="12"/>
      <c r="B174" s="12"/>
      <c r="C174" s="12"/>
      <c r="D174" s="12"/>
      <c r="E174" s="12"/>
      <c r="F174" s="12"/>
      <c r="G174" s="40"/>
      <c r="H174" s="40"/>
      <c r="I174" s="41"/>
      <c r="J174" s="41"/>
      <c r="K174" s="41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">
      <c r="A175" s="12"/>
      <c r="B175" s="12"/>
      <c r="C175" s="12"/>
      <c r="D175" s="12"/>
      <c r="E175" s="12"/>
      <c r="F175" s="12"/>
      <c r="G175" s="40"/>
      <c r="H175" s="40"/>
      <c r="I175" s="41"/>
      <c r="J175" s="41"/>
      <c r="K175" s="41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">
      <c r="A176" s="12"/>
      <c r="B176" s="12"/>
      <c r="C176" s="12"/>
      <c r="D176" s="12"/>
      <c r="E176" s="12"/>
      <c r="F176" s="12"/>
      <c r="G176" s="40"/>
      <c r="H176" s="40"/>
      <c r="I176" s="41"/>
      <c r="J176" s="41"/>
      <c r="K176" s="41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">
      <c r="A177" s="12"/>
      <c r="B177" s="12"/>
      <c r="C177" s="12"/>
      <c r="D177" s="12"/>
      <c r="E177" s="12"/>
      <c r="F177" s="12"/>
      <c r="G177" s="40"/>
      <c r="H177" s="40"/>
      <c r="I177" s="41"/>
      <c r="J177" s="41"/>
      <c r="K177" s="41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">
      <c r="A178" s="12"/>
      <c r="B178" s="12"/>
      <c r="C178" s="12"/>
      <c r="D178" s="12"/>
      <c r="E178" s="12"/>
      <c r="F178" s="12"/>
      <c r="G178" s="40"/>
      <c r="H178" s="40"/>
      <c r="I178" s="41"/>
      <c r="J178" s="41"/>
      <c r="K178" s="41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">
      <c r="A179" s="12"/>
      <c r="B179" s="12"/>
      <c r="C179" s="12"/>
      <c r="D179" s="12"/>
      <c r="E179" s="12"/>
      <c r="F179" s="12"/>
      <c r="G179" s="40"/>
      <c r="H179" s="40"/>
      <c r="I179" s="41"/>
      <c r="J179" s="41"/>
      <c r="K179" s="41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">
      <c r="A180" s="12"/>
      <c r="B180" s="12"/>
      <c r="C180" s="12"/>
      <c r="D180" s="12"/>
      <c r="E180" s="12"/>
      <c r="F180" s="12"/>
      <c r="G180" s="40"/>
      <c r="H180" s="40"/>
      <c r="I180" s="41"/>
      <c r="J180" s="41"/>
      <c r="K180" s="41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">
      <c r="A181" s="12"/>
      <c r="B181" s="12"/>
      <c r="C181" s="12"/>
      <c r="D181" s="12"/>
      <c r="E181" s="12"/>
      <c r="F181" s="12"/>
      <c r="G181" s="40"/>
      <c r="H181" s="40"/>
      <c r="I181" s="41"/>
      <c r="J181" s="41"/>
      <c r="K181" s="41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">
      <c r="A182" s="12"/>
      <c r="B182" s="12"/>
      <c r="C182" s="12"/>
      <c r="D182" s="12"/>
      <c r="E182" s="12"/>
      <c r="F182" s="12"/>
      <c r="G182" s="40"/>
      <c r="H182" s="40"/>
      <c r="I182" s="41"/>
      <c r="J182" s="41"/>
      <c r="K182" s="41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">
      <c r="A183" s="12"/>
      <c r="B183" s="12"/>
      <c r="C183" s="12"/>
      <c r="D183" s="12"/>
      <c r="E183" s="12"/>
      <c r="F183" s="12"/>
      <c r="G183" s="40"/>
      <c r="H183" s="40"/>
      <c r="I183" s="41"/>
      <c r="J183" s="41"/>
      <c r="K183" s="41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">
      <c r="A184" s="12"/>
      <c r="B184" s="12"/>
      <c r="C184" s="12"/>
      <c r="D184" s="12"/>
      <c r="E184" s="12"/>
      <c r="F184" s="12"/>
      <c r="G184" s="40"/>
      <c r="H184" s="40"/>
      <c r="I184" s="41"/>
      <c r="J184" s="41"/>
      <c r="K184" s="41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">
      <c r="A185" s="12"/>
      <c r="B185" s="12"/>
      <c r="C185" s="12"/>
      <c r="D185" s="12"/>
      <c r="E185" s="12"/>
      <c r="F185" s="12"/>
      <c r="G185" s="40"/>
      <c r="H185" s="40"/>
      <c r="I185" s="41"/>
      <c r="J185" s="41"/>
      <c r="K185" s="41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">
      <c r="A186" s="12"/>
      <c r="B186" s="12"/>
      <c r="C186" s="12"/>
      <c r="D186" s="12"/>
      <c r="E186" s="12"/>
      <c r="F186" s="12"/>
      <c r="G186" s="40"/>
      <c r="H186" s="40"/>
      <c r="I186" s="41"/>
      <c r="J186" s="41"/>
      <c r="K186" s="41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">
      <c r="A187" s="12"/>
      <c r="B187" s="12"/>
      <c r="C187" s="12"/>
      <c r="D187" s="12"/>
      <c r="E187" s="12"/>
      <c r="F187" s="12"/>
      <c r="G187" s="40"/>
      <c r="H187" s="40"/>
      <c r="I187" s="41"/>
      <c r="J187" s="41"/>
      <c r="K187" s="41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">
      <c r="A188" s="12"/>
      <c r="B188" s="12"/>
      <c r="C188" s="12"/>
      <c r="D188" s="12"/>
      <c r="E188" s="12"/>
      <c r="F188" s="12"/>
      <c r="G188" s="40"/>
      <c r="H188" s="40"/>
      <c r="I188" s="41"/>
      <c r="J188" s="41"/>
      <c r="K188" s="41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">
      <c r="A189" s="12"/>
      <c r="B189" s="12"/>
      <c r="C189" s="12"/>
      <c r="D189" s="12"/>
      <c r="E189" s="12"/>
      <c r="F189" s="12"/>
      <c r="G189" s="40"/>
      <c r="H189" s="40"/>
      <c r="I189" s="41"/>
      <c r="J189" s="41"/>
      <c r="K189" s="41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">
      <c r="A190" s="12"/>
      <c r="B190" s="12"/>
      <c r="C190" s="12"/>
      <c r="D190" s="12"/>
      <c r="E190" s="12"/>
      <c r="F190" s="12"/>
      <c r="G190" s="40"/>
      <c r="H190" s="40"/>
      <c r="I190" s="41"/>
      <c r="J190" s="41"/>
      <c r="K190" s="4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">
      <c r="A191" s="12"/>
      <c r="B191" s="12"/>
      <c r="C191" s="12"/>
      <c r="D191" s="12"/>
      <c r="E191" s="12"/>
      <c r="F191" s="12"/>
      <c r="G191" s="40"/>
      <c r="H191" s="40"/>
      <c r="I191" s="41"/>
      <c r="J191" s="41"/>
      <c r="K191" s="41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">
      <c r="A192" s="12"/>
      <c r="B192" s="12"/>
      <c r="C192" s="12"/>
      <c r="D192" s="12"/>
      <c r="E192" s="12"/>
      <c r="F192" s="12"/>
      <c r="G192" s="40"/>
      <c r="H192" s="40"/>
      <c r="I192" s="41"/>
      <c r="J192" s="41"/>
      <c r="K192" s="4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">
      <c r="A193" s="12"/>
      <c r="B193" s="12"/>
      <c r="C193" s="12"/>
      <c r="D193" s="12"/>
      <c r="E193" s="12"/>
      <c r="F193" s="12"/>
      <c r="G193" s="40"/>
      <c r="H193" s="40"/>
      <c r="I193" s="41"/>
      <c r="J193" s="41"/>
      <c r="K193" s="41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">
      <c r="A194" s="12"/>
      <c r="B194" s="12"/>
      <c r="C194" s="12"/>
      <c r="D194" s="12"/>
      <c r="E194" s="12"/>
      <c r="F194" s="12"/>
      <c r="G194" s="40"/>
      <c r="H194" s="40"/>
      <c r="I194" s="41"/>
      <c r="J194" s="41"/>
      <c r="K194" s="41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">
      <c r="A195" s="12"/>
      <c r="B195" s="12"/>
      <c r="C195" s="12"/>
      <c r="D195" s="12"/>
      <c r="E195" s="12"/>
      <c r="F195" s="12"/>
      <c r="G195" s="40"/>
      <c r="H195" s="40"/>
      <c r="I195" s="41"/>
      <c r="J195" s="41"/>
      <c r="K195" s="41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">
      <c r="A196" s="12"/>
      <c r="B196" s="12"/>
      <c r="C196" s="12"/>
      <c r="D196" s="12"/>
      <c r="E196" s="12"/>
      <c r="F196" s="12"/>
      <c r="G196" s="40"/>
      <c r="H196" s="40"/>
      <c r="I196" s="41"/>
      <c r="J196" s="41"/>
      <c r="K196" s="41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">
      <c r="A197" s="12"/>
      <c r="B197" s="12"/>
      <c r="C197" s="12"/>
      <c r="D197" s="12"/>
      <c r="E197" s="12"/>
      <c r="F197" s="12"/>
      <c r="G197" s="40"/>
      <c r="H197" s="40"/>
      <c r="I197" s="41"/>
      <c r="J197" s="41"/>
      <c r="K197" s="41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">
      <c r="A198" s="12"/>
      <c r="B198" s="12"/>
      <c r="C198" s="12"/>
      <c r="D198" s="12"/>
      <c r="E198" s="12"/>
      <c r="F198" s="12"/>
      <c r="G198" s="40"/>
      <c r="H198" s="40"/>
      <c r="I198" s="41"/>
      <c r="J198" s="41"/>
      <c r="K198" s="41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">
      <c r="A199" s="12"/>
      <c r="B199" s="12"/>
      <c r="C199" s="12"/>
      <c r="D199" s="12"/>
      <c r="E199" s="12"/>
      <c r="F199" s="12"/>
      <c r="G199" s="40"/>
      <c r="H199" s="40"/>
      <c r="I199" s="41"/>
      <c r="J199" s="41"/>
      <c r="K199" s="41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">
      <c r="A200" s="12"/>
      <c r="B200" s="12"/>
      <c r="C200" s="12"/>
      <c r="D200" s="12"/>
      <c r="E200" s="12"/>
      <c r="F200" s="12"/>
      <c r="G200" s="40"/>
      <c r="H200" s="40"/>
      <c r="I200" s="41"/>
      <c r="J200" s="41"/>
      <c r="K200" s="41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">
      <c r="A201" s="12"/>
      <c r="B201" s="12"/>
      <c r="C201" s="12"/>
      <c r="D201" s="12"/>
      <c r="E201" s="12"/>
      <c r="F201" s="12"/>
      <c r="G201" s="40"/>
      <c r="H201" s="40"/>
      <c r="I201" s="41"/>
      <c r="J201" s="41"/>
      <c r="K201" s="41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">
      <c r="A202" s="12"/>
      <c r="B202" s="12"/>
      <c r="C202" s="12"/>
      <c r="D202" s="12"/>
      <c r="E202" s="12"/>
      <c r="F202" s="12"/>
      <c r="G202" s="40"/>
      <c r="H202" s="40"/>
      <c r="I202" s="41"/>
      <c r="J202" s="41"/>
      <c r="K202" s="41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">
      <c r="A203" s="12"/>
      <c r="B203" s="12"/>
      <c r="C203" s="12"/>
      <c r="D203" s="12"/>
      <c r="E203" s="12"/>
      <c r="F203" s="12"/>
      <c r="G203" s="40"/>
      <c r="H203" s="40"/>
      <c r="I203" s="41"/>
      <c r="J203" s="41"/>
      <c r="K203" s="41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</sheetData>
  <mergeCells count="149">
    <mergeCell ref="B7:C7"/>
    <mergeCell ref="J5:K5"/>
    <mergeCell ref="J6:K6"/>
    <mergeCell ref="J4:K4"/>
    <mergeCell ref="J7:K7"/>
    <mergeCell ref="B2:K2"/>
    <mergeCell ref="B3:C3"/>
    <mergeCell ref="J3:K3"/>
    <mergeCell ref="B4:C4"/>
    <mergeCell ref="B5:C5"/>
    <mergeCell ref="B6:C6"/>
    <mergeCell ref="J13:J15"/>
    <mergeCell ref="K13:K15"/>
    <mergeCell ref="B8:K8"/>
    <mergeCell ref="B9:K9"/>
    <mergeCell ref="B11:K11"/>
    <mergeCell ref="C12:F12"/>
    <mergeCell ref="H12:K12"/>
    <mergeCell ref="B13:D15"/>
    <mergeCell ref="E13:E15"/>
    <mergeCell ref="H28:I28"/>
    <mergeCell ref="H29:I29"/>
    <mergeCell ref="H30:I30"/>
    <mergeCell ref="H31:I31"/>
    <mergeCell ref="H32:I32"/>
    <mergeCell ref="F13:F15"/>
    <mergeCell ref="G13:I15"/>
    <mergeCell ref="C28:D28"/>
    <mergeCell ref="C29:D29"/>
    <mergeCell ref="C30:D30"/>
    <mergeCell ref="C31:D31"/>
    <mergeCell ref="C32:D32"/>
    <mergeCell ref="B33:E33"/>
    <mergeCell ref="F38:F40"/>
    <mergeCell ref="G38:I40"/>
    <mergeCell ref="G33:J33"/>
    <mergeCell ref="G34:K34"/>
    <mergeCell ref="B36:K36"/>
    <mergeCell ref="C37:F37"/>
    <mergeCell ref="H37:K37"/>
    <mergeCell ref="B38:D40"/>
    <mergeCell ref="E38:E40"/>
    <mergeCell ref="B34:F34"/>
    <mergeCell ref="K25:K27"/>
    <mergeCell ref="G25:I27"/>
    <mergeCell ref="J25:J27"/>
    <mergeCell ref="H20:I20"/>
    <mergeCell ref="G21:J21"/>
    <mergeCell ref="G22:K22"/>
    <mergeCell ref="H19:I19"/>
    <mergeCell ref="E25:E27"/>
    <mergeCell ref="F25:F27"/>
    <mergeCell ref="B25:D27"/>
    <mergeCell ref="C19:D19"/>
    <mergeCell ref="C20:D20"/>
    <mergeCell ref="B21:E21"/>
    <mergeCell ref="B22:F22"/>
    <mergeCell ref="C24:F24"/>
    <mergeCell ref="H24:K24"/>
    <mergeCell ref="C16:D16"/>
    <mergeCell ref="H16:I16"/>
    <mergeCell ref="C17:D17"/>
    <mergeCell ref="H17:I17"/>
    <mergeCell ref="C18:D18"/>
    <mergeCell ref="H18:I18"/>
    <mergeCell ref="K64:K66"/>
    <mergeCell ref="E64:E66"/>
    <mergeCell ref="F64:F66"/>
    <mergeCell ref="C41:D41"/>
    <mergeCell ref="H41:I41"/>
    <mergeCell ref="C42:D42"/>
    <mergeCell ref="H42:I42"/>
    <mergeCell ref="C43:D43"/>
    <mergeCell ref="H43:I43"/>
    <mergeCell ref="H44:I44"/>
    <mergeCell ref="J38:J40"/>
    <mergeCell ref="K38:K40"/>
    <mergeCell ref="H45:I45"/>
    <mergeCell ref="G46:J46"/>
    <mergeCell ref="G47:K47"/>
    <mergeCell ref="G64:I66"/>
    <mergeCell ref="J64:J66"/>
    <mergeCell ref="G58:J58"/>
    <mergeCell ref="G59:K59"/>
    <mergeCell ref="B61:K61"/>
    <mergeCell ref="H71:I71"/>
    <mergeCell ref="B64:D66"/>
    <mergeCell ref="C67:D67"/>
    <mergeCell ref="C68:D68"/>
    <mergeCell ref="C69:D69"/>
    <mergeCell ref="C70:D70"/>
    <mergeCell ref="C71:D71"/>
    <mergeCell ref="C82:D82"/>
    <mergeCell ref="C83:D83"/>
    <mergeCell ref="B84:E84"/>
    <mergeCell ref="B85:F85"/>
    <mergeCell ref="B73:F73"/>
    <mergeCell ref="C75:F75"/>
    <mergeCell ref="B76:D78"/>
    <mergeCell ref="E76:E78"/>
    <mergeCell ref="F76:F78"/>
    <mergeCell ref="C79:D79"/>
    <mergeCell ref="C56:D56"/>
    <mergeCell ref="C57:D57"/>
    <mergeCell ref="B58:E58"/>
    <mergeCell ref="B59:F59"/>
    <mergeCell ref="B72:E72"/>
    <mergeCell ref="C81:D81"/>
    <mergeCell ref="C80:D80"/>
    <mergeCell ref="B62:K62"/>
    <mergeCell ref="C63:F63"/>
    <mergeCell ref="H63:K63"/>
    <mergeCell ref="J50:J52"/>
    <mergeCell ref="F50:F52"/>
    <mergeCell ref="B50:D52"/>
    <mergeCell ref="C53:D53"/>
    <mergeCell ref="C54:D54"/>
    <mergeCell ref="C55:D55"/>
    <mergeCell ref="E50:E52"/>
    <mergeCell ref="H82:I82"/>
    <mergeCell ref="H83:I83"/>
    <mergeCell ref="C44:D44"/>
    <mergeCell ref="C45:D45"/>
    <mergeCell ref="B46:E46"/>
    <mergeCell ref="B47:F47"/>
    <mergeCell ref="C49:F49"/>
    <mergeCell ref="H49:K49"/>
    <mergeCell ref="K50:K52"/>
    <mergeCell ref="G50:I52"/>
    <mergeCell ref="H53:I53"/>
    <mergeCell ref="H54:I54"/>
    <mergeCell ref="H55:I55"/>
    <mergeCell ref="H56:I56"/>
    <mergeCell ref="H57:I57"/>
    <mergeCell ref="H80:I80"/>
    <mergeCell ref="H67:I67"/>
    <mergeCell ref="H68:I68"/>
    <mergeCell ref="H69:I69"/>
    <mergeCell ref="H70:I70"/>
    <mergeCell ref="G84:J84"/>
    <mergeCell ref="G85:K85"/>
    <mergeCell ref="G72:J72"/>
    <mergeCell ref="G73:K73"/>
    <mergeCell ref="H75:K75"/>
    <mergeCell ref="G76:I78"/>
    <mergeCell ref="J76:J78"/>
    <mergeCell ref="K76:K78"/>
    <mergeCell ref="H79:I79"/>
    <mergeCell ref="H81:I81"/>
  </mergeCells>
  <dataValidations count="2">
    <dataValidation type="list" allowBlank="1" showErrorMessage="1" sqref="C12 H12 C24 H24 C37 H37 C49 H49 C63 H63 C75 H75" xr:uid="{00000000-0002-0000-0000-000001000000}">
      <formula1>$B$4:$C$7</formula1>
    </dataValidation>
    <dataValidation type="list" allowBlank="1" showErrorMessage="1" sqref="F16:F20 K16:K20 F28:F32 K28:K32 F41:F45 K41:K45 F53:F57 K53:K57 F67:F71 K67:K71 F79:F83 K79:K83" xr:uid="{00000000-0002-0000-0000-000000000000}">
      <formula1>$C$109:$C$140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75B3-3E1C-4462-98CA-85645BA6F408}">
  <sheetPr>
    <outlinePr summaryBelow="0" summaryRight="0"/>
  </sheetPr>
  <dimension ref="A1:Y231"/>
  <sheetViews>
    <sheetView showGridLines="0" workbookViewId="0"/>
  </sheetViews>
  <sheetFormatPr defaultColWidth="12.5703125" defaultRowHeight="12.75" customHeight="1"/>
  <cols>
    <col min="1" max="1" width="2.42578125" customWidth="1"/>
    <col min="2" max="2" width="7.5703125" customWidth="1"/>
    <col min="3" max="3" width="16.42578125" customWidth="1"/>
    <col min="4" max="4" width="8.85546875" customWidth="1"/>
    <col min="5" max="5" width="5.140625" customWidth="1"/>
    <col min="6" max="6" width="8.85546875" customWidth="1"/>
    <col min="7" max="7" width="7.5703125" customWidth="1"/>
    <col min="8" max="9" width="12.5703125" customWidth="1"/>
    <col min="10" max="10" width="5.140625" customWidth="1"/>
    <col min="11" max="11" width="8.85546875" customWidth="1"/>
    <col min="12" max="12" width="8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3.85546875" hidden="1" customWidth="1"/>
    <col min="21" max="21" width="12.5703125" hidden="1" customWidth="1"/>
    <col min="22" max="25" width="8.42578125" hidden="1" customWidth="1"/>
  </cols>
  <sheetData>
    <row r="1" spans="1:25" ht="23.25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 hidden="1">
      <c r="A2" s="1"/>
      <c r="B2" s="108" t="s">
        <v>277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hidden="1">
      <c r="A3" s="2"/>
      <c r="B3" s="49" t="s">
        <v>1</v>
      </c>
      <c r="C3" s="46"/>
      <c r="D3" s="3" t="s">
        <v>2</v>
      </c>
      <c r="E3" s="3" t="s">
        <v>3</v>
      </c>
      <c r="F3" s="3" t="s">
        <v>169</v>
      </c>
      <c r="G3" s="3" t="s">
        <v>4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119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 hidden="1">
      <c r="A4" s="118">
        <v>1</v>
      </c>
      <c r="B4" s="117" t="str">
        <f>VLOOKUP(A4,$M$4:$X$11,2,FALSE)</f>
        <v>Lakelands</v>
      </c>
      <c r="C4" s="46"/>
      <c r="D4" s="116">
        <f>VLOOKUP(A4,$M$4:$X$11,3,FALSE)</f>
        <v>1</v>
      </c>
      <c r="E4" s="116">
        <f>VLOOKUP(A4,$M$4:$X$11,4,FALSE)</f>
        <v>1</v>
      </c>
      <c r="F4" s="116">
        <f>VLOOKUP(A4,$M$4:$X$11,5,FALSE)</f>
        <v>0</v>
      </c>
      <c r="G4" s="116">
        <f>VLOOKUP(A4,$M$4:$X$11,6,FALSE)</f>
        <v>0</v>
      </c>
      <c r="H4" s="116">
        <f>VLOOKUP(A4,$M$4:$X$11,7,FALSE)</f>
        <v>4</v>
      </c>
      <c r="I4" s="116">
        <f>VLOOKUP(A4,$M$4:$X$11,8,FALSE)</f>
        <v>3</v>
      </c>
      <c r="J4" s="115">
        <f>VLOOKUP(A4,$M$4:$X$11,9,FALSE)</f>
        <v>2</v>
      </c>
      <c r="K4" s="46"/>
      <c r="L4" s="112"/>
      <c r="M4" s="112">
        <f>RANK(X4,$X$4:$X$11,1)</f>
        <v>7</v>
      </c>
      <c r="N4" s="114" t="s">
        <v>276</v>
      </c>
      <c r="O4" s="113">
        <f>COUNTIF($N$13:$P$221,N4)</f>
        <v>0</v>
      </c>
      <c r="P4" s="112">
        <f>COUNTIF($R$13:$R$221,N4)</f>
        <v>0</v>
      </c>
      <c r="Q4" s="112">
        <f>COUNTIF($S$13:$T$221,N4)</f>
        <v>0</v>
      </c>
      <c r="R4" s="112">
        <f>O4-P4-Q4</f>
        <v>0</v>
      </c>
      <c r="S4" s="112">
        <f>SUMIF($N$12:$N$118,N4,$O$12:$O$118)+SUMIF($P$12:$P$118,N4,$Q$12:$Q$118)</f>
        <v>0</v>
      </c>
      <c r="T4" s="112">
        <f>O4*7-S4</f>
        <v>0</v>
      </c>
      <c r="U4" s="112">
        <f>P4*2+Q4</f>
        <v>0</v>
      </c>
      <c r="V4" s="112">
        <f>U4+(S4/100)</f>
        <v>0</v>
      </c>
      <c r="W4" s="112">
        <f>RANK(V4,$V$4:$V$11)</f>
        <v>7</v>
      </c>
      <c r="X4" s="112">
        <f>W4+0.01</f>
        <v>7.01</v>
      </c>
      <c r="Y4" s="111"/>
    </row>
    <row r="5" spans="1:25" ht="15" hidden="1">
      <c r="A5" s="118">
        <v>2</v>
      </c>
      <c r="B5" s="117" t="str">
        <f>VLOOKUP(A5,$M$4:$X$11,2,FALSE)</f>
        <v>Gosnells 2</v>
      </c>
      <c r="C5" s="46"/>
      <c r="D5" s="116">
        <f>VLOOKUP(A5,$M$4:$X$11,3,FALSE)</f>
        <v>1</v>
      </c>
      <c r="E5" s="116">
        <f>VLOOKUP(A5,$M$4:$X$11,4,FALSE)</f>
        <v>1</v>
      </c>
      <c r="F5" s="116">
        <f>VLOOKUP(A5,$M$4:$X$11,5,FALSE)</f>
        <v>0</v>
      </c>
      <c r="G5" s="116">
        <f>VLOOKUP(A5,$M$4:$X$11,6,FALSE)</f>
        <v>0</v>
      </c>
      <c r="H5" s="116">
        <f>VLOOKUP(A5,$M$4:$X$11,7,FALSE)</f>
        <v>4</v>
      </c>
      <c r="I5" s="116">
        <f>VLOOKUP(A5,$M$4:$X$11,8,FALSE)</f>
        <v>3</v>
      </c>
      <c r="J5" s="115">
        <f>VLOOKUP(A5,$M$4:$X$11,9,FALSE)</f>
        <v>2</v>
      </c>
      <c r="K5" s="46"/>
      <c r="L5" s="112"/>
      <c r="M5" s="112">
        <f>RANK(X5,$X$4:$X$11,1)</f>
        <v>1</v>
      </c>
      <c r="N5" s="114" t="s">
        <v>130</v>
      </c>
      <c r="O5" s="113">
        <f>COUNTIF($N$13:$P$221,N5)</f>
        <v>1</v>
      </c>
      <c r="P5" s="112">
        <f>COUNTIF($R$13:$R$221,N5)</f>
        <v>1</v>
      </c>
      <c r="Q5" s="112">
        <f>COUNTIF($S$13:$T$221,N5)</f>
        <v>0</v>
      </c>
      <c r="R5" s="112">
        <f>O5-P5-Q5</f>
        <v>0</v>
      </c>
      <c r="S5" s="112">
        <f>SUMIF($N$12:$N$118,N5,$O$12:$O$118)+SUMIF($P$12:$P$118,N5,$Q$12:$Q$118)</f>
        <v>4</v>
      </c>
      <c r="T5" s="112">
        <f>O5*7-S5</f>
        <v>3</v>
      </c>
      <c r="U5" s="112">
        <f>P5*2+Q5</f>
        <v>2</v>
      </c>
      <c r="V5" s="112">
        <f>U5+(S5/100)</f>
        <v>2.04</v>
      </c>
      <c r="W5" s="112">
        <f>RANK(V5,$V$4:$V$11)</f>
        <v>1</v>
      </c>
      <c r="X5" s="112">
        <f>W5+0.02</f>
        <v>1.02</v>
      </c>
      <c r="Y5" s="111"/>
    </row>
    <row r="6" spans="1:25" ht="15" hidden="1">
      <c r="A6" s="118">
        <v>3</v>
      </c>
      <c r="B6" s="117" t="str">
        <f>VLOOKUP(A6,$M$4:$X$11,2,FALSE)</f>
        <v>The Vines 2</v>
      </c>
      <c r="C6" s="46"/>
      <c r="D6" s="116">
        <f>VLOOKUP(A6,$M$4:$X$11,3,FALSE)</f>
        <v>1</v>
      </c>
      <c r="E6" s="116">
        <f>VLOOKUP(A6,$M$4:$X$11,4,FALSE)</f>
        <v>1</v>
      </c>
      <c r="F6" s="116">
        <f>VLOOKUP(A6,$M$4:$X$11,5,FALSE)</f>
        <v>0</v>
      </c>
      <c r="G6" s="116">
        <f>VLOOKUP(A6,$M$4:$X$11,6,FALSE)</f>
        <v>0</v>
      </c>
      <c r="H6" s="116">
        <f>VLOOKUP(A6,$M$4:$X$11,7,FALSE)</f>
        <v>3.5</v>
      </c>
      <c r="I6" s="116">
        <f>VLOOKUP(A6,$M$4:$X$11,8,FALSE)</f>
        <v>3.5</v>
      </c>
      <c r="J6" s="115">
        <f>VLOOKUP(A6,$M$4:$X$11,9,FALSE)</f>
        <v>2</v>
      </c>
      <c r="K6" s="46"/>
      <c r="L6" s="112"/>
      <c r="M6" s="112">
        <f>RANK(X6,$X$4:$X$11,1)</f>
        <v>2</v>
      </c>
      <c r="N6" s="114" t="s">
        <v>128</v>
      </c>
      <c r="O6" s="113">
        <f>COUNTIF($N$13:$P$221,N6)</f>
        <v>1</v>
      </c>
      <c r="P6" s="112">
        <f>COUNTIF($R$13:$R$221,N6)</f>
        <v>1</v>
      </c>
      <c r="Q6" s="112">
        <f>COUNTIF($S$13:$T$221,N6)</f>
        <v>0</v>
      </c>
      <c r="R6" s="112">
        <f>O6-P6-Q6</f>
        <v>0</v>
      </c>
      <c r="S6" s="112">
        <f>SUMIF($N$12:$N$118,N6,$O$12:$O$118)+SUMIF($P$12:$P$118,N6,$Q$12:$Q$118)</f>
        <v>4</v>
      </c>
      <c r="T6" s="112">
        <f>O6*7-S6</f>
        <v>3</v>
      </c>
      <c r="U6" s="112">
        <f>P6*2+Q6</f>
        <v>2</v>
      </c>
      <c r="V6" s="112">
        <f>U6+(S6/100)</f>
        <v>2.04</v>
      </c>
      <c r="W6" s="112">
        <f>RANK(V6,$V$4:$V$11)</f>
        <v>1</v>
      </c>
      <c r="X6" s="112">
        <f>W6+0.03</f>
        <v>1.03</v>
      </c>
      <c r="Y6" s="111"/>
    </row>
    <row r="7" spans="1:25" ht="15" hidden="1">
      <c r="A7" s="118">
        <v>4</v>
      </c>
      <c r="B7" s="117" t="str">
        <f>VLOOKUP(A7,$M$4:$X$11,2,FALSE)</f>
        <v>Joondalup 2</v>
      </c>
      <c r="C7" s="46"/>
      <c r="D7" s="116">
        <f>VLOOKUP(A7,$M$4:$X$11,3,FALSE)</f>
        <v>1</v>
      </c>
      <c r="E7" s="116">
        <f>VLOOKUP(A7,$M$4:$X$11,4,FALSE)</f>
        <v>1</v>
      </c>
      <c r="F7" s="116">
        <f>VLOOKUP(A7,$M$4:$X$11,5,FALSE)</f>
        <v>0</v>
      </c>
      <c r="G7" s="116">
        <f>VLOOKUP(A7,$M$4:$X$11,6,FALSE)</f>
        <v>0</v>
      </c>
      <c r="H7" s="116">
        <f>VLOOKUP(A7,$M$4:$X$11,7,FALSE)</f>
        <v>3</v>
      </c>
      <c r="I7" s="116">
        <f>VLOOKUP(A7,$M$4:$X$11,8,FALSE)</f>
        <v>4</v>
      </c>
      <c r="J7" s="115">
        <f>VLOOKUP(A7,$M$4:$X$11,9,FALSE)</f>
        <v>2</v>
      </c>
      <c r="K7" s="46"/>
      <c r="L7" s="112"/>
      <c r="M7" s="112">
        <f>RANK(X7,$X$4:$X$11,1)</f>
        <v>8</v>
      </c>
      <c r="N7" s="114" t="s">
        <v>275</v>
      </c>
      <c r="O7" s="113">
        <f>COUNTIF($N$13:$P$221,N7)</f>
        <v>0</v>
      </c>
      <c r="P7" s="112">
        <f>COUNTIF($R$13:$R$221,N7)</f>
        <v>0</v>
      </c>
      <c r="Q7" s="112">
        <f>COUNTIF($S$13:$T$221,N7)</f>
        <v>0</v>
      </c>
      <c r="R7" s="112">
        <f>O7-P7-Q7</f>
        <v>0</v>
      </c>
      <c r="S7" s="112">
        <f>SUMIF($N$12:$N$118,N7,$O$12:$O$118)+SUMIF($P$12:$P$118,N7,$Q$12:$Q$118)</f>
        <v>0</v>
      </c>
      <c r="T7" s="112">
        <f>O7*7-S7</f>
        <v>0</v>
      </c>
      <c r="U7" s="112">
        <f>P7*2+Q7</f>
        <v>0</v>
      </c>
      <c r="V7" s="112">
        <f>U7+(S7/100)</f>
        <v>0</v>
      </c>
      <c r="W7" s="112">
        <f>RANK(V7,$V$4:$V$11)</f>
        <v>7</v>
      </c>
      <c r="X7" s="112">
        <f>W7+0.04</f>
        <v>7.04</v>
      </c>
      <c r="Y7" s="111"/>
    </row>
    <row r="8" spans="1:25" ht="15" hidden="1">
      <c r="A8" s="118">
        <v>5</v>
      </c>
      <c r="B8" s="117" t="str">
        <f>VLOOKUP(A8,$M$4:$X$11,2,FALSE)</f>
        <v>Lake Karrinyup 2</v>
      </c>
      <c r="C8" s="46"/>
      <c r="D8" s="116">
        <f>VLOOKUP(A8,$M$4:$X$11,3,FALSE)</f>
        <v>1</v>
      </c>
      <c r="E8" s="116">
        <f>VLOOKUP(A8,$M$4:$X$11,4,FALSE)</f>
        <v>0</v>
      </c>
      <c r="F8" s="116">
        <f>VLOOKUP(A8,$M$4:$X$11,5,FALSE)</f>
        <v>0</v>
      </c>
      <c r="G8" s="116">
        <f>VLOOKUP(A8,$M$4:$X$11,6,FALSE)</f>
        <v>1</v>
      </c>
      <c r="H8" s="116">
        <f>VLOOKUP(A8,$M$4:$X$11,7,FALSE)</f>
        <v>1</v>
      </c>
      <c r="I8" s="116">
        <f>VLOOKUP(A8,$M$4:$X$11,8,FALSE)</f>
        <v>6</v>
      </c>
      <c r="J8" s="115">
        <f>VLOOKUP(A8,$M$4:$X$11,9,FALSE)</f>
        <v>0</v>
      </c>
      <c r="K8" s="46"/>
      <c r="L8" s="112"/>
      <c r="M8" s="112">
        <f>RANK(X8,$X$4:$X$11,1)</f>
        <v>5</v>
      </c>
      <c r="N8" s="114" t="s">
        <v>131</v>
      </c>
      <c r="O8" s="113">
        <f>COUNTIF($N$13:$P$221,N8)</f>
        <v>1</v>
      </c>
      <c r="P8" s="112">
        <f>COUNTIF($R$13:$R$221,N8)</f>
        <v>0</v>
      </c>
      <c r="Q8" s="112">
        <f>COUNTIF($S$13:$T$221,N8)</f>
        <v>0</v>
      </c>
      <c r="R8" s="112">
        <f>O8-P8-Q8</f>
        <v>1</v>
      </c>
      <c r="S8" s="112">
        <f>SUMIF($N$12:$N$118,N8,$O$12:$O$118)+SUMIF($P$12:$P$118,N8,$Q$12:$Q$118)</f>
        <v>1</v>
      </c>
      <c r="T8" s="112">
        <f>O8*7-S8</f>
        <v>6</v>
      </c>
      <c r="U8" s="112">
        <f>P8*2+Q8</f>
        <v>0</v>
      </c>
      <c r="V8" s="112">
        <f>U8+(S8/100)</f>
        <v>0.01</v>
      </c>
      <c r="W8" s="112">
        <f>RANK(V8,$V$4:$V$11)</f>
        <v>5</v>
      </c>
      <c r="X8" s="112">
        <f>W8+0.05</f>
        <v>5.05</v>
      </c>
      <c r="Y8" s="111"/>
    </row>
    <row r="9" spans="1:25" ht="15" hidden="1">
      <c r="A9" s="118">
        <v>6</v>
      </c>
      <c r="B9" s="117" t="str">
        <f>VLOOKUP(A9,$M$4:$X$11,2,FALSE)</f>
        <v>Mount Lawley 1</v>
      </c>
      <c r="C9" s="46"/>
      <c r="D9" s="116">
        <f>VLOOKUP(A9,$M$4:$X$11,3,FALSE)</f>
        <v>1</v>
      </c>
      <c r="E9" s="116">
        <f>VLOOKUP(A9,$M$4:$X$11,4,FALSE)</f>
        <v>0</v>
      </c>
      <c r="F9" s="116">
        <f>VLOOKUP(A9,$M$4:$X$11,5,FALSE)</f>
        <v>0</v>
      </c>
      <c r="G9" s="116">
        <f>VLOOKUP(A9,$M$4:$X$11,6,FALSE)</f>
        <v>1</v>
      </c>
      <c r="H9" s="116">
        <f>VLOOKUP(A9,$M$4:$X$11,7,FALSE)</f>
        <v>1</v>
      </c>
      <c r="I9" s="116">
        <f>VLOOKUP(A9,$M$4:$X$11,8,FALSE)</f>
        <v>6</v>
      </c>
      <c r="J9" s="115">
        <f>VLOOKUP(A9,$M$4:$X$11,9,FALSE)</f>
        <v>0</v>
      </c>
      <c r="K9" s="46"/>
      <c r="L9" s="112"/>
      <c r="M9" s="112">
        <f>RANK(X9,$X$4:$X$11,1)</f>
        <v>4</v>
      </c>
      <c r="N9" s="114" t="s">
        <v>223</v>
      </c>
      <c r="O9" s="113">
        <f>COUNTIF($N$13:$P$221,N9)</f>
        <v>1</v>
      </c>
      <c r="P9" s="112">
        <f>COUNTIF($R$13:$R$221,N9)</f>
        <v>1</v>
      </c>
      <c r="Q9" s="112">
        <f>COUNTIF($S$13:$T$221,N9)</f>
        <v>0</v>
      </c>
      <c r="R9" s="112">
        <f>O9-P9-Q9</f>
        <v>0</v>
      </c>
      <c r="S9" s="112">
        <f>SUMIF($N$12:$N$118,N9,$O$12:$O$118)+SUMIF($P$12:$P$118,N9,$Q$12:$Q$118)</f>
        <v>3</v>
      </c>
      <c r="T9" s="112">
        <f>O9*7-S9</f>
        <v>4</v>
      </c>
      <c r="U9" s="112">
        <f>P9*2+Q9</f>
        <v>2</v>
      </c>
      <c r="V9" s="112">
        <f>U9+(S9/100)</f>
        <v>2.0299999999999998</v>
      </c>
      <c r="W9" s="112">
        <f>RANK(V9,$V$4:$V$11)</f>
        <v>4</v>
      </c>
      <c r="X9" s="112">
        <f>W9+0.06</f>
        <v>4.0599999999999996</v>
      </c>
      <c r="Y9" s="111"/>
    </row>
    <row r="10" spans="1:25" ht="15" hidden="1">
      <c r="A10" s="118">
        <v>7</v>
      </c>
      <c r="B10" s="117" t="str">
        <f>VLOOKUP(A10,$M$4:$X$11,2,FALSE)</f>
        <v>Hartfield</v>
      </c>
      <c r="C10" s="46"/>
      <c r="D10" s="116">
        <f>VLOOKUP(A10,$M$4:$X$11,3,FALSE)</f>
        <v>0</v>
      </c>
      <c r="E10" s="116">
        <f>VLOOKUP(A10,$M$4:$X$11,4,FALSE)</f>
        <v>0</v>
      </c>
      <c r="F10" s="116">
        <f>VLOOKUP(A10,$M$4:$X$11,5,FALSE)</f>
        <v>0</v>
      </c>
      <c r="G10" s="116">
        <f>VLOOKUP(A10,$M$4:$X$11,6,FALSE)</f>
        <v>0</v>
      </c>
      <c r="H10" s="116">
        <f>VLOOKUP(A10,$M$4:$X$11,7,FALSE)</f>
        <v>0</v>
      </c>
      <c r="I10" s="116">
        <f>VLOOKUP(A10,$M$4:$X$11,8,FALSE)</f>
        <v>0</v>
      </c>
      <c r="J10" s="115">
        <f>VLOOKUP(A10,$M$4:$X$11,9,FALSE)</f>
        <v>0</v>
      </c>
      <c r="K10" s="46"/>
      <c r="L10" s="112"/>
      <c r="M10" s="112">
        <f>RANK(X10,$X$4:$X$11,1)</f>
        <v>3</v>
      </c>
      <c r="N10" s="114" t="s">
        <v>212</v>
      </c>
      <c r="O10" s="113">
        <f>COUNTIF($N$13:$P$221,N10)</f>
        <v>1</v>
      </c>
      <c r="P10" s="112">
        <f>COUNTIF($R$13:$R$221,N10)</f>
        <v>1</v>
      </c>
      <c r="Q10" s="112">
        <f>COUNTIF($S$13:$T$221,N10)</f>
        <v>0</v>
      </c>
      <c r="R10" s="112">
        <f>O10-P10-Q10</f>
        <v>0</v>
      </c>
      <c r="S10" s="112">
        <f>SUMIF($N$12:$N$118,N10,$O$12:$O$118)+SUMIF($P$12:$P$118,N10,$Q$12:$Q$118)</f>
        <v>3.5</v>
      </c>
      <c r="T10" s="112">
        <f>O10*7-S10</f>
        <v>3.5</v>
      </c>
      <c r="U10" s="112">
        <f>P10*2+Q10</f>
        <v>2</v>
      </c>
      <c r="V10" s="112">
        <f>U10+(S10/100)</f>
        <v>2.0350000000000001</v>
      </c>
      <c r="W10" s="112">
        <f>RANK(V10,$V$4:$V$11)</f>
        <v>3</v>
      </c>
      <c r="X10" s="112">
        <f>W10+0.07</f>
        <v>3.07</v>
      </c>
      <c r="Y10" s="111"/>
    </row>
    <row r="11" spans="1:25" ht="15" hidden="1">
      <c r="A11" s="118">
        <v>8</v>
      </c>
      <c r="B11" s="117" t="str">
        <f>VLOOKUP(A11,$M$4:$X$11,2,FALSE)</f>
        <v>Bunbury</v>
      </c>
      <c r="C11" s="46"/>
      <c r="D11" s="116">
        <f>VLOOKUP(A11,$M$4:$X$11,3,FALSE)</f>
        <v>0</v>
      </c>
      <c r="E11" s="116">
        <f>VLOOKUP(A11,$M$4:$X$11,4,FALSE)</f>
        <v>0</v>
      </c>
      <c r="F11" s="116">
        <f>VLOOKUP(A11,$M$4:$X$11,5,FALSE)</f>
        <v>0</v>
      </c>
      <c r="G11" s="116">
        <f>VLOOKUP(A11,$M$4:$X$11,6,FALSE)</f>
        <v>0</v>
      </c>
      <c r="H11" s="116">
        <f>VLOOKUP(A11,$M$4:$X$11,7,FALSE)</f>
        <v>0</v>
      </c>
      <c r="I11" s="116">
        <f>VLOOKUP(A11,$M$4:$X$11,8,FALSE)</f>
        <v>0</v>
      </c>
      <c r="J11" s="115">
        <f>VLOOKUP(A11,$M$4:$X$11,9,FALSE)</f>
        <v>0</v>
      </c>
      <c r="K11" s="46"/>
      <c r="L11" s="112"/>
      <c r="M11" s="112">
        <f>RANK(X11,$X$4:$X$11,1)</f>
        <v>6</v>
      </c>
      <c r="N11" s="114" t="s">
        <v>127</v>
      </c>
      <c r="O11" s="113">
        <f>COUNTIF($N$13:$P$221,N11)</f>
        <v>1</v>
      </c>
      <c r="P11" s="112">
        <f>COUNTIF($R$13:$R$221,N11)</f>
        <v>0</v>
      </c>
      <c r="Q11" s="112">
        <f>COUNTIF($S$13:$T$221,N11)</f>
        <v>0</v>
      </c>
      <c r="R11" s="112">
        <f>O11-P11-Q11</f>
        <v>1</v>
      </c>
      <c r="S11" s="112">
        <f>SUMIF($N$12:$N$118,N11,$O$12:$O$118)+SUMIF($P$12:$P$118,N11,$Q$12:$Q$118)</f>
        <v>1</v>
      </c>
      <c r="T11" s="112">
        <f>O11*7-S11</f>
        <v>6</v>
      </c>
      <c r="U11" s="112">
        <f>P11*2+Q11</f>
        <v>0</v>
      </c>
      <c r="V11" s="112">
        <f>U11+(S11/100)</f>
        <v>0.01</v>
      </c>
      <c r="W11" s="112">
        <f>RANK(V11,$V$4:$V$11)</f>
        <v>5</v>
      </c>
      <c r="X11" s="112">
        <f>W11+0.08</f>
        <v>5.08</v>
      </c>
      <c r="Y11" s="111"/>
    </row>
    <row r="12" spans="1:25" ht="15" hidden="1">
      <c r="A12" s="109"/>
      <c r="B12" s="110"/>
      <c r="C12" s="48"/>
      <c r="D12" s="48"/>
      <c r="E12" s="48"/>
      <c r="F12" s="48"/>
      <c r="G12" s="48"/>
      <c r="H12" s="48"/>
      <c r="I12" s="48"/>
      <c r="J12" s="48"/>
      <c r="K12" s="46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</row>
    <row r="13" spans="1:25" ht="23.25">
      <c r="A13" s="1"/>
      <c r="B13" s="108" t="s">
        <v>20</v>
      </c>
      <c r="C13" s="48"/>
      <c r="D13" s="48"/>
      <c r="E13" s="48"/>
      <c r="F13" s="48"/>
      <c r="G13" s="48"/>
      <c r="H13" s="48"/>
      <c r="I13" s="48"/>
      <c r="J13" s="48"/>
      <c r="K13" s="4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25" customHeight="1">
      <c r="A14" s="103"/>
      <c r="B14" s="60" t="s">
        <v>168</v>
      </c>
      <c r="C14" s="48"/>
      <c r="D14" s="48"/>
      <c r="E14" s="48"/>
      <c r="F14" s="48"/>
      <c r="G14" s="48"/>
      <c r="H14" s="48"/>
      <c r="I14" s="48"/>
      <c r="J14" s="48"/>
      <c r="K14" s="48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</row>
    <row r="15" spans="1:25" ht="15">
      <c r="A15" s="18"/>
      <c r="B15" s="19" t="s">
        <v>22</v>
      </c>
      <c r="C15" s="100" t="s">
        <v>127</v>
      </c>
      <c r="D15" s="48"/>
      <c r="E15" s="48"/>
      <c r="F15" s="46"/>
      <c r="G15" s="24" t="s">
        <v>22</v>
      </c>
      <c r="H15" s="99" t="s">
        <v>128</v>
      </c>
      <c r="I15" s="48"/>
      <c r="J15" s="48"/>
      <c r="K15" s="46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ht="15">
      <c r="A16" s="18"/>
      <c r="B16" s="97" t="s">
        <v>126</v>
      </c>
      <c r="C16" s="98" t="s">
        <v>23</v>
      </c>
      <c r="D16" s="95"/>
      <c r="E16" s="94"/>
      <c r="F16" s="97" t="s">
        <v>25</v>
      </c>
      <c r="G16" s="93" t="s">
        <v>126</v>
      </c>
      <c r="H16" s="96" t="s">
        <v>23</v>
      </c>
      <c r="I16" s="95"/>
      <c r="J16" s="94"/>
      <c r="K16" s="93" t="s">
        <v>25</v>
      </c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1:25" ht="15">
      <c r="A17" s="18"/>
      <c r="B17" s="92"/>
      <c r="C17" s="64"/>
      <c r="D17" s="55"/>
      <c r="E17" s="52"/>
      <c r="F17" s="92"/>
      <c r="G17" s="92"/>
      <c r="H17" s="64"/>
      <c r="I17" s="55"/>
      <c r="J17" s="52"/>
      <c r="K17" s="92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1:25" ht="15">
      <c r="A18" s="18"/>
      <c r="B18" s="91"/>
      <c r="C18" s="65"/>
      <c r="D18" s="56"/>
      <c r="E18" s="53"/>
      <c r="F18" s="91"/>
      <c r="G18" s="91"/>
      <c r="H18" s="65"/>
      <c r="I18" s="56"/>
      <c r="J18" s="53"/>
      <c r="K18" s="91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1:25" ht="15">
      <c r="A19" s="18"/>
      <c r="B19" s="19">
        <v>1</v>
      </c>
      <c r="C19" s="66" t="s">
        <v>274</v>
      </c>
      <c r="D19" s="48"/>
      <c r="E19" s="46"/>
      <c r="F19" s="23" t="s">
        <v>37</v>
      </c>
      <c r="G19" s="24">
        <v>1</v>
      </c>
      <c r="H19" s="66" t="s">
        <v>273</v>
      </c>
      <c r="I19" s="48"/>
      <c r="J19" s="46"/>
      <c r="K19" s="23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</row>
    <row r="20" spans="1:25" ht="15">
      <c r="A20" s="18"/>
      <c r="B20" s="19">
        <v>2</v>
      </c>
      <c r="C20" s="66" t="s">
        <v>228</v>
      </c>
      <c r="D20" s="48"/>
      <c r="E20" s="46"/>
      <c r="F20" s="23"/>
      <c r="G20" s="24">
        <v>2</v>
      </c>
      <c r="H20" s="66" t="s">
        <v>272</v>
      </c>
      <c r="I20" s="48"/>
      <c r="J20" s="46"/>
      <c r="K20" s="23" t="s">
        <v>58</v>
      </c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</row>
    <row r="21" spans="1:25" ht="15">
      <c r="A21" s="18"/>
      <c r="B21" s="19">
        <v>3</v>
      </c>
      <c r="C21" s="66" t="s">
        <v>240</v>
      </c>
      <c r="D21" s="48"/>
      <c r="E21" s="46"/>
      <c r="F21" s="23"/>
      <c r="G21" s="24">
        <v>3</v>
      </c>
      <c r="H21" s="66" t="s">
        <v>191</v>
      </c>
      <c r="I21" s="48"/>
      <c r="J21" s="46"/>
      <c r="K21" s="23" t="s">
        <v>60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</row>
    <row r="22" spans="1:25" ht="15">
      <c r="A22" s="18"/>
      <c r="B22" s="19">
        <v>4</v>
      </c>
      <c r="C22" s="66" t="s">
        <v>271</v>
      </c>
      <c r="D22" s="48"/>
      <c r="E22" s="46"/>
      <c r="F22" s="23"/>
      <c r="G22" s="24">
        <v>4</v>
      </c>
      <c r="H22" s="66" t="s">
        <v>185</v>
      </c>
      <c r="I22" s="48"/>
      <c r="J22" s="46"/>
      <c r="K22" s="23" t="s">
        <v>55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5">
      <c r="A23" s="18"/>
      <c r="B23" s="19">
        <v>5</v>
      </c>
      <c r="C23" s="66" t="s">
        <v>270</v>
      </c>
      <c r="D23" s="48"/>
      <c r="E23" s="46"/>
      <c r="F23" s="23"/>
      <c r="G23" s="24">
        <v>5</v>
      </c>
      <c r="H23" s="66" t="s">
        <v>269</v>
      </c>
      <c r="I23" s="48"/>
      <c r="J23" s="46"/>
      <c r="K23" s="23" t="s">
        <v>37</v>
      </c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</row>
    <row r="24" spans="1:25" ht="15">
      <c r="A24" s="18"/>
      <c r="B24" s="89" t="str">
        <f>"TOTAL MATCHES WON BY : "&amp;C15</f>
        <v>TOTAL MATCHES WON BY : Mount Lawley 1</v>
      </c>
      <c r="C24" s="48"/>
      <c r="D24" s="48"/>
      <c r="E24" s="46"/>
      <c r="F24" s="87">
        <f>COUNTA(F19:F23)-0.5*COUNTIF(F19:F23,"Sq*")-COUNTIF(F19:F23,"TBA")</f>
        <v>1</v>
      </c>
      <c r="G24" s="88" t="str">
        <f>"TOTAL MATCHES WON BY : "&amp;H15</f>
        <v>TOTAL MATCHES WON BY : Gosnells 2</v>
      </c>
      <c r="H24" s="48"/>
      <c r="I24" s="48"/>
      <c r="J24" s="46"/>
      <c r="K24" s="87">
        <f>COUNTA(K19:K23)-0.5*COUNTIF(K19:K23,"Sq*")-COUNTIF(K19:K23,"TBA")</f>
        <v>4</v>
      </c>
      <c r="L24" s="86"/>
      <c r="M24" s="86"/>
      <c r="N24" s="86" t="str">
        <f>IF(F24+K24=0,"",C15)</f>
        <v>Mount Lawley 1</v>
      </c>
      <c r="O24" s="86">
        <f>F24</f>
        <v>1</v>
      </c>
      <c r="P24" s="86" t="str">
        <f>IF(F24+K24=0,"",H15)</f>
        <v>Gosnells 2</v>
      </c>
      <c r="Q24" s="86">
        <f>K24</f>
        <v>4</v>
      </c>
      <c r="R24" s="86" t="str">
        <f>G25</f>
        <v>Gosnells 2</v>
      </c>
      <c r="S24" s="86" t="str">
        <f>IF(R24="HALVED",C15,"")</f>
        <v/>
      </c>
      <c r="T24" s="86" t="str">
        <f>IF(R24="HALVED",H15,"")</f>
        <v/>
      </c>
      <c r="U24" s="86"/>
      <c r="V24" s="86"/>
      <c r="W24" s="86"/>
      <c r="X24" s="86"/>
      <c r="Y24" s="86"/>
    </row>
    <row r="25" spans="1:25" ht="15">
      <c r="A25" s="31"/>
      <c r="B25" s="85" t="s">
        <v>41</v>
      </c>
      <c r="C25" s="48"/>
      <c r="D25" s="48"/>
      <c r="E25" s="48"/>
      <c r="F25" s="46"/>
      <c r="G25" s="68" t="str">
        <f>IF(F24+K24&lt;4,"",IF(F24=K24,"HALVED",IF(F24&gt;K24,C15,H15)))</f>
        <v>Gosnells 2</v>
      </c>
      <c r="H25" s="48"/>
      <c r="I25" s="48"/>
      <c r="J25" s="48"/>
      <c r="K25" s="46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ht="15">
      <c r="A26" s="31"/>
      <c r="B26" s="102"/>
      <c r="C26" s="102"/>
      <c r="D26" s="102"/>
      <c r="E26" s="102"/>
      <c r="F26" s="102"/>
      <c r="G26" s="101"/>
      <c r="H26" s="101"/>
      <c r="I26" s="101"/>
      <c r="J26" s="101"/>
      <c r="K26" s="101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ht="15">
      <c r="A27" s="18"/>
      <c r="B27" s="19" t="s">
        <v>22</v>
      </c>
      <c r="C27" s="100" t="s">
        <v>131</v>
      </c>
      <c r="D27" s="48"/>
      <c r="E27" s="48"/>
      <c r="F27" s="46"/>
      <c r="G27" s="24" t="s">
        <v>22</v>
      </c>
      <c r="H27" s="99" t="s">
        <v>130</v>
      </c>
      <c r="I27" s="48"/>
      <c r="J27" s="48"/>
      <c r="K27" s="46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1:25" ht="15">
      <c r="A28" s="18"/>
      <c r="B28" s="97" t="s">
        <v>126</v>
      </c>
      <c r="C28" s="98" t="s">
        <v>23</v>
      </c>
      <c r="D28" s="95"/>
      <c r="E28" s="94"/>
      <c r="F28" s="97" t="s">
        <v>25</v>
      </c>
      <c r="G28" s="93" t="s">
        <v>126</v>
      </c>
      <c r="H28" s="96" t="s">
        <v>23</v>
      </c>
      <c r="I28" s="95"/>
      <c r="J28" s="94"/>
      <c r="K28" s="93" t="s">
        <v>25</v>
      </c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</row>
    <row r="29" spans="1:25" ht="15">
      <c r="A29" s="18"/>
      <c r="B29" s="92"/>
      <c r="C29" s="64"/>
      <c r="D29" s="55"/>
      <c r="E29" s="52"/>
      <c r="F29" s="92"/>
      <c r="G29" s="92"/>
      <c r="H29" s="64"/>
      <c r="I29" s="55"/>
      <c r="J29" s="52"/>
      <c r="K29" s="92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</row>
    <row r="30" spans="1:25" ht="15">
      <c r="A30" s="18"/>
      <c r="B30" s="91"/>
      <c r="C30" s="65"/>
      <c r="D30" s="56"/>
      <c r="E30" s="53"/>
      <c r="F30" s="91"/>
      <c r="G30" s="91"/>
      <c r="H30" s="65"/>
      <c r="I30" s="56"/>
      <c r="J30" s="53"/>
      <c r="K30" s="91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</row>
    <row r="31" spans="1:25" ht="15">
      <c r="A31" s="18"/>
      <c r="B31" s="19">
        <v>1</v>
      </c>
      <c r="C31" s="66" t="s">
        <v>268</v>
      </c>
      <c r="D31" s="48"/>
      <c r="E31" s="46"/>
      <c r="F31" s="23"/>
      <c r="G31" s="24">
        <v>1</v>
      </c>
      <c r="H31" s="66" t="s">
        <v>179</v>
      </c>
      <c r="I31" s="48"/>
      <c r="J31" s="46"/>
      <c r="K31" s="23" t="s">
        <v>70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</row>
    <row r="32" spans="1:25" ht="15">
      <c r="A32" s="18"/>
      <c r="B32" s="19">
        <v>2</v>
      </c>
      <c r="C32" s="66" t="s">
        <v>267</v>
      </c>
      <c r="D32" s="48"/>
      <c r="E32" s="46"/>
      <c r="F32" s="23"/>
      <c r="G32" s="24">
        <v>2</v>
      </c>
      <c r="H32" s="66" t="s">
        <v>266</v>
      </c>
      <c r="I32" s="48"/>
      <c r="J32" s="46"/>
      <c r="K32" s="23" t="s">
        <v>45</v>
      </c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  <row r="33" spans="1:25" ht="15">
      <c r="A33" s="18"/>
      <c r="B33" s="19">
        <v>3</v>
      </c>
      <c r="C33" s="66" t="s">
        <v>265</v>
      </c>
      <c r="D33" s="48"/>
      <c r="E33" s="46"/>
      <c r="F33" s="23"/>
      <c r="G33" s="24">
        <v>3</v>
      </c>
      <c r="H33" s="66" t="s">
        <v>264</v>
      </c>
      <c r="I33" s="48"/>
      <c r="J33" s="46"/>
      <c r="K33" s="23" t="s">
        <v>29</v>
      </c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1:25" ht="15">
      <c r="A34" s="18"/>
      <c r="B34" s="19">
        <v>4</v>
      </c>
      <c r="C34" s="66" t="s">
        <v>263</v>
      </c>
      <c r="D34" s="48"/>
      <c r="E34" s="46"/>
      <c r="F34" s="23" t="s">
        <v>59</v>
      </c>
      <c r="G34" s="24">
        <v>4</v>
      </c>
      <c r="H34" s="66" t="s">
        <v>262</v>
      </c>
      <c r="I34" s="48"/>
      <c r="J34" s="46"/>
      <c r="K34" s="23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1:25" ht="15">
      <c r="A35" s="18"/>
      <c r="B35" s="19">
        <v>5</v>
      </c>
      <c r="C35" s="66" t="s">
        <v>261</v>
      </c>
      <c r="D35" s="48"/>
      <c r="E35" s="46"/>
      <c r="F35" s="23"/>
      <c r="G35" s="24">
        <v>5</v>
      </c>
      <c r="H35" s="66" t="s">
        <v>260</v>
      </c>
      <c r="I35" s="48"/>
      <c r="J35" s="46"/>
      <c r="K35" s="23" t="s">
        <v>58</v>
      </c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</row>
    <row r="36" spans="1:25" ht="15">
      <c r="A36" s="18"/>
      <c r="B36" s="89" t="str">
        <f>"TOTAL MATCHES WON BY : "&amp;C27</f>
        <v>TOTAL MATCHES WON BY : Lake Karrinyup 2</v>
      </c>
      <c r="C36" s="48"/>
      <c r="D36" s="48"/>
      <c r="E36" s="46"/>
      <c r="F36" s="87">
        <f>COUNTA(F31:F35)-0.5*COUNTIF(F31:F35,"Sq*")-COUNTIF(F31:F35,"TBA")</f>
        <v>1</v>
      </c>
      <c r="G36" s="88" t="str">
        <f>"TOTAL MATCHES WON BY : "&amp;H27</f>
        <v>TOTAL MATCHES WON BY : Lakelands</v>
      </c>
      <c r="H36" s="48"/>
      <c r="I36" s="48"/>
      <c r="J36" s="46"/>
      <c r="K36" s="87">
        <f>COUNTA(K31:K35)-0.5*COUNTIF(K31:K35,"Sq*")-COUNTIF(K31:K35,"TBA")</f>
        <v>4</v>
      </c>
      <c r="L36" s="86"/>
      <c r="M36" s="86"/>
      <c r="N36" s="86" t="str">
        <f>IF(F36+K36=0,"",C27)</f>
        <v>Lake Karrinyup 2</v>
      </c>
      <c r="O36" s="86">
        <f>F36</f>
        <v>1</v>
      </c>
      <c r="P36" s="86" t="str">
        <f>IF(F36+K36=0,"",H27)</f>
        <v>Lakelands</v>
      </c>
      <c r="Q36" s="86">
        <f>K36</f>
        <v>4</v>
      </c>
      <c r="R36" s="86" t="str">
        <f>G37</f>
        <v>Lakelands</v>
      </c>
      <c r="S36" s="86" t="str">
        <f>IF(R36="HALVED",C27,"")</f>
        <v/>
      </c>
      <c r="T36" s="86" t="str">
        <f>IF(R36="HALVED",H27,"")</f>
        <v/>
      </c>
      <c r="U36" s="86"/>
      <c r="V36" s="86"/>
      <c r="W36" s="86"/>
      <c r="X36" s="86"/>
      <c r="Y36" s="86"/>
    </row>
    <row r="37" spans="1:25" ht="15">
      <c r="A37" s="31"/>
      <c r="B37" s="85" t="s">
        <v>41</v>
      </c>
      <c r="C37" s="48"/>
      <c r="D37" s="48"/>
      <c r="E37" s="48"/>
      <c r="F37" s="46"/>
      <c r="G37" s="68" t="str">
        <f>IF(F36+K36&lt;4,"",IF(F36=K36,"HALVED",IF(F36&gt;K36,C27,H27)))</f>
        <v>Lakelands</v>
      </c>
      <c r="H37" s="48"/>
      <c r="I37" s="48"/>
      <c r="J37" s="48"/>
      <c r="K37" s="46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ht="15">
      <c r="A38" s="31"/>
      <c r="B38" s="102"/>
      <c r="C38" s="102"/>
      <c r="D38" s="102"/>
      <c r="E38" s="102"/>
      <c r="F38" s="102"/>
      <c r="G38" s="101"/>
      <c r="H38" s="101"/>
      <c r="I38" s="101"/>
      <c r="J38" s="101"/>
      <c r="K38" s="101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40" spans="1:25" ht="15">
      <c r="A40" s="18"/>
      <c r="B40" s="19" t="s">
        <v>22</v>
      </c>
      <c r="C40" s="100" t="s">
        <v>223</v>
      </c>
      <c r="D40" s="48"/>
      <c r="E40" s="48"/>
      <c r="F40" s="46"/>
      <c r="G40" s="24" t="s">
        <v>22</v>
      </c>
      <c r="H40" s="99" t="s">
        <v>193</v>
      </c>
      <c r="I40" s="48"/>
      <c r="J40" s="48"/>
      <c r="K40" s="46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1:25" ht="15">
      <c r="A41" s="18"/>
      <c r="B41" s="97" t="s">
        <v>126</v>
      </c>
      <c r="C41" s="98" t="s">
        <v>23</v>
      </c>
      <c r="D41" s="95"/>
      <c r="E41" s="94"/>
      <c r="F41" s="97" t="s">
        <v>25</v>
      </c>
      <c r="G41" s="93" t="s">
        <v>126</v>
      </c>
      <c r="H41" s="96" t="s">
        <v>23</v>
      </c>
      <c r="I41" s="95"/>
      <c r="J41" s="94"/>
      <c r="K41" s="93" t="s">
        <v>25</v>
      </c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1:25" ht="15">
      <c r="A42" s="18"/>
      <c r="B42" s="92"/>
      <c r="C42" s="64"/>
      <c r="D42" s="55"/>
      <c r="E42" s="52"/>
      <c r="F42" s="92"/>
      <c r="G42" s="92"/>
      <c r="H42" s="64"/>
      <c r="I42" s="55"/>
      <c r="J42" s="52"/>
      <c r="K42" s="92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1:25" ht="15">
      <c r="A43" s="18"/>
      <c r="B43" s="91"/>
      <c r="C43" s="65"/>
      <c r="D43" s="56"/>
      <c r="E43" s="53"/>
      <c r="F43" s="91"/>
      <c r="G43" s="91"/>
      <c r="H43" s="65"/>
      <c r="I43" s="56"/>
      <c r="J43" s="53"/>
      <c r="K43" s="91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1:25" ht="15">
      <c r="A44" s="18"/>
      <c r="B44" s="19">
        <v>1</v>
      </c>
      <c r="C44" s="66" t="s">
        <v>259</v>
      </c>
      <c r="D44" s="48"/>
      <c r="E44" s="46"/>
      <c r="F44" s="23" t="s">
        <v>61</v>
      </c>
      <c r="G44" s="24">
        <v>1</v>
      </c>
      <c r="H44" s="66" t="s">
        <v>258</v>
      </c>
      <c r="I44" s="48"/>
      <c r="J44" s="46"/>
      <c r="K44" s="23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</row>
    <row r="45" spans="1:25" ht="15">
      <c r="A45" s="18"/>
      <c r="B45" s="19">
        <v>2</v>
      </c>
      <c r="C45" s="66" t="s">
        <v>219</v>
      </c>
      <c r="D45" s="48"/>
      <c r="E45" s="46"/>
      <c r="F45" s="23"/>
      <c r="G45" s="24">
        <v>2</v>
      </c>
      <c r="H45" s="66" t="s">
        <v>257</v>
      </c>
      <c r="I45" s="48"/>
      <c r="J45" s="46"/>
      <c r="K45" s="23" t="s">
        <v>59</v>
      </c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spans="1:25" ht="15">
      <c r="A46" s="18"/>
      <c r="B46" s="19">
        <v>3</v>
      </c>
      <c r="C46" s="66" t="s">
        <v>217</v>
      </c>
      <c r="D46" s="48"/>
      <c r="E46" s="46"/>
      <c r="F46" s="23"/>
      <c r="G46" s="24">
        <v>3</v>
      </c>
      <c r="H46" s="66" t="s">
        <v>256</v>
      </c>
      <c r="I46" s="48"/>
      <c r="J46" s="46"/>
      <c r="K46" s="23" t="s">
        <v>60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</row>
    <row r="47" spans="1:25" ht="15">
      <c r="A47" s="18"/>
      <c r="B47" s="19">
        <v>4</v>
      </c>
      <c r="C47" s="66" t="s">
        <v>215</v>
      </c>
      <c r="D47" s="48"/>
      <c r="E47" s="46"/>
      <c r="F47" s="23" t="s">
        <v>45</v>
      </c>
      <c r="G47" s="24">
        <v>4</v>
      </c>
      <c r="H47" s="66" t="s">
        <v>255</v>
      </c>
      <c r="I47" s="48"/>
      <c r="J47" s="46"/>
      <c r="K47" s="23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</row>
    <row r="48" spans="1:25" ht="15">
      <c r="A48" s="18"/>
      <c r="B48" s="19">
        <v>5</v>
      </c>
      <c r="C48" s="66" t="s">
        <v>254</v>
      </c>
      <c r="D48" s="48"/>
      <c r="E48" s="46"/>
      <c r="F48" s="23" t="s">
        <v>61</v>
      </c>
      <c r="G48" s="24">
        <v>5</v>
      </c>
      <c r="H48" s="66" t="s">
        <v>253</v>
      </c>
      <c r="I48" s="48"/>
      <c r="J48" s="46"/>
      <c r="K48" s="23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</row>
    <row r="49" spans="1:25" ht="15">
      <c r="A49" s="18"/>
      <c r="B49" s="89" t="str">
        <f>"TOTAL MATCHES WON BY : "&amp;C40</f>
        <v>TOTAL MATCHES WON BY : Joondalup 2</v>
      </c>
      <c r="C49" s="48"/>
      <c r="D49" s="48"/>
      <c r="E49" s="46"/>
      <c r="F49" s="87">
        <f>COUNTA(F44:F48)-0.5*COUNTIF(F44:F48,"Sq*")-COUNTIF(F44:F48,"TBA")</f>
        <v>3</v>
      </c>
      <c r="G49" s="88" t="str">
        <f>"TOTAL MATCHES WON BY : "&amp;H40</f>
        <v xml:space="preserve">TOTAL MATCHES WON BY : Hartfield </v>
      </c>
      <c r="H49" s="48"/>
      <c r="I49" s="48"/>
      <c r="J49" s="46"/>
      <c r="K49" s="87">
        <f>COUNTA(K44:K48)-0.5*COUNTIF(K44:K48,"Sq*")-COUNTIF(K44:K48,"TBA")</f>
        <v>2</v>
      </c>
      <c r="L49" s="86"/>
      <c r="M49" s="86"/>
      <c r="N49" s="86" t="str">
        <f>IF(F49+K49=0,"",C40)</f>
        <v>Joondalup 2</v>
      </c>
      <c r="O49" s="86">
        <f>F49</f>
        <v>3</v>
      </c>
      <c r="P49" s="86" t="str">
        <f>IF(F49+K49=0,"",H40)</f>
        <v xml:space="preserve">Hartfield </v>
      </c>
      <c r="Q49" s="86">
        <f>K49</f>
        <v>2</v>
      </c>
      <c r="R49" s="86" t="str">
        <f>G50</f>
        <v>Joondalup 2</v>
      </c>
      <c r="S49" s="86" t="str">
        <f>IF(R49="HALVED",C40,"")</f>
        <v/>
      </c>
      <c r="T49" s="86" t="str">
        <f>IF(R49="HALVED",H40,"")</f>
        <v/>
      </c>
      <c r="U49" s="86"/>
      <c r="V49" s="86"/>
      <c r="W49" s="86"/>
      <c r="X49" s="86"/>
      <c r="Y49" s="86"/>
    </row>
    <row r="50" spans="1:25" ht="15">
      <c r="A50" s="31"/>
      <c r="B50" s="85" t="s">
        <v>41</v>
      </c>
      <c r="C50" s="48"/>
      <c r="D50" s="48"/>
      <c r="E50" s="48"/>
      <c r="F50" s="46"/>
      <c r="G50" s="68" t="str">
        <f>IF(F49+K49&lt;4,"",IF(F49=K49,"HALVED",IF(F49&gt;K49,C40,H40)))</f>
        <v>Joondalup 2</v>
      </c>
      <c r="H50" s="48"/>
      <c r="I50" s="48"/>
      <c r="J50" s="48"/>
      <c r="K50" s="46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 ht="15">
      <c r="A51" s="31"/>
      <c r="B51" s="102"/>
      <c r="C51" s="102"/>
      <c r="D51" s="102"/>
      <c r="E51" s="102"/>
      <c r="F51" s="102"/>
      <c r="G51" s="101"/>
      <c r="H51" s="101"/>
      <c r="I51" s="101"/>
      <c r="J51" s="101"/>
      <c r="K51" s="101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ht="15">
      <c r="A52" s="18"/>
      <c r="B52" s="19" t="s">
        <v>22</v>
      </c>
      <c r="C52" s="100" t="s">
        <v>212</v>
      </c>
      <c r="D52" s="48"/>
      <c r="E52" s="48"/>
      <c r="F52" s="46"/>
      <c r="G52" s="24" t="s">
        <v>22</v>
      </c>
      <c r="H52" s="99" t="s">
        <v>182</v>
      </c>
      <c r="I52" s="48"/>
      <c r="J52" s="48"/>
      <c r="K52" s="46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</row>
    <row r="53" spans="1:25" ht="15">
      <c r="A53" s="18"/>
      <c r="B53" s="97" t="s">
        <v>126</v>
      </c>
      <c r="C53" s="98" t="s">
        <v>23</v>
      </c>
      <c r="D53" s="95"/>
      <c r="E53" s="94"/>
      <c r="F53" s="97" t="s">
        <v>25</v>
      </c>
      <c r="G53" s="93" t="s">
        <v>126</v>
      </c>
      <c r="H53" s="96" t="s">
        <v>23</v>
      </c>
      <c r="I53" s="95"/>
      <c r="J53" s="94"/>
      <c r="K53" s="93" t="s">
        <v>25</v>
      </c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</row>
    <row r="54" spans="1:25" ht="15">
      <c r="A54" s="18"/>
      <c r="B54" s="92"/>
      <c r="C54" s="64"/>
      <c r="D54" s="55"/>
      <c r="E54" s="52"/>
      <c r="F54" s="92"/>
      <c r="G54" s="92"/>
      <c r="H54" s="64"/>
      <c r="I54" s="55"/>
      <c r="J54" s="52"/>
      <c r="K54" s="92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</row>
    <row r="55" spans="1:25" ht="15">
      <c r="A55" s="18"/>
      <c r="B55" s="91"/>
      <c r="C55" s="65"/>
      <c r="D55" s="56"/>
      <c r="E55" s="53"/>
      <c r="F55" s="91"/>
      <c r="G55" s="91"/>
      <c r="H55" s="65"/>
      <c r="I55" s="56"/>
      <c r="J55" s="53"/>
      <c r="K55" s="91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</row>
    <row r="56" spans="1:25" ht="15">
      <c r="A56" s="18"/>
      <c r="B56" s="19">
        <v>1</v>
      </c>
      <c r="C56" s="66" t="s">
        <v>252</v>
      </c>
      <c r="D56" s="48"/>
      <c r="E56" s="46"/>
      <c r="F56" s="23"/>
      <c r="G56" s="24">
        <v>1</v>
      </c>
      <c r="H56" s="66" t="s">
        <v>251</v>
      </c>
      <c r="I56" s="48"/>
      <c r="J56" s="46"/>
      <c r="K56" s="23" t="s">
        <v>58</v>
      </c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</row>
    <row r="57" spans="1:25" ht="15">
      <c r="A57" s="18"/>
      <c r="B57" s="19">
        <v>2</v>
      </c>
      <c r="C57" s="66" t="s">
        <v>250</v>
      </c>
      <c r="D57" s="48"/>
      <c r="E57" s="46"/>
      <c r="F57" s="23" t="s">
        <v>70</v>
      </c>
      <c r="G57" s="24">
        <v>2</v>
      </c>
      <c r="H57" s="66" t="s">
        <v>249</v>
      </c>
      <c r="I57" s="48"/>
      <c r="J57" s="46"/>
      <c r="K57" s="23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</row>
    <row r="58" spans="1:25" ht="15">
      <c r="A58" s="18"/>
      <c r="B58" s="19">
        <v>3</v>
      </c>
      <c r="C58" s="66" t="s">
        <v>248</v>
      </c>
      <c r="D58" s="48"/>
      <c r="E58" s="46"/>
      <c r="F58" s="23" t="s">
        <v>55</v>
      </c>
      <c r="G58" s="24">
        <v>3</v>
      </c>
      <c r="H58" s="66" t="s">
        <v>247</v>
      </c>
      <c r="I58" s="48"/>
      <c r="J58" s="46"/>
      <c r="K58" s="23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</row>
    <row r="59" spans="1:25" ht="15">
      <c r="A59" s="18"/>
      <c r="B59" s="19">
        <v>4</v>
      </c>
      <c r="C59" s="66" t="s">
        <v>246</v>
      </c>
      <c r="D59" s="48"/>
      <c r="E59" s="46"/>
      <c r="F59" s="23" t="s">
        <v>31</v>
      </c>
      <c r="G59" s="24">
        <v>4</v>
      </c>
      <c r="H59" s="66" t="s">
        <v>174</v>
      </c>
      <c r="I59" s="48"/>
      <c r="J59" s="46"/>
      <c r="K59" s="23" t="s">
        <v>31</v>
      </c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</row>
    <row r="60" spans="1:25" ht="15">
      <c r="A60" s="18"/>
      <c r="B60" s="19">
        <v>5</v>
      </c>
      <c r="C60" s="66" t="s">
        <v>245</v>
      </c>
      <c r="D60" s="48"/>
      <c r="E60" s="46"/>
      <c r="F60" s="23" t="s">
        <v>37</v>
      </c>
      <c r="G60" s="24">
        <v>5</v>
      </c>
      <c r="H60" s="66" t="s">
        <v>244</v>
      </c>
      <c r="I60" s="48"/>
      <c r="J60" s="46"/>
      <c r="K60" s="23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</row>
    <row r="61" spans="1:25" ht="15">
      <c r="A61" s="18"/>
      <c r="B61" s="89" t="str">
        <f>"TOTAL MATCHES WON BY : "&amp;C52</f>
        <v>TOTAL MATCHES WON BY : The Vines 2</v>
      </c>
      <c r="C61" s="48"/>
      <c r="D61" s="48"/>
      <c r="E61" s="46"/>
      <c r="F61" s="87">
        <f>COUNTA(F56:F60)-0.5*COUNTIF(F56:F60,"Sq*")-COUNTIF(F56:F60,"TBA")</f>
        <v>3.5</v>
      </c>
      <c r="G61" s="88" t="str">
        <f>"TOTAL MATCHES WON BY : "&amp;H52</f>
        <v xml:space="preserve">TOTAL MATCHES WON BY : Bunbury </v>
      </c>
      <c r="H61" s="48"/>
      <c r="I61" s="48"/>
      <c r="J61" s="46"/>
      <c r="K61" s="87">
        <f>COUNTA(K56:K60)-0.5*COUNTIF(K56:K60,"Sq*")-COUNTIF(K56:K60,"TBA")</f>
        <v>1.5</v>
      </c>
      <c r="L61" s="86"/>
      <c r="M61" s="86"/>
      <c r="N61" s="86" t="str">
        <f>IF(F61+K61=0,"",C52)</f>
        <v>The Vines 2</v>
      </c>
      <c r="O61" s="86">
        <f>F61</f>
        <v>3.5</v>
      </c>
      <c r="P61" s="86" t="str">
        <f>IF(F61+K61=0,"",H52)</f>
        <v xml:space="preserve">Bunbury </v>
      </c>
      <c r="Q61" s="86">
        <f>K61</f>
        <v>1.5</v>
      </c>
      <c r="R61" s="86" t="str">
        <f>G62</f>
        <v>The Vines 2</v>
      </c>
      <c r="S61" s="86" t="str">
        <f>IF(R61="HALVED",C52,"")</f>
        <v/>
      </c>
      <c r="T61" s="86" t="str">
        <f>IF(R61="HALVED",H52,"")</f>
        <v/>
      </c>
      <c r="U61" s="86"/>
      <c r="V61" s="86"/>
      <c r="W61" s="86"/>
      <c r="X61" s="86"/>
      <c r="Y61" s="86"/>
    </row>
    <row r="62" spans="1:25" ht="15">
      <c r="A62" s="31"/>
      <c r="B62" s="85" t="s">
        <v>41</v>
      </c>
      <c r="C62" s="48"/>
      <c r="D62" s="48"/>
      <c r="E62" s="48"/>
      <c r="F62" s="46"/>
      <c r="G62" s="68" t="str">
        <f>IF(F61+K61&lt;4,"",IF(F61=K61,"HALVED",IF(F61&gt;K61,C52,H52)))</f>
        <v>The Vines 2</v>
      </c>
      <c r="H62" s="48"/>
      <c r="I62" s="48"/>
      <c r="J62" s="48"/>
      <c r="K62" s="46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25" ht="15">
      <c r="A63" s="31"/>
      <c r="B63" s="107"/>
      <c r="C63" s="107"/>
      <c r="D63" s="107"/>
      <c r="E63" s="107"/>
      <c r="F63" s="107"/>
      <c r="G63" s="106"/>
      <c r="H63" s="106"/>
      <c r="I63" s="106"/>
      <c r="J63" s="106"/>
      <c r="K63" s="106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1:25" ht="20.25" hidden="1" customHeight="1">
      <c r="A64" s="104"/>
      <c r="B64" s="105" t="s">
        <v>133</v>
      </c>
      <c r="C64" s="48"/>
      <c r="D64" s="48"/>
      <c r="E64" s="48"/>
      <c r="F64" s="48"/>
      <c r="G64" s="48"/>
      <c r="H64" s="48"/>
      <c r="I64" s="48"/>
      <c r="J64" s="48"/>
      <c r="K64" s="48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</row>
    <row r="65" spans="1:25" ht="15" hidden="1">
      <c r="A65" s="31"/>
      <c r="B65" s="19" t="s">
        <v>22</v>
      </c>
      <c r="C65" s="100" t="s">
        <v>93</v>
      </c>
      <c r="D65" s="48"/>
      <c r="E65" s="48"/>
      <c r="F65" s="46"/>
      <c r="G65" s="24" t="s">
        <v>22</v>
      </c>
      <c r="H65" s="99" t="s">
        <v>96</v>
      </c>
      <c r="I65" s="48"/>
      <c r="J65" s="48"/>
      <c r="K65" s="46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</row>
    <row r="66" spans="1:25" ht="15" hidden="1">
      <c r="A66" s="31"/>
      <c r="B66" s="97" t="s">
        <v>126</v>
      </c>
      <c r="C66" s="98" t="s">
        <v>23</v>
      </c>
      <c r="D66" s="95"/>
      <c r="E66" s="94"/>
      <c r="F66" s="97" t="s">
        <v>25</v>
      </c>
      <c r="G66" s="93" t="s">
        <v>126</v>
      </c>
      <c r="H66" s="96" t="s">
        <v>23</v>
      </c>
      <c r="I66" s="95"/>
      <c r="J66" s="94"/>
      <c r="K66" s="93" t="s">
        <v>25</v>
      </c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</row>
    <row r="67" spans="1:25" ht="15" hidden="1">
      <c r="A67" s="18"/>
      <c r="B67" s="92"/>
      <c r="C67" s="64"/>
      <c r="D67" s="55"/>
      <c r="E67" s="52"/>
      <c r="F67" s="92"/>
      <c r="G67" s="92"/>
      <c r="H67" s="64"/>
      <c r="I67" s="55"/>
      <c r="J67" s="52"/>
      <c r="K67" s="92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</row>
    <row r="68" spans="1:25" ht="15" hidden="1">
      <c r="A68" s="18"/>
      <c r="B68" s="91"/>
      <c r="C68" s="65"/>
      <c r="D68" s="56"/>
      <c r="E68" s="53"/>
      <c r="F68" s="91"/>
      <c r="G68" s="91"/>
      <c r="H68" s="65"/>
      <c r="I68" s="56"/>
      <c r="J68" s="53"/>
      <c r="K68" s="91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</row>
    <row r="69" spans="1:25" ht="15" hidden="1">
      <c r="A69" s="18"/>
      <c r="B69" s="19">
        <v>1</v>
      </c>
      <c r="C69" s="66"/>
      <c r="D69" s="48"/>
      <c r="E69" s="46"/>
      <c r="F69" s="23"/>
      <c r="G69" s="24">
        <v>1</v>
      </c>
      <c r="H69" s="66"/>
      <c r="I69" s="48"/>
      <c r="J69" s="46"/>
      <c r="K69" s="23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</row>
    <row r="70" spans="1:25" ht="15" hidden="1">
      <c r="A70" s="18"/>
      <c r="B70" s="19">
        <v>2</v>
      </c>
      <c r="C70" s="66"/>
      <c r="D70" s="48"/>
      <c r="E70" s="46"/>
      <c r="F70" s="23"/>
      <c r="G70" s="24">
        <v>2</v>
      </c>
      <c r="H70" s="66"/>
      <c r="I70" s="48"/>
      <c r="J70" s="46"/>
      <c r="K70" s="23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</row>
    <row r="71" spans="1:25" ht="15" hidden="1">
      <c r="A71" s="18"/>
      <c r="B71" s="19">
        <v>3</v>
      </c>
      <c r="C71" s="66"/>
      <c r="D71" s="48"/>
      <c r="E71" s="46"/>
      <c r="F71" s="23"/>
      <c r="G71" s="24">
        <v>3</v>
      </c>
      <c r="H71" s="66"/>
      <c r="I71" s="48"/>
      <c r="J71" s="46"/>
      <c r="K71" s="23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</row>
    <row r="72" spans="1:25" ht="15" hidden="1">
      <c r="A72" s="18"/>
      <c r="B72" s="19">
        <v>4</v>
      </c>
      <c r="C72" s="66"/>
      <c r="D72" s="48"/>
      <c r="E72" s="46"/>
      <c r="F72" s="23"/>
      <c r="G72" s="24">
        <v>4</v>
      </c>
      <c r="H72" s="66"/>
      <c r="I72" s="48"/>
      <c r="J72" s="46"/>
      <c r="K72" s="23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1:25" ht="15" hidden="1">
      <c r="A73" s="18"/>
      <c r="B73" s="19">
        <v>5</v>
      </c>
      <c r="C73" s="66"/>
      <c r="D73" s="48"/>
      <c r="E73" s="46"/>
      <c r="F73" s="23"/>
      <c r="G73" s="24">
        <v>5</v>
      </c>
      <c r="H73" s="66"/>
      <c r="I73" s="48"/>
      <c r="J73" s="46"/>
      <c r="K73" s="23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</row>
    <row r="74" spans="1:25" ht="15" hidden="1">
      <c r="A74" s="18"/>
      <c r="B74" s="89" t="str">
        <f>"TOTAL MATCHES WON BY : "&amp;C65</f>
        <v>TOTAL MATCHES WON BY : Wanneroo</v>
      </c>
      <c r="C74" s="48"/>
      <c r="D74" s="48"/>
      <c r="E74" s="46"/>
      <c r="F74" s="87">
        <f>COUNTA(F69:F73)-0.5*COUNTIF(F69:F73,"Sq*")-COUNTIF(F69:F73,"TBA")</f>
        <v>0</v>
      </c>
      <c r="G74" s="88" t="str">
        <f>"TOTAL MATCHES WON BY : "&amp;H65</f>
        <v>TOTAL MATCHES WON BY : The Vines 1</v>
      </c>
      <c r="H74" s="48"/>
      <c r="I74" s="48"/>
      <c r="J74" s="46"/>
      <c r="K74" s="87">
        <f>COUNTA(K69:K73)-0.5*COUNTIF(K69:K73,"Sq*")-COUNTIF(K69:K73,"TBA")</f>
        <v>0</v>
      </c>
      <c r="L74" s="86"/>
      <c r="M74" s="86"/>
      <c r="N74" s="86" t="str">
        <f>IF(F74+K74=0,"",C65)</f>
        <v/>
      </c>
      <c r="O74" s="86">
        <f>F74</f>
        <v>0</v>
      </c>
      <c r="P74" s="86" t="str">
        <f>IF(F74+K74=0,"",H65)</f>
        <v/>
      </c>
      <c r="Q74" s="86">
        <f>K74</f>
        <v>0</v>
      </c>
      <c r="R74" s="86" t="str">
        <f>G75</f>
        <v/>
      </c>
      <c r="S74" s="86" t="str">
        <f>IF(R74="HALVED",C65,"")</f>
        <v/>
      </c>
      <c r="T74" s="86" t="str">
        <f>IF(R74="HALVED",H65,"")</f>
        <v/>
      </c>
      <c r="U74" s="86"/>
      <c r="V74" s="86"/>
      <c r="W74" s="86"/>
      <c r="X74" s="86"/>
      <c r="Y74" s="86"/>
    </row>
    <row r="75" spans="1:25" ht="15" hidden="1">
      <c r="A75" s="18"/>
      <c r="B75" s="85" t="s">
        <v>41</v>
      </c>
      <c r="C75" s="48"/>
      <c r="D75" s="48"/>
      <c r="E75" s="48"/>
      <c r="F75" s="46"/>
      <c r="G75" s="68" t="str">
        <f>IF(F74+K74&lt;4,"",IF(F74=K74,"HALVED",IF(F74&gt;K74,C65,H65)))</f>
        <v/>
      </c>
      <c r="H75" s="48"/>
      <c r="I75" s="48"/>
      <c r="J75" s="48"/>
      <c r="K75" s="46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ht="15" hidden="1">
      <c r="A76" s="18"/>
      <c r="B76" s="102"/>
      <c r="C76" s="102"/>
      <c r="D76" s="102"/>
      <c r="E76" s="102"/>
      <c r="F76" s="102"/>
      <c r="G76" s="101"/>
      <c r="H76" s="101"/>
      <c r="I76" s="101"/>
      <c r="J76" s="101"/>
      <c r="K76" s="101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 ht="15" hidden="1">
      <c r="A77" s="31"/>
      <c r="B77" s="19" t="s">
        <v>22</v>
      </c>
      <c r="C77" s="100" t="s">
        <v>132</v>
      </c>
      <c r="D77" s="48"/>
      <c r="E77" s="48"/>
      <c r="F77" s="46"/>
      <c r="G77" s="24" t="s">
        <v>22</v>
      </c>
      <c r="H77" s="99" t="s">
        <v>131</v>
      </c>
      <c r="I77" s="48"/>
      <c r="J77" s="48"/>
      <c r="K77" s="46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</row>
    <row r="78" spans="1:25" ht="15" hidden="1">
      <c r="A78" s="31"/>
      <c r="B78" s="97" t="s">
        <v>126</v>
      </c>
      <c r="C78" s="98" t="s">
        <v>23</v>
      </c>
      <c r="D78" s="95"/>
      <c r="E78" s="94"/>
      <c r="F78" s="97" t="s">
        <v>25</v>
      </c>
      <c r="G78" s="93" t="s">
        <v>126</v>
      </c>
      <c r="H78" s="96" t="s">
        <v>23</v>
      </c>
      <c r="I78" s="95"/>
      <c r="J78" s="94"/>
      <c r="K78" s="93" t="s">
        <v>25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</row>
    <row r="79" spans="1:25" ht="15" hidden="1">
      <c r="A79" s="18"/>
      <c r="B79" s="92"/>
      <c r="C79" s="64"/>
      <c r="D79" s="55"/>
      <c r="E79" s="52"/>
      <c r="F79" s="92"/>
      <c r="G79" s="92"/>
      <c r="H79" s="64"/>
      <c r="I79" s="55"/>
      <c r="J79" s="52"/>
      <c r="K79" s="92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</row>
    <row r="80" spans="1:25" ht="15" hidden="1">
      <c r="A80" s="18"/>
      <c r="B80" s="91"/>
      <c r="C80" s="65"/>
      <c r="D80" s="56"/>
      <c r="E80" s="53"/>
      <c r="F80" s="91"/>
      <c r="G80" s="91"/>
      <c r="H80" s="65"/>
      <c r="I80" s="56"/>
      <c r="J80" s="53"/>
      <c r="K80" s="91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</row>
    <row r="81" spans="1:25" ht="15" hidden="1">
      <c r="A81" s="18"/>
      <c r="B81" s="19">
        <v>1</v>
      </c>
      <c r="C81" s="66"/>
      <c r="D81" s="48"/>
      <c r="E81" s="46"/>
      <c r="F81" s="23"/>
      <c r="G81" s="24">
        <v>1</v>
      </c>
      <c r="H81" s="66"/>
      <c r="I81" s="48"/>
      <c r="J81" s="46"/>
      <c r="K81" s="23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</row>
    <row r="82" spans="1:25" ht="15" hidden="1">
      <c r="A82" s="18"/>
      <c r="B82" s="19">
        <v>2</v>
      </c>
      <c r="C82" s="66"/>
      <c r="D82" s="48"/>
      <c r="E82" s="46"/>
      <c r="F82" s="23"/>
      <c r="G82" s="24">
        <v>2</v>
      </c>
      <c r="H82" s="66"/>
      <c r="I82" s="48"/>
      <c r="J82" s="46"/>
      <c r="K82" s="23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</row>
    <row r="83" spans="1:25" ht="15" hidden="1">
      <c r="A83" s="18"/>
      <c r="B83" s="19">
        <v>3</v>
      </c>
      <c r="C83" s="66"/>
      <c r="D83" s="48"/>
      <c r="E83" s="46"/>
      <c r="F83" s="23"/>
      <c r="G83" s="24">
        <v>3</v>
      </c>
      <c r="H83" s="66"/>
      <c r="I83" s="48"/>
      <c r="J83" s="46"/>
      <c r="K83" s="23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</row>
    <row r="84" spans="1:25" ht="15" hidden="1">
      <c r="A84" s="18"/>
      <c r="B84" s="19">
        <v>4</v>
      </c>
      <c r="C84" s="66"/>
      <c r="D84" s="48"/>
      <c r="E84" s="46"/>
      <c r="F84" s="23"/>
      <c r="G84" s="24">
        <v>4</v>
      </c>
      <c r="H84" s="66"/>
      <c r="I84" s="48"/>
      <c r="J84" s="46"/>
      <c r="K84" s="23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</row>
    <row r="85" spans="1:25" ht="15" hidden="1">
      <c r="A85" s="18"/>
      <c r="B85" s="19">
        <v>5</v>
      </c>
      <c r="C85" s="66"/>
      <c r="D85" s="48"/>
      <c r="E85" s="46"/>
      <c r="F85" s="23"/>
      <c r="G85" s="24">
        <v>5</v>
      </c>
      <c r="H85" s="66"/>
      <c r="I85" s="48"/>
      <c r="J85" s="46"/>
      <c r="K85" s="23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</row>
    <row r="86" spans="1:25" ht="15" hidden="1">
      <c r="A86" s="18"/>
      <c r="B86" s="19">
        <v>6</v>
      </c>
      <c r="C86" s="66"/>
      <c r="D86" s="48"/>
      <c r="E86" s="46"/>
      <c r="F86" s="23"/>
      <c r="G86" s="24">
        <v>6</v>
      </c>
      <c r="H86" s="66"/>
      <c r="I86" s="48"/>
      <c r="J86" s="46"/>
      <c r="K86" s="23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</row>
    <row r="87" spans="1:25" ht="15" hidden="1">
      <c r="A87" s="18"/>
      <c r="B87" s="19">
        <v>7</v>
      </c>
      <c r="C87" s="66"/>
      <c r="D87" s="48"/>
      <c r="E87" s="46"/>
      <c r="F87" s="23"/>
      <c r="G87" s="24">
        <v>7</v>
      </c>
      <c r="H87" s="66"/>
      <c r="I87" s="48"/>
      <c r="J87" s="46"/>
      <c r="K87" s="23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</row>
    <row r="88" spans="1:25" ht="15" hidden="1">
      <c r="A88" s="18"/>
      <c r="B88" s="89" t="str">
        <f>"TOTAL MATCHES WON BY : "&amp;C77</f>
        <v>TOTAL MATCHES WON BY : Cottesloe</v>
      </c>
      <c r="C88" s="48"/>
      <c r="D88" s="48"/>
      <c r="E88" s="46"/>
      <c r="F88" s="87">
        <f>COUNTA(F81:F87)-0.5*COUNTIF(F81:F87,"Sq*")-COUNTIF(F81:F87,"TBA")</f>
        <v>0</v>
      </c>
      <c r="G88" s="88" t="str">
        <f>"TOTAL MATCHES WON BY : "&amp;H77</f>
        <v>TOTAL MATCHES WON BY : Lake Karrinyup 2</v>
      </c>
      <c r="H88" s="48"/>
      <c r="I88" s="48"/>
      <c r="J88" s="46"/>
      <c r="K88" s="87">
        <f>COUNTA(K81:K87)-0.5*COUNTIF(K81:K87,"Sq*")-COUNTIF(K81:K87,"TBA")</f>
        <v>0</v>
      </c>
      <c r="L88" s="86"/>
      <c r="M88" s="86"/>
      <c r="N88" s="86" t="str">
        <f>IF(F88+K88=0,"",C77)</f>
        <v/>
      </c>
      <c r="O88" s="86">
        <f>F88</f>
        <v>0</v>
      </c>
      <c r="P88" s="86" t="str">
        <f>IF(F88+K88=0,"",H77)</f>
        <v/>
      </c>
      <c r="Q88" s="86">
        <f>K88</f>
        <v>0</v>
      </c>
      <c r="R88" s="86" t="str">
        <f>G89</f>
        <v/>
      </c>
      <c r="S88" s="86" t="str">
        <f>IF(R88="HALVED",C77,"")</f>
        <v/>
      </c>
      <c r="T88" s="86" t="str">
        <f>IF(R88="HALVED",H77,"")</f>
        <v/>
      </c>
      <c r="U88" s="86"/>
      <c r="V88" s="86"/>
      <c r="W88" s="86"/>
      <c r="X88" s="86"/>
      <c r="Y88" s="86"/>
    </row>
    <row r="89" spans="1:25" ht="15" hidden="1">
      <c r="A89" s="18"/>
      <c r="B89" s="85" t="s">
        <v>41</v>
      </c>
      <c r="C89" s="48"/>
      <c r="D89" s="48"/>
      <c r="E89" s="48"/>
      <c r="F89" s="46"/>
      <c r="G89" s="68" t="str">
        <f>IF(F88+K88&lt;4,"",IF(F88=K88,"HALVED",IF(F88&gt;K88,C77,H77)))</f>
        <v/>
      </c>
      <c r="H89" s="48"/>
      <c r="I89" s="48"/>
      <c r="J89" s="48"/>
      <c r="K89" s="46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spans="1:25" ht="15" hidden="1">
      <c r="A90" s="18"/>
      <c r="B90" s="102"/>
      <c r="C90" s="102"/>
      <c r="D90" s="102"/>
      <c r="E90" s="102"/>
      <c r="F90" s="102"/>
      <c r="G90" s="101"/>
      <c r="H90" s="101"/>
      <c r="I90" s="101"/>
      <c r="J90" s="101"/>
      <c r="K90" s="101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1:25" ht="15" hidden="1">
      <c r="A91" s="31"/>
      <c r="B91" s="19" t="s">
        <v>22</v>
      </c>
      <c r="C91" s="100" t="s">
        <v>130</v>
      </c>
      <c r="D91" s="48"/>
      <c r="E91" s="48"/>
      <c r="F91" s="46"/>
      <c r="G91" s="24" t="s">
        <v>22</v>
      </c>
      <c r="H91" s="99" t="s">
        <v>129</v>
      </c>
      <c r="I91" s="48"/>
      <c r="J91" s="48"/>
      <c r="K91" s="46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</row>
    <row r="92" spans="1:25" ht="15" hidden="1">
      <c r="A92" s="31"/>
      <c r="B92" s="97" t="s">
        <v>126</v>
      </c>
      <c r="C92" s="98" t="s">
        <v>23</v>
      </c>
      <c r="D92" s="95"/>
      <c r="E92" s="94"/>
      <c r="F92" s="97" t="s">
        <v>25</v>
      </c>
      <c r="G92" s="93" t="s">
        <v>126</v>
      </c>
      <c r="H92" s="96" t="s">
        <v>23</v>
      </c>
      <c r="I92" s="95"/>
      <c r="J92" s="94"/>
      <c r="K92" s="93" t="s">
        <v>25</v>
      </c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</row>
    <row r="93" spans="1:25" ht="18" hidden="1">
      <c r="A93" s="103"/>
      <c r="B93" s="92"/>
      <c r="C93" s="64"/>
      <c r="D93" s="55"/>
      <c r="E93" s="52"/>
      <c r="F93" s="92"/>
      <c r="G93" s="92"/>
      <c r="H93" s="64"/>
      <c r="I93" s="55"/>
      <c r="J93" s="52"/>
      <c r="K93" s="92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</row>
    <row r="94" spans="1:25" ht="15" hidden="1">
      <c r="A94" s="18"/>
      <c r="B94" s="91"/>
      <c r="C94" s="65"/>
      <c r="D94" s="56"/>
      <c r="E94" s="53"/>
      <c r="F94" s="91"/>
      <c r="G94" s="91"/>
      <c r="H94" s="65"/>
      <c r="I94" s="56"/>
      <c r="J94" s="53"/>
      <c r="K94" s="91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</row>
    <row r="95" spans="1:25" ht="15" hidden="1">
      <c r="A95" s="18"/>
      <c r="B95" s="19">
        <v>1</v>
      </c>
      <c r="C95" s="66"/>
      <c r="D95" s="48"/>
      <c r="E95" s="46"/>
      <c r="F95" s="23"/>
      <c r="G95" s="24">
        <v>1</v>
      </c>
      <c r="H95" s="66"/>
      <c r="I95" s="48"/>
      <c r="J95" s="46"/>
      <c r="K95" s="23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</row>
    <row r="96" spans="1:25" ht="15" hidden="1">
      <c r="A96" s="18"/>
      <c r="B96" s="19">
        <v>2</v>
      </c>
      <c r="C96" s="66"/>
      <c r="D96" s="48"/>
      <c r="E96" s="46"/>
      <c r="F96" s="23"/>
      <c r="G96" s="24">
        <v>2</v>
      </c>
      <c r="H96" s="66"/>
      <c r="I96" s="48"/>
      <c r="J96" s="46"/>
      <c r="K96" s="23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</row>
    <row r="97" spans="1:25" ht="15" hidden="1">
      <c r="A97" s="18"/>
      <c r="B97" s="19">
        <v>3</v>
      </c>
      <c r="C97" s="66"/>
      <c r="D97" s="48"/>
      <c r="E97" s="46"/>
      <c r="F97" s="23"/>
      <c r="G97" s="24">
        <v>3</v>
      </c>
      <c r="H97" s="66"/>
      <c r="I97" s="48"/>
      <c r="J97" s="46"/>
      <c r="K97" s="23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</row>
    <row r="98" spans="1:25" ht="15" hidden="1">
      <c r="A98" s="18"/>
      <c r="B98" s="19">
        <v>4</v>
      </c>
      <c r="C98" s="66"/>
      <c r="D98" s="48"/>
      <c r="E98" s="46"/>
      <c r="F98" s="23"/>
      <c r="G98" s="24">
        <v>4</v>
      </c>
      <c r="H98" s="66"/>
      <c r="I98" s="48"/>
      <c r="J98" s="46"/>
      <c r="K98" s="23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</row>
    <row r="99" spans="1:25" ht="15" hidden="1">
      <c r="A99" s="18"/>
      <c r="B99" s="19">
        <v>5</v>
      </c>
      <c r="C99" s="66"/>
      <c r="D99" s="48"/>
      <c r="E99" s="46"/>
      <c r="F99" s="23"/>
      <c r="G99" s="24">
        <v>5</v>
      </c>
      <c r="H99" s="66"/>
      <c r="I99" s="48"/>
      <c r="J99" s="46"/>
      <c r="K99" s="23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</row>
    <row r="100" spans="1:25" ht="15" hidden="1">
      <c r="A100" s="18"/>
      <c r="B100" s="19">
        <v>6</v>
      </c>
      <c r="C100" s="66"/>
      <c r="D100" s="48"/>
      <c r="E100" s="46"/>
      <c r="F100" s="23"/>
      <c r="G100" s="24">
        <v>6</v>
      </c>
      <c r="H100" s="66"/>
      <c r="I100" s="48"/>
      <c r="J100" s="46"/>
      <c r="K100" s="23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</row>
    <row r="101" spans="1:25" ht="15" hidden="1">
      <c r="A101" s="18"/>
      <c r="B101" s="19">
        <v>7</v>
      </c>
      <c r="C101" s="66"/>
      <c r="D101" s="48"/>
      <c r="E101" s="46"/>
      <c r="F101" s="23"/>
      <c r="G101" s="24">
        <v>7</v>
      </c>
      <c r="H101" s="66"/>
      <c r="I101" s="48"/>
      <c r="J101" s="46"/>
      <c r="K101" s="23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</row>
    <row r="102" spans="1:25" ht="15" hidden="1">
      <c r="A102" s="18"/>
      <c r="B102" s="89" t="str">
        <f>"TOTAL MATCHES WON BY : "&amp;C91</f>
        <v>TOTAL MATCHES WON BY : Lakelands</v>
      </c>
      <c r="C102" s="48"/>
      <c r="D102" s="48"/>
      <c r="E102" s="46"/>
      <c r="F102" s="87">
        <f>COUNTA(F95:F101)-0.5*COUNTIF(F95:F101,"Sq*")-COUNTIF(F95:F101,"TBA")</f>
        <v>0</v>
      </c>
      <c r="G102" s="88" t="str">
        <f>"TOTAL MATCHES WON BY : "&amp;H91</f>
        <v>TOTAL MATCHES WON BY : Royal Fremantle 2</v>
      </c>
      <c r="H102" s="48"/>
      <c r="I102" s="48"/>
      <c r="J102" s="46"/>
      <c r="K102" s="87">
        <f>COUNTA(K95:K101)-0.5*COUNTIF(K95:K101,"Sq*")-COUNTIF(K95:K101,"TBA")</f>
        <v>0</v>
      </c>
      <c r="L102" s="86"/>
      <c r="M102" s="86"/>
      <c r="N102" s="86" t="str">
        <f>IF(F102+K102=0,"",C91)</f>
        <v/>
      </c>
      <c r="O102" s="86">
        <f>F102</f>
        <v>0</v>
      </c>
      <c r="P102" s="86" t="str">
        <f>IF(F102+K102=0,"",H91)</f>
        <v/>
      </c>
      <c r="Q102" s="86">
        <f>K102</f>
        <v>0</v>
      </c>
      <c r="R102" s="86" t="str">
        <f>G103</f>
        <v/>
      </c>
      <c r="S102" s="86" t="str">
        <f>IF(R102="HALVED",C91,"")</f>
        <v/>
      </c>
      <c r="T102" s="86" t="str">
        <f>IF(R102="HALVED",H91,"")</f>
        <v/>
      </c>
      <c r="U102" s="86"/>
      <c r="V102" s="86"/>
      <c r="W102" s="86"/>
      <c r="X102" s="86"/>
      <c r="Y102" s="86"/>
    </row>
    <row r="103" spans="1:25" ht="15" hidden="1">
      <c r="A103" s="18"/>
      <c r="B103" s="85" t="s">
        <v>41</v>
      </c>
      <c r="C103" s="48"/>
      <c r="D103" s="48"/>
      <c r="E103" s="48"/>
      <c r="F103" s="46"/>
      <c r="G103" s="68" t="str">
        <f>IF(F102+K102&lt;4,"",IF(F102=K102,"HALVED",IF(F102&gt;K102,C91,H91)))</f>
        <v/>
      </c>
      <c r="H103" s="48"/>
      <c r="I103" s="48"/>
      <c r="J103" s="48"/>
      <c r="K103" s="46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spans="1:25" ht="15" hidden="1">
      <c r="A104" s="18"/>
      <c r="B104" s="102"/>
      <c r="C104" s="102"/>
      <c r="D104" s="102"/>
      <c r="E104" s="102"/>
      <c r="F104" s="102"/>
      <c r="G104" s="101"/>
      <c r="H104" s="101"/>
      <c r="I104" s="101"/>
      <c r="J104" s="101"/>
      <c r="K104" s="101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spans="1:25" ht="15" hidden="1">
      <c r="A105" s="18"/>
      <c r="B105" s="19" t="s">
        <v>22</v>
      </c>
      <c r="C105" s="100" t="s">
        <v>128</v>
      </c>
      <c r="D105" s="48"/>
      <c r="E105" s="48"/>
      <c r="F105" s="46"/>
      <c r="G105" s="24" t="s">
        <v>22</v>
      </c>
      <c r="H105" s="99" t="s">
        <v>127</v>
      </c>
      <c r="I105" s="48"/>
      <c r="J105" s="48"/>
      <c r="K105" s="46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</row>
    <row r="106" spans="1:25" ht="15" hidden="1">
      <c r="A106" s="31"/>
      <c r="B106" s="97" t="s">
        <v>126</v>
      </c>
      <c r="C106" s="98" t="s">
        <v>23</v>
      </c>
      <c r="D106" s="95"/>
      <c r="E106" s="94"/>
      <c r="F106" s="97" t="s">
        <v>25</v>
      </c>
      <c r="G106" s="93" t="s">
        <v>126</v>
      </c>
      <c r="H106" s="96" t="s">
        <v>23</v>
      </c>
      <c r="I106" s="95"/>
      <c r="J106" s="94"/>
      <c r="K106" s="93" t="s">
        <v>25</v>
      </c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</row>
    <row r="107" spans="1:25" ht="15" hidden="1">
      <c r="A107" s="31"/>
      <c r="B107" s="92"/>
      <c r="C107" s="64"/>
      <c r="D107" s="55"/>
      <c r="E107" s="52"/>
      <c r="F107" s="92"/>
      <c r="G107" s="92"/>
      <c r="H107" s="64"/>
      <c r="I107" s="55"/>
      <c r="J107" s="52"/>
      <c r="K107" s="92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</row>
    <row r="108" spans="1:25" ht="15" hidden="1">
      <c r="A108" s="18"/>
      <c r="B108" s="91"/>
      <c r="C108" s="65"/>
      <c r="D108" s="56"/>
      <c r="E108" s="53"/>
      <c r="F108" s="91"/>
      <c r="G108" s="91"/>
      <c r="H108" s="65"/>
      <c r="I108" s="56"/>
      <c r="J108" s="53"/>
      <c r="K108" s="91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</row>
    <row r="109" spans="1:25" ht="15" hidden="1">
      <c r="A109" s="18"/>
      <c r="B109" s="19">
        <v>1</v>
      </c>
      <c r="C109" s="66"/>
      <c r="D109" s="48"/>
      <c r="E109" s="46"/>
      <c r="F109" s="23"/>
      <c r="G109" s="24">
        <v>1</v>
      </c>
      <c r="H109" s="66"/>
      <c r="I109" s="48"/>
      <c r="J109" s="46"/>
      <c r="K109" s="23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</row>
    <row r="110" spans="1:25" ht="15" hidden="1">
      <c r="A110" s="18"/>
      <c r="B110" s="19">
        <v>2</v>
      </c>
      <c r="C110" s="66"/>
      <c r="D110" s="48"/>
      <c r="E110" s="46"/>
      <c r="F110" s="23"/>
      <c r="G110" s="24">
        <v>2</v>
      </c>
      <c r="H110" s="66"/>
      <c r="I110" s="48"/>
      <c r="J110" s="46"/>
      <c r="K110" s="23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</row>
    <row r="111" spans="1:25" ht="15" hidden="1">
      <c r="A111" s="18"/>
      <c r="B111" s="19">
        <v>3</v>
      </c>
      <c r="C111" s="66"/>
      <c r="D111" s="48"/>
      <c r="E111" s="46"/>
      <c r="F111" s="23"/>
      <c r="G111" s="24">
        <v>3</v>
      </c>
      <c r="H111" s="66"/>
      <c r="I111" s="48"/>
      <c r="J111" s="46"/>
      <c r="K111" s="23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</row>
    <row r="112" spans="1:25" ht="15" hidden="1">
      <c r="A112" s="18"/>
      <c r="B112" s="19">
        <v>4</v>
      </c>
      <c r="C112" s="66"/>
      <c r="D112" s="48"/>
      <c r="E112" s="46"/>
      <c r="F112" s="23"/>
      <c r="G112" s="24">
        <v>4</v>
      </c>
      <c r="H112" s="66"/>
      <c r="I112" s="48"/>
      <c r="J112" s="46"/>
      <c r="K112" s="23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</row>
    <row r="113" spans="1:25" ht="15" hidden="1">
      <c r="A113" s="18"/>
      <c r="B113" s="19">
        <v>5</v>
      </c>
      <c r="C113" s="66"/>
      <c r="D113" s="48"/>
      <c r="E113" s="46"/>
      <c r="F113" s="23"/>
      <c r="G113" s="24">
        <v>5</v>
      </c>
      <c r="H113" s="66"/>
      <c r="I113" s="48"/>
      <c r="J113" s="46"/>
      <c r="K113" s="23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</row>
    <row r="114" spans="1:25" ht="15" hidden="1">
      <c r="A114" s="18"/>
      <c r="B114" s="19">
        <v>6</v>
      </c>
      <c r="C114" s="66"/>
      <c r="D114" s="48"/>
      <c r="E114" s="46"/>
      <c r="F114" s="23"/>
      <c r="G114" s="24">
        <v>6</v>
      </c>
      <c r="H114" s="66"/>
      <c r="I114" s="48"/>
      <c r="J114" s="46"/>
      <c r="K114" s="23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</row>
    <row r="115" spans="1:25" ht="15" hidden="1">
      <c r="A115" s="18"/>
      <c r="B115" s="19">
        <v>7</v>
      </c>
      <c r="C115" s="66"/>
      <c r="D115" s="48"/>
      <c r="E115" s="46"/>
      <c r="F115" s="23"/>
      <c r="G115" s="24">
        <v>7</v>
      </c>
      <c r="H115" s="66"/>
      <c r="I115" s="48"/>
      <c r="J115" s="46"/>
      <c r="K115" s="23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</row>
    <row r="116" spans="1:25" ht="15" hidden="1">
      <c r="A116" s="18"/>
      <c r="B116" s="89" t="str">
        <f>"TOTAL MATCHES WON BY : "&amp;C105</f>
        <v>TOTAL MATCHES WON BY : Gosnells 2</v>
      </c>
      <c r="C116" s="48"/>
      <c r="D116" s="48"/>
      <c r="E116" s="46"/>
      <c r="F116" s="87">
        <f>COUNTA(F109:F115)-0.5*COUNTIF(F109:F115,"Sq*")-COUNTIF(F109:F115,"TBA")</f>
        <v>0</v>
      </c>
      <c r="G116" s="88" t="str">
        <f>"TOTAL MATCHES WON BY : "&amp;H105</f>
        <v>TOTAL MATCHES WON BY : Mount Lawley 1</v>
      </c>
      <c r="H116" s="48"/>
      <c r="I116" s="48"/>
      <c r="J116" s="46"/>
      <c r="K116" s="87">
        <f>COUNTA(K109:K115)-0.5*COUNTIF(K109:K115,"Sq*")-COUNTIF(K109:K115,"TBA")</f>
        <v>0</v>
      </c>
      <c r="L116" s="86"/>
      <c r="M116" s="86"/>
      <c r="N116" s="86" t="str">
        <f>IF(F116+K116=0,"",C105)</f>
        <v/>
      </c>
      <c r="O116" s="86">
        <f>F116</f>
        <v>0</v>
      </c>
      <c r="P116" s="86" t="str">
        <f>IF(F116+K116=0,"",H105)</f>
        <v/>
      </c>
      <c r="Q116" s="86">
        <f>K116</f>
        <v>0</v>
      </c>
      <c r="R116" s="86" t="str">
        <f>G117</f>
        <v/>
      </c>
      <c r="S116" s="86" t="str">
        <f>IF(R116="HALVED",C105,"")</f>
        <v/>
      </c>
      <c r="T116" s="86" t="str">
        <f>IF(R116="HALVED",H105,"")</f>
        <v/>
      </c>
      <c r="U116" s="86"/>
      <c r="V116" s="86"/>
      <c r="W116" s="86"/>
      <c r="X116" s="86"/>
      <c r="Y116" s="86"/>
    </row>
    <row r="117" spans="1:25" ht="15" hidden="1">
      <c r="A117" s="18"/>
      <c r="B117" s="85" t="s">
        <v>41</v>
      </c>
      <c r="C117" s="48"/>
      <c r="D117" s="48"/>
      <c r="E117" s="48"/>
      <c r="F117" s="46"/>
      <c r="G117" s="68" t="str">
        <f>IF(F116+K116&lt;4,"",IF(F116=K116,"HALVED",IF(F116&gt;K116,C105,H105)))</f>
        <v/>
      </c>
      <c r="H117" s="48"/>
      <c r="I117" s="48"/>
      <c r="J117" s="48"/>
      <c r="K117" s="46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spans="1:25" ht="15" hidden="1">
      <c r="A118" s="18"/>
      <c r="B118" s="31"/>
      <c r="C118" s="31"/>
      <c r="D118" s="31"/>
      <c r="E118" s="31"/>
      <c r="F118" s="31"/>
      <c r="G118" s="32"/>
      <c r="H118" s="32"/>
      <c r="I118" s="32"/>
      <c r="J118" s="32"/>
      <c r="K118" s="32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</row>
    <row r="119" spans="1:25" ht="15">
      <c r="A119" s="31"/>
      <c r="B119" s="31"/>
      <c r="C119" s="31"/>
      <c r="D119" s="31"/>
      <c r="E119" s="31"/>
      <c r="F119" s="31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spans="1:25" ht="15">
      <c r="A120" s="31"/>
      <c r="B120" s="31"/>
      <c r="C120" s="31"/>
      <c r="D120" s="31"/>
      <c r="E120" s="31"/>
      <c r="F120" s="31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spans="1:25" ht="15">
      <c r="A121" s="31"/>
      <c r="B121" s="31"/>
      <c r="C121" s="31"/>
      <c r="D121" s="31"/>
      <c r="E121" s="31"/>
      <c r="F121" s="31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spans="1:25" ht="15">
      <c r="A122" s="31"/>
      <c r="B122" s="31"/>
      <c r="C122" s="31"/>
      <c r="D122" s="31"/>
      <c r="E122" s="31"/>
      <c r="F122" s="31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 ht="15">
      <c r="A123" s="31"/>
      <c r="B123" s="31"/>
      <c r="C123" s="31"/>
      <c r="D123" s="31"/>
      <c r="E123" s="31"/>
      <c r="F123" s="31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 ht="15">
      <c r="A124" s="31"/>
      <c r="B124" s="31"/>
      <c r="C124" s="31"/>
      <c r="D124" s="31"/>
      <c r="E124" s="31"/>
      <c r="F124" s="31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 ht="15">
      <c r="A125" s="31"/>
      <c r="B125" s="31"/>
      <c r="C125" s="31"/>
      <c r="D125" s="31"/>
      <c r="E125" s="31"/>
      <c r="F125" s="31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 ht="15">
      <c r="A126" s="31"/>
      <c r="B126" s="31"/>
      <c r="C126" s="31"/>
      <c r="D126" s="31"/>
      <c r="E126" s="31"/>
      <c r="F126" s="31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 ht="15">
      <c r="A127" s="31"/>
      <c r="B127" s="31"/>
      <c r="C127" s="31"/>
      <c r="D127" s="31"/>
      <c r="E127" s="31"/>
      <c r="F127" s="31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 ht="15">
      <c r="A128" s="31"/>
      <c r="B128" s="31"/>
      <c r="C128" s="31"/>
      <c r="D128" s="31"/>
      <c r="E128" s="31"/>
      <c r="F128" s="31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1:25" ht="15">
      <c r="A129" s="31"/>
      <c r="B129" s="31"/>
      <c r="C129" s="31"/>
      <c r="D129" s="31"/>
      <c r="E129" s="31"/>
      <c r="F129" s="31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5" ht="15">
      <c r="A130" s="31"/>
      <c r="B130" s="31"/>
      <c r="C130" s="31"/>
      <c r="D130" s="31"/>
      <c r="E130" s="31"/>
      <c r="F130" s="31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5" ht="15">
      <c r="A131" s="31"/>
      <c r="B131" s="31"/>
      <c r="C131" s="31"/>
      <c r="D131" s="31"/>
      <c r="E131" s="31"/>
      <c r="F131" s="31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5" ht="15">
      <c r="A132" s="31"/>
      <c r="B132" s="31"/>
      <c r="C132" s="31"/>
      <c r="D132" s="31"/>
      <c r="E132" s="31"/>
      <c r="F132" s="31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5" ht="15">
      <c r="A133" s="31"/>
      <c r="B133" s="31"/>
      <c r="C133" s="31"/>
      <c r="D133" s="31"/>
      <c r="E133" s="31"/>
      <c r="F133" s="31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5" ht="15" hidden="1">
      <c r="A134" s="31"/>
      <c r="B134" s="31"/>
      <c r="C134" s="31"/>
      <c r="D134" s="31"/>
      <c r="E134" s="31"/>
      <c r="F134" s="31"/>
      <c r="G134" s="32"/>
      <c r="H134" s="32"/>
      <c r="I134" s="81"/>
      <c r="J134" s="81"/>
      <c r="K134" s="81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5" ht="15" hidden="1">
      <c r="A135" s="31"/>
      <c r="B135" s="31"/>
      <c r="C135" s="31" t="s">
        <v>31</v>
      </c>
      <c r="D135" s="31"/>
      <c r="E135" s="31"/>
      <c r="F135" s="31"/>
      <c r="G135" s="32"/>
      <c r="H135" s="32"/>
      <c r="I135" s="81"/>
      <c r="J135" s="81"/>
      <c r="K135" s="81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5" ht="15" hidden="1">
      <c r="A136" s="31"/>
      <c r="B136" s="31"/>
      <c r="C136" s="31" t="s">
        <v>71</v>
      </c>
      <c r="D136" s="31"/>
      <c r="E136" s="31"/>
      <c r="F136" s="31"/>
      <c r="G136" s="32"/>
      <c r="H136" s="32"/>
      <c r="I136" s="81"/>
      <c r="J136" s="81"/>
      <c r="K136" s="81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5" ht="15" hidden="1">
      <c r="A137" s="31"/>
      <c r="B137" s="31"/>
      <c r="C137" s="31" t="s">
        <v>45</v>
      </c>
      <c r="D137" s="31"/>
      <c r="E137" s="31"/>
      <c r="F137" s="31"/>
      <c r="G137" s="32"/>
      <c r="H137" s="32"/>
      <c r="I137" s="81"/>
      <c r="J137" s="81"/>
      <c r="K137" s="81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1:25" ht="15" hidden="1">
      <c r="A138" s="31"/>
      <c r="B138" s="31"/>
      <c r="C138" s="31" t="s">
        <v>37</v>
      </c>
      <c r="D138" s="31"/>
      <c r="E138" s="31"/>
      <c r="F138" s="31"/>
      <c r="G138" s="32"/>
      <c r="H138" s="32"/>
      <c r="I138" s="81"/>
      <c r="J138" s="81"/>
      <c r="K138" s="81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1:25" ht="15" hidden="1">
      <c r="A139" s="31"/>
      <c r="B139" s="31"/>
      <c r="C139" s="31" t="s">
        <v>55</v>
      </c>
      <c r="D139" s="31"/>
      <c r="E139" s="31"/>
      <c r="F139" s="31"/>
      <c r="G139" s="32"/>
      <c r="H139" s="32"/>
      <c r="I139" s="81"/>
      <c r="J139" s="81"/>
      <c r="K139" s="81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1:25" ht="15" hidden="1">
      <c r="A140" s="31"/>
      <c r="B140" s="31"/>
      <c r="C140" s="31" t="s">
        <v>70</v>
      </c>
      <c r="D140" s="31"/>
      <c r="E140" s="31"/>
      <c r="F140" s="31"/>
      <c r="G140" s="32"/>
      <c r="H140" s="32"/>
      <c r="I140" s="81"/>
      <c r="J140" s="81"/>
      <c r="K140" s="81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1:25" ht="15" hidden="1">
      <c r="A141" s="31"/>
      <c r="B141" s="31"/>
      <c r="C141" s="83" t="s">
        <v>35</v>
      </c>
      <c r="D141" s="82"/>
      <c r="E141" s="31"/>
      <c r="F141" s="31"/>
      <c r="G141" s="32"/>
      <c r="H141" s="32"/>
      <c r="I141" s="81"/>
      <c r="J141" s="81"/>
      <c r="K141" s="81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1:25" ht="15" hidden="1">
      <c r="A142" s="31"/>
      <c r="B142" s="31"/>
      <c r="C142" s="31" t="s">
        <v>60</v>
      </c>
      <c r="D142" s="31"/>
      <c r="E142" s="31"/>
      <c r="F142" s="31"/>
      <c r="G142" s="32"/>
      <c r="H142" s="32"/>
      <c r="I142" s="81"/>
      <c r="J142" s="81"/>
      <c r="K142" s="81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1:25" ht="15" hidden="1">
      <c r="A143" s="31"/>
      <c r="B143" s="31"/>
      <c r="C143" s="31" t="s">
        <v>50</v>
      </c>
      <c r="D143" s="31"/>
      <c r="E143" s="31"/>
      <c r="F143" s="31"/>
      <c r="G143" s="32"/>
      <c r="H143" s="32"/>
      <c r="I143" s="81"/>
      <c r="J143" s="81"/>
      <c r="K143" s="81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1:25" ht="15" hidden="1">
      <c r="A144" s="31"/>
      <c r="B144" s="31"/>
      <c r="C144" s="31" t="s">
        <v>59</v>
      </c>
      <c r="D144" s="31"/>
      <c r="E144" s="31"/>
      <c r="F144" s="31"/>
      <c r="G144" s="32"/>
      <c r="H144" s="32"/>
      <c r="I144" s="81"/>
      <c r="J144" s="81"/>
      <c r="K144" s="81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1:25" ht="15" hidden="1">
      <c r="A145" s="31"/>
      <c r="B145" s="31"/>
      <c r="C145" s="31" t="s">
        <v>72</v>
      </c>
      <c r="D145" s="31"/>
      <c r="E145" s="31"/>
      <c r="F145" s="31"/>
      <c r="G145" s="32"/>
      <c r="H145" s="32"/>
      <c r="I145" s="81"/>
      <c r="J145" s="81"/>
      <c r="K145" s="81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1:25" ht="15" hidden="1">
      <c r="A146" s="31"/>
      <c r="B146" s="31"/>
      <c r="C146" s="31" t="s">
        <v>58</v>
      </c>
      <c r="D146" s="31"/>
      <c r="E146" s="31"/>
      <c r="F146" s="31"/>
      <c r="G146" s="32"/>
      <c r="H146" s="32"/>
      <c r="I146" s="81"/>
      <c r="J146" s="81"/>
      <c r="K146" s="81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1:25" ht="15" hidden="1">
      <c r="A147" s="31"/>
      <c r="B147" s="31"/>
      <c r="C147" s="31" t="s">
        <v>61</v>
      </c>
      <c r="D147" s="31"/>
      <c r="E147" s="31"/>
      <c r="F147" s="31"/>
      <c r="G147" s="32"/>
      <c r="H147" s="32"/>
      <c r="I147" s="81"/>
      <c r="J147" s="81"/>
      <c r="K147" s="81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1:25" ht="15" hidden="1">
      <c r="A148" s="31"/>
      <c r="B148" s="31"/>
      <c r="C148" s="31" t="s">
        <v>29</v>
      </c>
      <c r="D148" s="31"/>
      <c r="E148" s="31"/>
      <c r="F148" s="31"/>
      <c r="G148" s="32"/>
      <c r="H148" s="32"/>
      <c r="I148" s="81"/>
      <c r="J148" s="81"/>
      <c r="K148" s="81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1:25" ht="15" hidden="1">
      <c r="A149" s="31"/>
      <c r="B149" s="31"/>
      <c r="C149" s="31" t="s">
        <v>73</v>
      </c>
      <c r="D149" s="31"/>
      <c r="E149" s="31"/>
      <c r="F149" s="31"/>
      <c r="G149" s="32"/>
      <c r="H149" s="32"/>
      <c r="I149" s="81"/>
      <c r="J149" s="81"/>
      <c r="K149" s="81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1:25" ht="15" hidden="1">
      <c r="A150" s="31"/>
      <c r="B150" s="31"/>
      <c r="C150" s="31" t="s">
        <v>74</v>
      </c>
      <c r="D150" s="31"/>
      <c r="E150" s="31"/>
      <c r="F150" s="31"/>
      <c r="G150" s="32"/>
      <c r="H150" s="32"/>
      <c r="I150" s="81"/>
      <c r="J150" s="81"/>
      <c r="K150" s="81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1:25" ht="15" hidden="1">
      <c r="A151" s="31"/>
      <c r="B151" s="31"/>
      <c r="C151" s="31" t="s">
        <v>75</v>
      </c>
      <c r="D151" s="31"/>
      <c r="E151" s="31"/>
      <c r="F151" s="31"/>
      <c r="G151" s="32"/>
      <c r="H151" s="32"/>
      <c r="I151" s="81"/>
      <c r="J151" s="81"/>
      <c r="K151" s="81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1:25" ht="15" hidden="1">
      <c r="A152" s="31"/>
      <c r="B152" s="31"/>
      <c r="C152" s="31" t="s">
        <v>76</v>
      </c>
      <c r="D152" s="31"/>
      <c r="E152" s="31"/>
      <c r="F152" s="31"/>
      <c r="G152" s="32"/>
      <c r="H152" s="32"/>
      <c r="I152" s="81"/>
      <c r="J152" s="81"/>
      <c r="K152" s="81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1:25" ht="15" hidden="1">
      <c r="A153" s="31"/>
      <c r="B153" s="31"/>
      <c r="C153" s="31" t="s">
        <v>77</v>
      </c>
      <c r="D153" s="31"/>
      <c r="E153" s="31"/>
      <c r="F153" s="31"/>
      <c r="G153" s="32"/>
      <c r="H153" s="32"/>
      <c r="I153" s="81"/>
      <c r="J153" s="81"/>
      <c r="K153" s="81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1:25" ht="15" hidden="1">
      <c r="A154" s="31"/>
      <c r="B154" s="31"/>
      <c r="C154" s="31" t="s">
        <v>78</v>
      </c>
      <c r="D154" s="31"/>
      <c r="E154" s="31"/>
      <c r="F154" s="31"/>
      <c r="G154" s="32"/>
      <c r="H154" s="32"/>
      <c r="I154" s="81"/>
      <c r="J154" s="81"/>
      <c r="K154" s="81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1:25" ht="15" hidden="1">
      <c r="A155" s="31"/>
      <c r="B155" s="31"/>
      <c r="C155" s="31" t="s">
        <v>79</v>
      </c>
      <c r="D155" s="31"/>
      <c r="E155" s="31"/>
      <c r="F155" s="31"/>
      <c r="G155" s="32"/>
      <c r="H155" s="32"/>
      <c r="I155" s="81"/>
      <c r="J155" s="81"/>
      <c r="K155" s="81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1:25" ht="15" hidden="1">
      <c r="A156" s="31"/>
      <c r="B156" s="31"/>
      <c r="C156" s="31" t="s">
        <v>80</v>
      </c>
      <c r="D156" s="31"/>
      <c r="E156" s="31"/>
      <c r="F156" s="31"/>
      <c r="G156" s="32"/>
      <c r="H156" s="32"/>
      <c r="I156" s="81"/>
      <c r="J156" s="81"/>
      <c r="K156" s="81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1:25" ht="15" hidden="1">
      <c r="A157" s="31"/>
      <c r="B157" s="31"/>
      <c r="C157" s="31" t="s">
        <v>81</v>
      </c>
      <c r="D157" s="31"/>
      <c r="E157" s="31"/>
      <c r="F157" s="31"/>
      <c r="G157" s="32"/>
      <c r="H157" s="32"/>
      <c r="I157" s="81"/>
      <c r="J157" s="81"/>
      <c r="K157" s="81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1:25" ht="15" hidden="1">
      <c r="A158" s="31"/>
      <c r="B158" s="31"/>
      <c r="C158" s="31" t="s">
        <v>82</v>
      </c>
      <c r="D158" s="31"/>
      <c r="E158" s="31"/>
      <c r="F158" s="31"/>
      <c r="G158" s="32"/>
      <c r="H158" s="32"/>
      <c r="I158" s="81"/>
      <c r="J158" s="81"/>
      <c r="K158" s="81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1:25" ht="15" hidden="1">
      <c r="A159" s="31"/>
      <c r="B159" s="31"/>
      <c r="C159" s="31" t="s">
        <v>83</v>
      </c>
      <c r="D159" s="31"/>
      <c r="E159" s="31"/>
      <c r="F159" s="31"/>
      <c r="G159" s="32"/>
      <c r="H159" s="32"/>
      <c r="I159" s="81"/>
      <c r="J159" s="81"/>
      <c r="K159" s="81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1:25" ht="15" hidden="1">
      <c r="A160" s="31"/>
      <c r="B160" s="31"/>
      <c r="C160" s="31" t="s">
        <v>84</v>
      </c>
      <c r="D160" s="31"/>
      <c r="E160" s="31"/>
      <c r="F160" s="31"/>
      <c r="G160" s="32"/>
      <c r="H160" s="32"/>
      <c r="I160" s="81"/>
      <c r="J160" s="81"/>
      <c r="K160" s="81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1:25" ht="15" hidden="1">
      <c r="A161" s="31"/>
      <c r="B161" s="31"/>
      <c r="C161" s="31" t="s">
        <v>85</v>
      </c>
      <c r="D161" s="31"/>
      <c r="E161" s="31"/>
      <c r="F161" s="31"/>
      <c r="G161" s="32"/>
      <c r="H161" s="32"/>
      <c r="I161" s="81"/>
      <c r="J161" s="81"/>
      <c r="K161" s="81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1:25" ht="15" hidden="1">
      <c r="A162" s="31"/>
      <c r="B162" s="31"/>
      <c r="C162" s="31" t="s">
        <v>86</v>
      </c>
      <c r="D162" s="31"/>
      <c r="E162" s="31"/>
      <c r="F162" s="31"/>
      <c r="G162" s="32"/>
      <c r="H162" s="32"/>
      <c r="I162" s="81"/>
      <c r="J162" s="81"/>
      <c r="K162" s="81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1:25" ht="15" hidden="1">
      <c r="A163" s="31"/>
      <c r="B163" s="31"/>
      <c r="C163" s="31" t="s">
        <v>87</v>
      </c>
      <c r="D163" s="31"/>
      <c r="E163" s="31"/>
      <c r="F163" s="31"/>
      <c r="G163" s="32"/>
      <c r="H163" s="32"/>
      <c r="I163" s="81"/>
      <c r="J163" s="81"/>
      <c r="K163" s="81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1:25" ht="15" hidden="1">
      <c r="A164" s="31"/>
      <c r="B164" s="31"/>
      <c r="C164" s="31" t="s">
        <v>88</v>
      </c>
      <c r="D164" s="31"/>
      <c r="E164" s="31"/>
      <c r="F164" s="31"/>
      <c r="G164" s="32"/>
      <c r="H164" s="32"/>
      <c r="I164" s="81"/>
      <c r="J164" s="81"/>
      <c r="K164" s="81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1:25" ht="15" hidden="1">
      <c r="A165" s="31"/>
      <c r="B165" s="31"/>
      <c r="C165" s="31" t="s">
        <v>89</v>
      </c>
      <c r="D165" s="31"/>
      <c r="E165" s="31"/>
      <c r="F165" s="31"/>
      <c r="G165" s="32"/>
      <c r="H165" s="32"/>
      <c r="I165" s="81"/>
      <c r="J165" s="81"/>
      <c r="K165" s="81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1:25" ht="15" hidden="1">
      <c r="A166" s="31"/>
      <c r="B166" s="31"/>
      <c r="C166" s="31" t="s">
        <v>90</v>
      </c>
      <c r="D166" s="31"/>
      <c r="E166" s="31"/>
      <c r="F166" s="31"/>
      <c r="G166" s="32"/>
      <c r="H166" s="32"/>
      <c r="I166" s="81"/>
      <c r="J166" s="81"/>
      <c r="K166" s="81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1:25" ht="15" hidden="1">
      <c r="A167" s="31"/>
      <c r="B167" s="31"/>
      <c r="C167" s="31" t="s">
        <v>91</v>
      </c>
      <c r="D167" s="31"/>
      <c r="E167" s="31"/>
      <c r="F167" s="31"/>
      <c r="G167" s="32"/>
      <c r="H167" s="32"/>
      <c r="I167" s="81"/>
      <c r="J167" s="81"/>
      <c r="K167" s="81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1:25" ht="15" hidden="1">
      <c r="A168" s="31"/>
      <c r="B168" s="31"/>
      <c r="C168" s="31" t="s">
        <v>125</v>
      </c>
      <c r="D168" s="31"/>
      <c r="E168" s="31"/>
      <c r="F168" s="31"/>
      <c r="G168" s="32"/>
      <c r="H168" s="32"/>
      <c r="I168" s="81"/>
      <c r="J168" s="81"/>
      <c r="K168" s="81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1:25" ht="15" hidden="1">
      <c r="A169" s="31"/>
      <c r="B169" s="31"/>
      <c r="C169" s="31"/>
      <c r="D169" s="31"/>
      <c r="E169" s="31"/>
      <c r="F169" s="31"/>
      <c r="G169" s="32"/>
      <c r="H169" s="32"/>
      <c r="I169" s="81"/>
      <c r="J169" s="81"/>
      <c r="K169" s="81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1:25" ht="15" hidden="1">
      <c r="A170" s="31"/>
      <c r="B170" s="31"/>
      <c r="C170" s="31"/>
      <c r="D170" s="31"/>
      <c r="E170" s="31"/>
      <c r="F170" s="31"/>
      <c r="G170" s="32"/>
      <c r="H170" s="32"/>
      <c r="I170" s="81"/>
      <c r="J170" s="81"/>
      <c r="K170" s="81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1:25" ht="15">
      <c r="A171" s="31"/>
      <c r="B171" s="31"/>
      <c r="C171" s="31"/>
      <c r="D171" s="31"/>
      <c r="E171" s="31"/>
      <c r="F171" s="31"/>
      <c r="G171" s="32"/>
      <c r="H171" s="32"/>
      <c r="I171" s="81"/>
      <c r="J171" s="81"/>
      <c r="K171" s="81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spans="1:25" ht="15">
      <c r="A172" s="31"/>
      <c r="B172" s="31"/>
      <c r="C172" s="31"/>
      <c r="D172" s="31"/>
      <c r="E172" s="31"/>
      <c r="F172" s="31"/>
      <c r="G172" s="32"/>
      <c r="H172" s="32"/>
      <c r="I172" s="81"/>
      <c r="J172" s="81"/>
      <c r="K172" s="81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spans="1:25" ht="15">
      <c r="A173" s="31"/>
      <c r="B173" s="31"/>
      <c r="C173" s="31"/>
      <c r="D173" s="31"/>
      <c r="E173" s="31"/>
      <c r="F173" s="31"/>
      <c r="G173" s="32"/>
      <c r="H173" s="32"/>
      <c r="I173" s="81"/>
      <c r="J173" s="81"/>
      <c r="K173" s="81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spans="1:25" ht="15">
      <c r="A174" s="31"/>
      <c r="B174" s="31"/>
      <c r="C174" s="31"/>
      <c r="D174" s="31"/>
      <c r="E174" s="31"/>
      <c r="F174" s="31"/>
      <c r="G174" s="32"/>
      <c r="H174" s="32"/>
      <c r="I174" s="81"/>
      <c r="J174" s="81"/>
      <c r="K174" s="81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spans="1:25" ht="15">
      <c r="A175" s="31"/>
      <c r="B175" s="31"/>
      <c r="C175" s="31"/>
      <c r="D175" s="31"/>
      <c r="E175" s="31"/>
      <c r="F175" s="31"/>
      <c r="G175" s="32"/>
      <c r="H175" s="32"/>
      <c r="I175" s="81"/>
      <c r="J175" s="81"/>
      <c r="K175" s="81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spans="1:25" ht="15">
      <c r="A176" s="31"/>
      <c r="B176" s="31"/>
      <c r="C176" s="31"/>
      <c r="D176" s="31"/>
      <c r="E176" s="31"/>
      <c r="F176" s="31"/>
      <c r="G176" s="32"/>
      <c r="H176" s="32"/>
      <c r="I176" s="81"/>
      <c r="J176" s="81"/>
      <c r="K176" s="81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spans="1:25" ht="15">
      <c r="A177" s="31"/>
      <c r="B177" s="31"/>
      <c r="C177" s="31"/>
      <c r="D177" s="31"/>
      <c r="E177" s="31"/>
      <c r="F177" s="31"/>
      <c r="G177" s="32"/>
      <c r="H177" s="32"/>
      <c r="I177" s="81"/>
      <c r="J177" s="81"/>
      <c r="K177" s="81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spans="1:25" ht="15">
      <c r="A178" s="31"/>
      <c r="B178" s="31"/>
      <c r="C178" s="31"/>
      <c r="D178" s="31"/>
      <c r="E178" s="31"/>
      <c r="F178" s="31"/>
      <c r="G178" s="32"/>
      <c r="H178" s="32"/>
      <c r="I178" s="81"/>
      <c r="J178" s="81"/>
      <c r="K178" s="81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spans="1:25" ht="15">
      <c r="A179" s="31"/>
      <c r="B179" s="31"/>
      <c r="C179" s="31"/>
      <c r="D179" s="31"/>
      <c r="E179" s="31"/>
      <c r="F179" s="31"/>
      <c r="G179" s="32"/>
      <c r="H179" s="32"/>
      <c r="I179" s="81"/>
      <c r="J179" s="81"/>
      <c r="K179" s="81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spans="1:25" ht="15">
      <c r="A180" s="31"/>
      <c r="B180" s="31"/>
      <c r="C180" s="31"/>
      <c r="D180" s="31"/>
      <c r="E180" s="31"/>
      <c r="F180" s="31"/>
      <c r="G180" s="32"/>
      <c r="H180" s="32"/>
      <c r="I180" s="81"/>
      <c r="J180" s="81"/>
      <c r="K180" s="81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spans="1:25" ht="15">
      <c r="A181" s="31"/>
      <c r="B181" s="31"/>
      <c r="C181" s="31"/>
      <c r="D181" s="31"/>
      <c r="E181" s="31"/>
      <c r="F181" s="31"/>
      <c r="G181" s="32"/>
      <c r="H181" s="32"/>
      <c r="I181" s="81"/>
      <c r="J181" s="81"/>
      <c r="K181" s="81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spans="1:25" ht="15">
      <c r="A182" s="31"/>
      <c r="B182" s="31"/>
      <c r="C182" s="31"/>
      <c r="D182" s="31"/>
      <c r="E182" s="31"/>
      <c r="F182" s="31"/>
      <c r="G182" s="32"/>
      <c r="H182" s="32"/>
      <c r="I182" s="81"/>
      <c r="J182" s="81"/>
      <c r="K182" s="81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spans="1:25" ht="15">
      <c r="A183" s="31"/>
      <c r="B183" s="31"/>
      <c r="C183" s="31"/>
      <c r="D183" s="31"/>
      <c r="E183" s="31"/>
      <c r="F183" s="31"/>
      <c r="G183" s="32"/>
      <c r="H183" s="32"/>
      <c r="I183" s="81"/>
      <c r="J183" s="81"/>
      <c r="K183" s="81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spans="1:25" ht="15">
      <c r="A184" s="31"/>
      <c r="B184" s="31"/>
      <c r="C184" s="31"/>
      <c r="D184" s="31"/>
      <c r="E184" s="31"/>
      <c r="F184" s="31"/>
      <c r="G184" s="32"/>
      <c r="H184" s="32"/>
      <c r="I184" s="81"/>
      <c r="J184" s="81"/>
      <c r="K184" s="81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spans="1:25" ht="15">
      <c r="A185" s="31"/>
      <c r="B185" s="31"/>
      <c r="C185" s="31"/>
      <c r="D185" s="31"/>
      <c r="E185" s="31"/>
      <c r="F185" s="31"/>
      <c r="G185" s="32"/>
      <c r="H185" s="32"/>
      <c r="I185" s="81"/>
      <c r="J185" s="81"/>
      <c r="K185" s="81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spans="1:25" ht="15">
      <c r="A186" s="31"/>
      <c r="B186" s="31"/>
      <c r="C186" s="31"/>
      <c r="D186" s="31"/>
      <c r="E186" s="31"/>
      <c r="F186" s="31"/>
      <c r="G186" s="32"/>
      <c r="H186" s="32"/>
      <c r="I186" s="81"/>
      <c r="J186" s="81"/>
      <c r="K186" s="81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spans="1:25" ht="15">
      <c r="A187" s="31"/>
      <c r="B187" s="31"/>
      <c r="C187" s="31"/>
      <c r="D187" s="31"/>
      <c r="E187" s="31"/>
      <c r="F187" s="31"/>
      <c r="G187" s="32"/>
      <c r="H187" s="32"/>
      <c r="I187" s="81"/>
      <c r="J187" s="81"/>
      <c r="K187" s="81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spans="1:25" ht="15">
      <c r="A188" s="31"/>
      <c r="B188" s="31"/>
      <c r="C188" s="31"/>
      <c r="D188" s="31"/>
      <c r="E188" s="31"/>
      <c r="F188" s="31"/>
      <c r="G188" s="32"/>
      <c r="H188" s="32"/>
      <c r="I188" s="81"/>
      <c r="J188" s="81"/>
      <c r="K188" s="81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spans="1:25" ht="15">
      <c r="A189" s="31"/>
      <c r="B189" s="31"/>
      <c r="C189" s="31"/>
      <c r="D189" s="31"/>
      <c r="E189" s="31"/>
      <c r="F189" s="31"/>
      <c r="G189" s="32"/>
      <c r="H189" s="32"/>
      <c r="I189" s="81"/>
      <c r="J189" s="81"/>
      <c r="K189" s="81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spans="1:25" ht="15">
      <c r="A190" s="31"/>
      <c r="B190" s="31"/>
      <c r="C190" s="31"/>
      <c r="D190" s="31"/>
      <c r="E190" s="31"/>
      <c r="F190" s="31"/>
      <c r="G190" s="32"/>
      <c r="H190" s="32"/>
      <c r="I190" s="81"/>
      <c r="J190" s="81"/>
      <c r="K190" s="81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spans="1:25" ht="15">
      <c r="A191" s="31"/>
      <c r="B191" s="31"/>
      <c r="C191" s="31"/>
      <c r="D191" s="31"/>
      <c r="E191" s="31"/>
      <c r="F191" s="31"/>
      <c r="G191" s="32"/>
      <c r="H191" s="32"/>
      <c r="I191" s="81"/>
      <c r="J191" s="81"/>
      <c r="K191" s="81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spans="1:25" ht="15">
      <c r="A192" s="31"/>
      <c r="B192" s="31"/>
      <c r="C192" s="31"/>
      <c r="D192" s="31"/>
      <c r="E192" s="31"/>
      <c r="F192" s="31"/>
      <c r="G192" s="32"/>
      <c r="H192" s="32"/>
      <c r="I192" s="81"/>
      <c r="J192" s="81"/>
      <c r="K192" s="81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spans="1:25" ht="15">
      <c r="A193" s="31"/>
      <c r="B193" s="31"/>
      <c r="C193" s="31"/>
      <c r="D193" s="31"/>
      <c r="E193" s="31"/>
      <c r="F193" s="31"/>
      <c r="G193" s="32"/>
      <c r="H193" s="32"/>
      <c r="I193" s="81"/>
      <c r="J193" s="81"/>
      <c r="K193" s="81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1:25" ht="15">
      <c r="A194" s="31"/>
      <c r="B194" s="31"/>
      <c r="C194" s="31"/>
      <c r="D194" s="31"/>
      <c r="E194" s="31"/>
      <c r="F194" s="31"/>
      <c r="G194" s="32"/>
      <c r="H194" s="32"/>
      <c r="I194" s="81"/>
      <c r="J194" s="81"/>
      <c r="K194" s="81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spans="1:25" ht="15">
      <c r="A195" s="31"/>
      <c r="B195" s="31"/>
      <c r="C195" s="31"/>
      <c r="D195" s="31"/>
      <c r="E195" s="31"/>
      <c r="F195" s="31"/>
      <c r="G195" s="32"/>
      <c r="H195" s="32"/>
      <c r="I195" s="81"/>
      <c r="J195" s="81"/>
      <c r="K195" s="81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spans="1:25" ht="15">
      <c r="A196" s="31"/>
      <c r="B196" s="31"/>
      <c r="C196" s="31"/>
      <c r="D196" s="31"/>
      <c r="E196" s="31"/>
      <c r="F196" s="31"/>
      <c r="G196" s="32"/>
      <c r="H196" s="32"/>
      <c r="I196" s="81"/>
      <c r="J196" s="81"/>
      <c r="K196" s="81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spans="1:25" ht="15">
      <c r="A197" s="31"/>
      <c r="B197" s="31"/>
      <c r="C197" s="31"/>
      <c r="D197" s="31"/>
      <c r="E197" s="31"/>
      <c r="F197" s="31"/>
      <c r="G197" s="32"/>
      <c r="H197" s="32"/>
      <c r="I197" s="81"/>
      <c r="J197" s="81"/>
      <c r="K197" s="81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spans="1:25" ht="15">
      <c r="A198" s="31"/>
      <c r="B198" s="31"/>
      <c r="C198" s="31"/>
      <c r="D198" s="31"/>
      <c r="E198" s="31"/>
      <c r="F198" s="31"/>
      <c r="G198" s="32"/>
      <c r="H198" s="32"/>
      <c r="I198" s="81"/>
      <c r="J198" s="81"/>
      <c r="K198" s="81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spans="1:25" ht="15">
      <c r="A199" s="31"/>
      <c r="B199" s="31"/>
      <c r="C199" s="31"/>
      <c r="D199" s="31"/>
      <c r="E199" s="31"/>
      <c r="F199" s="31"/>
      <c r="G199" s="32"/>
      <c r="H199" s="32"/>
      <c r="I199" s="81"/>
      <c r="J199" s="81"/>
      <c r="K199" s="81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spans="1:25" ht="15">
      <c r="A200" s="31"/>
      <c r="B200" s="31"/>
      <c r="C200" s="31"/>
      <c r="D200" s="31"/>
      <c r="E200" s="31"/>
      <c r="F200" s="31"/>
      <c r="G200" s="32"/>
      <c r="H200" s="32"/>
      <c r="I200" s="81"/>
      <c r="J200" s="81"/>
      <c r="K200" s="81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spans="1:25" ht="15">
      <c r="A201" s="31"/>
      <c r="B201" s="31"/>
      <c r="C201" s="31"/>
      <c r="D201" s="31"/>
      <c r="E201" s="31"/>
      <c r="F201" s="31"/>
      <c r="G201" s="32"/>
      <c r="H201" s="32"/>
      <c r="I201" s="81"/>
      <c r="J201" s="81"/>
      <c r="K201" s="81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spans="1:25" ht="15">
      <c r="A202" s="31"/>
      <c r="B202" s="31"/>
      <c r="C202" s="31"/>
      <c r="D202" s="31"/>
      <c r="E202" s="31"/>
      <c r="F202" s="31"/>
      <c r="G202" s="32"/>
      <c r="H202" s="32"/>
      <c r="I202" s="81"/>
      <c r="J202" s="81"/>
      <c r="K202" s="81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spans="1:25" ht="15">
      <c r="A203" s="31"/>
      <c r="B203" s="31"/>
      <c r="C203" s="31"/>
      <c r="D203" s="31"/>
      <c r="E203" s="31"/>
      <c r="F203" s="31"/>
      <c r="G203" s="32"/>
      <c r="H203" s="32"/>
      <c r="I203" s="81"/>
      <c r="J203" s="81"/>
      <c r="K203" s="81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spans="1:25" ht="15">
      <c r="A204" s="31"/>
      <c r="B204" s="31"/>
      <c r="C204" s="31"/>
      <c r="D204" s="31"/>
      <c r="E204" s="31"/>
      <c r="F204" s="31"/>
      <c r="G204" s="32"/>
      <c r="H204" s="32"/>
      <c r="I204" s="81"/>
      <c r="J204" s="81"/>
      <c r="K204" s="81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spans="1:25" ht="15">
      <c r="A205" s="31"/>
      <c r="B205" s="31"/>
      <c r="C205" s="31"/>
      <c r="D205" s="31"/>
      <c r="E205" s="31"/>
      <c r="F205" s="31"/>
      <c r="G205" s="32"/>
      <c r="H205" s="32"/>
      <c r="I205" s="81"/>
      <c r="J205" s="81"/>
      <c r="K205" s="81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spans="1:25" ht="15">
      <c r="A206" s="31"/>
      <c r="B206" s="31"/>
      <c r="C206" s="31"/>
      <c r="D206" s="31"/>
      <c r="E206" s="31"/>
      <c r="F206" s="31"/>
      <c r="G206" s="32"/>
      <c r="H206" s="32"/>
      <c r="I206" s="81"/>
      <c r="J206" s="81"/>
      <c r="K206" s="81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spans="1:25" ht="15">
      <c r="A207" s="31"/>
      <c r="B207" s="31"/>
      <c r="C207" s="31"/>
      <c r="D207" s="31"/>
      <c r="E207" s="31"/>
      <c r="F207" s="31"/>
      <c r="G207" s="32"/>
      <c r="H207" s="32"/>
      <c r="I207" s="81"/>
      <c r="J207" s="81"/>
      <c r="K207" s="81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spans="1:25" ht="15">
      <c r="A208" s="31"/>
      <c r="B208" s="31"/>
      <c r="C208" s="31"/>
      <c r="D208" s="31"/>
      <c r="E208" s="31"/>
      <c r="F208" s="31"/>
      <c r="G208" s="32"/>
      <c r="H208" s="32"/>
      <c r="I208" s="81"/>
      <c r="J208" s="81"/>
      <c r="K208" s="81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spans="1:25" ht="15">
      <c r="A209" s="31"/>
      <c r="B209" s="31"/>
      <c r="C209" s="31"/>
      <c r="D209" s="31"/>
      <c r="E209" s="31"/>
      <c r="F209" s="31"/>
      <c r="G209" s="32"/>
      <c r="H209" s="32"/>
      <c r="I209" s="81"/>
      <c r="J209" s="81"/>
      <c r="K209" s="81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spans="1:25" ht="15">
      <c r="A210" s="31"/>
      <c r="B210" s="31"/>
      <c r="C210" s="31"/>
      <c r="D210" s="31"/>
      <c r="E210" s="31"/>
      <c r="F210" s="31"/>
      <c r="G210" s="32"/>
      <c r="H210" s="32"/>
      <c r="I210" s="81"/>
      <c r="J210" s="81"/>
      <c r="K210" s="81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spans="1:25" ht="15">
      <c r="A211" s="31"/>
      <c r="B211" s="31"/>
      <c r="C211" s="31"/>
      <c r="D211" s="31"/>
      <c r="E211" s="31"/>
      <c r="F211" s="31"/>
      <c r="G211" s="32"/>
      <c r="H211" s="32"/>
      <c r="I211" s="81"/>
      <c r="J211" s="81"/>
      <c r="K211" s="81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spans="1:25" ht="15">
      <c r="A212" s="31"/>
      <c r="B212" s="31"/>
      <c r="C212" s="31"/>
      <c r="D212" s="31"/>
      <c r="E212" s="31"/>
      <c r="F212" s="31"/>
      <c r="G212" s="32"/>
      <c r="H212" s="32"/>
      <c r="I212" s="81"/>
      <c r="J212" s="81"/>
      <c r="K212" s="81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spans="1:25" ht="15">
      <c r="A213" s="31"/>
      <c r="B213" s="31"/>
      <c r="C213" s="31"/>
      <c r="D213" s="31"/>
      <c r="E213" s="31"/>
      <c r="F213" s="31"/>
      <c r="G213" s="32"/>
      <c r="H213" s="32"/>
      <c r="I213" s="81"/>
      <c r="J213" s="81"/>
      <c r="K213" s="81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spans="1:25" ht="15">
      <c r="A214" s="31"/>
      <c r="B214" s="31"/>
      <c r="C214" s="31"/>
      <c r="D214" s="31"/>
      <c r="E214" s="31"/>
      <c r="F214" s="31"/>
      <c r="G214" s="32"/>
      <c r="H214" s="32"/>
      <c r="I214" s="81"/>
      <c r="J214" s="81"/>
      <c r="K214" s="81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spans="1:25" ht="15">
      <c r="A215" s="31"/>
      <c r="B215" s="31"/>
      <c r="C215" s="31"/>
      <c r="D215" s="31"/>
      <c r="E215" s="31"/>
      <c r="F215" s="31"/>
      <c r="G215" s="32"/>
      <c r="H215" s="32"/>
      <c r="I215" s="81"/>
      <c r="J215" s="81"/>
      <c r="K215" s="81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spans="1:25" ht="15">
      <c r="A216" s="31"/>
      <c r="B216" s="31"/>
      <c r="C216" s="31"/>
      <c r="D216" s="31"/>
      <c r="E216" s="31"/>
      <c r="F216" s="31"/>
      <c r="G216" s="32"/>
      <c r="H216" s="32"/>
      <c r="I216" s="81"/>
      <c r="J216" s="81"/>
      <c r="K216" s="81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spans="1:25" ht="15">
      <c r="A217" s="31"/>
      <c r="B217" s="31"/>
      <c r="C217" s="31"/>
      <c r="D217" s="31"/>
      <c r="E217" s="31"/>
      <c r="F217" s="31"/>
      <c r="G217" s="32"/>
      <c r="H217" s="32"/>
      <c r="I217" s="81"/>
      <c r="J217" s="81"/>
      <c r="K217" s="81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spans="1:25" ht="15">
      <c r="A218" s="31"/>
      <c r="B218" s="31"/>
      <c r="C218" s="31"/>
      <c r="D218" s="31"/>
      <c r="E218" s="31"/>
      <c r="F218" s="31"/>
      <c r="G218" s="32"/>
      <c r="H218" s="32"/>
      <c r="I218" s="81"/>
      <c r="J218" s="81"/>
      <c r="K218" s="81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spans="1:25" ht="15">
      <c r="A219" s="31"/>
      <c r="B219" s="31"/>
      <c r="C219" s="31"/>
      <c r="D219" s="31"/>
      <c r="E219" s="31"/>
      <c r="F219" s="31"/>
      <c r="G219" s="32"/>
      <c r="H219" s="32"/>
      <c r="I219" s="81"/>
      <c r="J219" s="81"/>
      <c r="K219" s="81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spans="1:25" ht="15">
      <c r="A220" s="31"/>
      <c r="B220" s="31"/>
      <c r="C220" s="31"/>
      <c r="D220" s="31"/>
      <c r="E220" s="31"/>
      <c r="F220" s="31"/>
      <c r="G220" s="32"/>
      <c r="H220" s="32"/>
      <c r="I220" s="81"/>
      <c r="J220" s="81"/>
      <c r="K220" s="81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spans="1:25" ht="15">
      <c r="A221" s="31"/>
      <c r="B221" s="31"/>
      <c r="C221" s="31"/>
      <c r="D221" s="31"/>
      <c r="E221" s="31"/>
      <c r="F221" s="31"/>
      <c r="G221" s="32"/>
      <c r="H221" s="32"/>
      <c r="I221" s="81"/>
      <c r="J221" s="81"/>
      <c r="K221" s="81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spans="1:25" ht="15">
      <c r="A222" s="31"/>
      <c r="B222" s="31"/>
      <c r="C222" s="31"/>
      <c r="D222" s="31"/>
      <c r="E222" s="31"/>
      <c r="F222" s="31"/>
      <c r="G222" s="32"/>
      <c r="H222" s="32"/>
      <c r="I222" s="81"/>
      <c r="J222" s="81"/>
      <c r="K222" s="81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spans="1:25" ht="15">
      <c r="A223" s="31"/>
      <c r="B223" s="31"/>
      <c r="C223" s="31"/>
      <c r="D223" s="31"/>
      <c r="E223" s="31"/>
      <c r="F223" s="31"/>
      <c r="G223" s="32"/>
      <c r="H223" s="32"/>
      <c r="I223" s="81"/>
      <c r="J223" s="81"/>
      <c r="K223" s="81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spans="1:25" ht="15">
      <c r="A224" s="31"/>
      <c r="B224" s="31"/>
      <c r="C224" s="31"/>
      <c r="D224" s="31"/>
      <c r="E224" s="31"/>
      <c r="F224" s="31"/>
      <c r="G224" s="32"/>
      <c r="H224" s="32"/>
      <c r="I224" s="81"/>
      <c r="J224" s="81"/>
      <c r="K224" s="81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spans="1:25" ht="15">
      <c r="A225" s="31"/>
      <c r="B225" s="31"/>
      <c r="C225" s="31"/>
      <c r="D225" s="31"/>
      <c r="E225" s="31"/>
      <c r="F225" s="31"/>
      <c r="G225" s="32"/>
      <c r="H225" s="32"/>
      <c r="I225" s="81"/>
      <c r="J225" s="81"/>
      <c r="K225" s="81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spans="1:25" ht="15">
      <c r="A226" s="31"/>
      <c r="B226" s="31"/>
      <c r="C226" s="31"/>
      <c r="D226" s="31"/>
      <c r="E226" s="31"/>
      <c r="F226" s="31"/>
      <c r="G226" s="32"/>
      <c r="H226" s="32"/>
      <c r="I226" s="81"/>
      <c r="J226" s="81"/>
      <c r="K226" s="81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</row>
    <row r="227" spans="1:25" ht="15">
      <c r="A227" s="31"/>
      <c r="B227" s="31"/>
      <c r="C227" s="31"/>
      <c r="D227" s="31"/>
      <c r="E227" s="31"/>
      <c r="F227" s="31"/>
      <c r="G227" s="32"/>
      <c r="H227" s="32"/>
      <c r="I227" s="81"/>
      <c r="J227" s="81"/>
      <c r="K227" s="81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spans="1:25" ht="15">
      <c r="A228" s="31"/>
      <c r="B228" s="31"/>
      <c r="C228" s="31"/>
      <c r="D228" s="31"/>
      <c r="E228" s="31"/>
      <c r="F228" s="31"/>
      <c r="G228" s="32"/>
      <c r="H228" s="32"/>
      <c r="I228" s="81"/>
      <c r="J228" s="81"/>
      <c r="K228" s="81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spans="1:25" ht="15">
      <c r="A229" s="31"/>
      <c r="B229" s="31"/>
      <c r="C229" s="31"/>
      <c r="D229" s="31"/>
      <c r="E229" s="31"/>
      <c r="F229" s="31"/>
      <c r="G229" s="32"/>
      <c r="H229" s="32"/>
      <c r="I229" s="81"/>
      <c r="J229" s="81"/>
      <c r="K229" s="81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spans="1:25" ht="15">
      <c r="A230" s="31"/>
      <c r="B230" s="31"/>
      <c r="C230" s="31"/>
      <c r="D230" s="31"/>
      <c r="E230" s="31"/>
      <c r="F230" s="31"/>
      <c r="G230" s="32"/>
      <c r="H230" s="32"/>
      <c r="I230" s="81"/>
      <c r="J230" s="81"/>
      <c r="K230" s="81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spans="1:25" ht="15">
      <c r="A231" s="31"/>
      <c r="B231" s="31"/>
      <c r="C231" s="31"/>
      <c r="D231" s="31"/>
      <c r="E231" s="31"/>
      <c r="F231" s="31"/>
      <c r="G231" s="32"/>
      <c r="H231" s="32"/>
      <c r="I231" s="81"/>
      <c r="J231" s="81"/>
      <c r="K231" s="81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</sheetData>
  <mergeCells count="211">
    <mergeCell ref="K92:K94"/>
    <mergeCell ref="C95:E95"/>
    <mergeCell ref="B116:E116"/>
    <mergeCell ref="B117:F117"/>
    <mergeCell ref="C109:E109"/>
    <mergeCell ref="C110:E110"/>
    <mergeCell ref="C111:E111"/>
    <mergeCell ref="C112:E112"/>
    <mergeCell ref="C113:E113"/>
    <mergeCell ref="C114:E114"/>
    <mergeCell ref="B103:F103"/>
    <mergeCell ref="C105:F105"/>
    <mergeCell ref="H92:J94"/>
    <mergeCell ref="H95:J95"/>
    <mergeCell ref="C91:F91"/>
    <mergeCell ref="B92:B94"/>
    <mergeCell ref="C92:E94"/>
    <mergeCell ref="F92:F94"/>
    <mergeCell ref="G92:G94"/>
    <mergeCell ref="H98:J98"/>
    <mergeCell ref="H99:J99"/>
    <mergeCell ref="C99:E99"/>
    <mergeCell ref="C100:E100"/>
    <mergeCell ref="C101:E101"/>
    <mergeCell ref="B102:E102"/>
    <mergeCell ref="H100:J100"/>
    <mergeCell ref="H101:J101"/>
    <mergeCell ref="G102:J102"/>
    <mergeCell ref="G103:K103"/>
    <mergeCell ref="H105:K105"/>
    <mergeCell ref="C96:E96"/>
    <mergeCell ref="H96:J96"/>
    <mergeCell ref="C97:E97"/>
    <mergeCell ref="H97:J97"/>
    <mergeCell ref="C98:E98"/>
    <mergeCell ref="G116:J116"/>
    <mergeCell ref="G117:K117"/>
    <mergeCell ref="C106:E108"/>
    <mergeCell ref="F106:F108"/>
    <mergeCell ref="G106:G108"/>
    <mergeCell ref="H106:J108"/>
    <mergeCell ref="K106:K108"/>
    <mergeCell ref="H109:J109"/>
    <mergeCell ref="H110:J110"/>
    <mergeCell ref="C115:E115"/>
    <mergeCell ref="B106:B108"/>
    <mergeCell ref="H111:J111"/>
    <mergeCell ref="H112:J112"/>
    <mergeCell ref="H113:J113"/>
    <mergeCell ref="H114:J114"/>
    <mergeCell ref="H115:J115"/>
    <mergeCell ref="G24:J24"/>
    <mergeCell ref="C16:E18"/>
    <mergeCell ref="F16:F18"/>
    <mergeCell ref="C19:E19"/>
    <mergeCell ref="C20:E20"/>
    <mergeCell ref="C21:E21"/>
    <mergeCell ref="C22:E22"/>
    <mergeCell ref="C23:E23"/>
    <mergeCell ref="K28:K30"/>
    <mergeCell ref="C31:E31"/>
    <mergeCell ref="H27:K27"/>
    <mergeCell ref="G16:G18"/>
    <mergeCell ref="H16:J18"/>
    <mergeCell ref="H19:J19"/>
    <mergeCell ref="H20:J20"/>
    <mergeCell ref="H21:J21"/>
    <mergeCell ref="H22:J22"/>
    <mergeCell ref="H23:J23"/>
    <mergeCell ref="H28:J30"/>
    <mergeCell ref="H31:J31"/>
    <mergeCell ref="C27:F27"/>
    <mergeCell ref="B28:B30"/>
    <mergeCell ref="C28:E30"/>
    <mergeCell ref="F28:F30"/>
    <mergeCell ref="G28:G30"/>
    <mergeCell ref="B2:K2"/>
    <mergeCell ref="B3:C3"/>
    <mergeCell ref="J3:K3"/>
    <mergeCell ref="B4:C4"/>
    <mergeCell ref="B5:C5"/>
    <mergeCell ref="B6:C6"/>
    <mergeCell ref="J11:K11"/>
    <mergeCell ref="B12:K12"/>
    <mergeCell ref="J5:K5"/>
    <mergeCell ref="J6:K6"/>
    <mergeCell ref="J4:K4"/>
    <mergeCell ref="J7:K7"/>
    <mergeCell ref="B7:C7"/>
    <mergeCell ref="B24:E24"/>
    <mergeCell ref="B25:F25"/>
    <mergeCell ref="G25:K25"/>
    <mergeCell ref="B8:C8"/>
    <mergeCell ref="J8:K8"/>
    <mergeCell ref="B9:C9"/>
    <mergeCell ref="J9:K9"/>
    <mergeCell ref="B10:C10"/>
    <mergeCell ref="J10:K10"/>
    <mergeCell ref="B11:C11"/>
    <mergeCell ref="H52:K52"/>
    <mergeCell ref="C44:E44"/>
    <mergeCell ref="H44:J44"/>
    <mergeCell ref="C45:E45"/>
    <mergeCell ref="B13:K13"/>
    <mergeCell ref="B14:K14"/>
    <mergeCell ref="C15:F15"/>
    <mergeCell ref="H15:K15"/>
    <mergeCell ref="B16:B18"/>
    <mergeCell ref="K16:K18"/>
    <mergeCell ref="C60:E60"/>
    <mergeCell ref="B61:E61"/>
    <mergeCell ref="B62:F62"/>
    <mergeCell ref="C47:E47"/>
    <mergeCell ref="C48:E48"/>
    <mergeCell ref="B49:E49"/>
    <mergeCell ref="B50:F50"/>
    <mergeCell ref="C52:F52"/>
    <mergeCell ref="B53:B55"/>
    <mergeCell ref="C53:E55"/>
    <mergeCell ref="G36:J36"/>
    <mergeCell ref="G37:K37"/>
    <mergeCell ref="C56:E56"/>
    <mergeCell ref="C57:E57"/>
    <mergeCell ref="C58:E58"/>
    <mergeCell ref="C59:E59"/>
    <mergeCell ref="K41:K43"/>
    <mergeCell ref="H48:J48"/>
    <mergeCell ref="G49:J49"/>
    <mergeCell ref="G50:K50"/>
    <mergeCell ref="F41:F43"/>
    <mergeCell ref="G41:G43"/>
    <mergeCell ref="H41:J43"/>
    <mergeCell ref="C35:E35"/>
    <mergeCell ref="B36:E36"/>
    <mergeCell ref="B37:F37"/>
    <mergeCell ref="C40:F40"/>
    <mergeCell ref="H40:K40"/>
    <mergeCell ref="B41:B43"/>
    <mergeCell ref="C41:E43"/>
    <mergeCell ref="H53:J55"/>
    <mergeCell ref="K53:K55"/>
    <mergeCell ref="H56:J56"/>
    <mergeCell ref="C32:E32"/>
    <mergeCell ref="H32:J32"/>
    <mergeCell ref="C33:E33"/>
    <mergeCell ref="H33:J33"/>
    <mergeCell ref="C34:E34"/>
    <mergeCell ref="H34:J34"/>
    <mergeCell ref="H35:J35"/>
    <mergeCell ref="H71:J71"/>
    <mergeCell ref="H72:J72"/>
    <mergeCell ref="H73:J73"/>
    <mergeCell ref="G74:J74"/>
    <mergeCell ref="H45:J45"/>
    <mergeCell ref="C46:E46"/>
    <mergeCell ref="H46:J46"/>
    <mergeCell ref="H47:J47"/>
    <mergeCell ref="F53:F55"/>
    <mergeCell ref="G53:G55"/>
    <mergeCell ref="H84:J84"/>
    <mergeCell ref="H85:J85"/>
    <mergeCell ref="H59:J59"/>
    <mergeCell ref="H60:J60"/>
    <mergeCell ref="G61:J61"/>
    <mergeCell ref="G62:K62"/>
    <mergeCell ref="B64:K64"/>
    <mergeCell ref="C65:F65"/>
    <mergeCell ref="H65:K65"/>
    <mergeCell ref="H70:J70"/>
    <mergeCell ref="H57:J57"/>
    <mergeCell ref="H58:J58"/>
    <mergeCell ref="C85:E85"/>
    <mergeCell ref="C86:E86"/>
    <mergeCell ref="C87:E87"/>
    <mergeCell ref="C82:E82"/>
    <mergeCell ref="H82:J82"/>
    <mergeCell ref="C83:E83"/>
    <mergeCell ref="H83:J83"/>
    <mergeCell ref="C84:E84"/>
    <mergeCell ref="C70:E70"/>
    <mergeCell ref="C71:E71"/>
    <mergeCell ref="C72:E72"/>
    <mergeCell ref="C73:E73"/>
    <mergeCell ref="B74:E74"/>
    <mergeCell ref="B75:F75"/>
    <mergeCell ref="G75:K75"/>
    <mergeCell ref="H77:K77"/>
    <mergeCell ref="B66:B68"/>
    <mergeCell ref="C66:E68"/>
    <mergeCell ref="F66:F68"/>
    <mergeCell ref="G66:G68"/>
    <mergeCell ref="H66:J68"/>
    <mergeCell ref="K66:K68"/>
    <mergeCell ref="H69:J69"/>
    <mergeCell ref="C69:E69"/>
    <mergeCell ref="H91:K91"/>
    <mergeCell ref="H78:J80"/>
    <mergeCell ref="H81:J81"/>
    <mergeCell ref="C77:F77"/>
    <mergeCell ref="B78:B80"/>
    <mergeCell ref="C78:E80"/>
    <mergeCell ref="F78:F80"/>
    <mergeCell ref="G78:G80"/>
    <mergeCell ref="K78:K80"/>
    <mergeCell ref="C81:E81"/>
    <mergeCell ref="H86:J86"/>
    <mergeCell ref="H87:J87"/>
    <mergeCell ref="B88:E88"/>
    <mergeCell ref="G88:J88"/>
    <mergeCell ref="B89:F89"/>
    <mergeCell ref="G89:K89"/>
  </mergeCells>
  <dataValidations count="3">
    <dataValidation type="list" allowBlank="1" showErrorMessage="1" sqref="F19:F23 K19:K23 F31:F35 K31:K35 F44:F48 K44:K48 F56:F60 K56:K60" xr:uid="{00000000-0002-0000-0000-000002000000}">
      <formula1>"Square,1up,2up,2&amp;1,3&amp;1,3&amp;2,4&amp;2,4&amp;3,5&amp;3,5&amp;4,6&amp;4,6&amp;5,7&amp;5,7&amp;6,8&amp;6,8&amp;7,9&amp;7,9&amp;8,10&amp;8,W/O,D/Q,No Score"</formula1>
    </dataValidation>
    <dataValidation type="list" allowBlank="1" showErrorMessage="1" sqref="C15 H15 C27 H27 C40 H40 C52 H52 C65 H65 C77 H77 C91 H91 C105 H105" xr:uid="{00000000-0002-0000-0000-000001000000}">
      <formula1>"Bunbury ,The Vines 2,Cottesloe,Lake Karrinyup 2,Lakelands,Royal Fremantle 2,Gosnells 2,Mount Lawley 1,Joondalup 2,Hartfield "</formula1>
    </dataValidation>
    <dataValidation type="list" allowBlank="1" showErrorMessage="1" sqref="L40" xr:uid="{00000000-0002-0000-0000-000000000000}">
      <formula1>"Option 1,Option 2"</formula1>
    </dataValidation>
  </dataValidations>
  <printOptions horizontalCentered="1" verticalCentered="1" gridLines="1"/>
  <pageMargins left="0.7" right="0.7" top="0.75" bottom="0.75" header="0" footer="0"/>
  <pageSetup paperSize="9" scale="130" pageOrder="overThenDown" orientation="landscape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4508C-8E69-4F94-8C02-3C4D03E2D22D}">
  <sheetPr>
    <outlinePr summaryBelow="0" summaryRight="0"/>
    <pageSetUpPr fitToPage="1"/>
  </sheetPr>
  <dimension ref="A1:Y205"/>
  <sheetViews>
    <sheetView showGridLines="0" workbookViewId="0"/>
  </sheetViews>
  <sheetFormatPr defaultColWidth="12.5703125" defaultRowHeight="12.75" customHeight="1"/>
  <cols>
    <col min="1" max="1" width="2.42578125" customWidth="1"/>
    <col min="2" max="2" width="6.28515625" customWidth="1"/>
    <col min="3" max="3" width="14.85546875" customWidth="1"/>
    <col min="4" max="4" width="8.42578125" customWidth="1"/>
    <col min="5" max="5" width="8.28515625" customWidth="1"/>
    <col min="6" max="6" width="8.85546875" customWidth="1"/>
    <col min="7" max="7" width="9" customWidth="1"/>
    <col min="8" max="8" width="12" customWidth="1"/>
    <col min="9" max="9" width="10.140625" customWidth="1"/>
    <col min="10" max="10" width="8.42578125" customWidth="1"/>
    <col min="11" max="11" width="8.28515625" customWidth="1"/>
    <col min="12" max="12" width="6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7.42578125" hidden="1" customWidth="1"/>
    <col min="21" max="21" width="12.5703125" hidden="1" customWidth="1"/>
    <col min="22" max="24" width="8.42578125" hidden="1" customWidth="1"/>
    <col min="25" max="25" width="5.140625" hidden="1" customWidth="1"/>
  </cols>
  <sheetData>
    <row r="1" spans="1:25" ht="23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>
      <c r="A2" s="1"/>
      <c r="B2" s="47" t="s">
        <v>312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>
      <c r="A3" s="2"/>
      <c r="B3" s="49" t="s">
        <v>1</v>
      </c>
      <c r="C3" s="48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5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>
      <c r="A4" s="6">
        <v>1</v>
      </c>
      <c r="B4" s="50" t="str">
        <f>VLOOKUP(A4,$M$4:$X$7,2,FALSE)</f>
        <v xml:space="preserve">Nedlands </v>
      </c>
      <c r="C4" s="46"/>
      <c r="D4" s="7">
        <f>VLOOKUP(A4,$M$4:$X$7,3,FALSE)</f>
        <v>3</v>
      </c>
      <c r="E4" s="7">
        <f>VLOOKUP(A4,$M$4:$X$7,4,FALSE)</f>
        <v>2</v>
      </c>
      <c r="F4" s="7">
        <f>VLOOKUP(A4,$M$4:$X$7,6,FALSE)</f>
        <v>0</v>
      </c>
      <c r="G4" s="7">
        <f>VLOOKUP(A4,$M$4:$X$7,5,FALSE)</f>
        <v>1</v>
      </c>
      <c r="H4" s="7">
        <f>VLOOKUP(A4,$M$4:$X$7,7,FALSE)</f>
        <v>9</v>
      </c>
      <c r="I4" s="7">
        <f>VLOOKUP(A4,$M$4:$X$7,8,FALSE)</f>
        <v>6</v>
      </c>
      <c r="J4" s="45">
        <f>VLOOKUP(A4,$M$4:$X$7,9,FALSE)</f>
        <v>5</v>
      </c>
      <c r="K4" s="46"/>
      <c r="L4" s="8"/>
      <c r="M4" s="8">
        <f>RANK(X4,$X$4:$X$7,1)</f>
        <v>4</v>
      </c>
      <c r="N4" s="9" t="s">
        <v>299</v>
      </c>
      <c r="O4" s="10">
        <f>COUNTIF($N$9:$P$195,N4)</f>
        <v>3</v>
      </c>
      <c r="P4" s="8">
        <f>COUNTIF($R$9:$R$195,N4)</f>
        <v>0</v>
      </c>
      <c r="Q4" s="8">
        <f>COUNTIF($S$9:$T$195,N4)</f>
        <v>1</v>
      </c>
      <c r="R4" s="8">
        <f>O4-P4-Q4</f>
        <v>2</v>
      </c>
      <c r="S4" s="8">
        <f>SUMIF($N$8:$N$87,N4,$O$8:$O$87)+SUMIF($P$8:$P$87,N4,$Q$8:$Q$87)</f>
        <v>6</v>
      </c>
      <c r="T4" s="8">
        <f>O4*5-S4</f>
        <v>9</v>
      </c>
      <c r="U4" s="8">
        <f>P4*2+Q4</f>
        <v>1</v>
      </c>
      <c r="V4" s="8">
        <f>U4+(S4/100)</f>
        <v>1.06</v>
      </c>
      <c r="W4" s="8">
        <f>RANK(V4,$V$4:$V$7)</f>
        <v>4</v>
      </c>
      <c r="X4" s="8">
        <f>W4+0.01</f>
        <v>4.01</v>
      </c>
    </row>
    <row r="5" spans="1:25" ht="15">
      <c r="A5" s="6">
        <v>2</v>
      </c>
      <c r="B5" s="50" t="str">
        <f>VLOOKUP(A5,$M$4:$X$7,2,FALSE)</f>
        <v>Gosnells 3</v>
      </c>
      <c r="C5" s="46"/>
      <c r="D5" s="7">
        <f>VLOOKUP(A5,$M$4:$X$7,3,FALSE)</f>
        <v>3</v>
      </c>
      <c r="E5" s="7">
        <f>VLOOKUP(A5,$M$4:$X$7,4,FALSE)</f>
        <v>2</v>
      </c>
      <c r="F5" s="7">
        <f>VLOOKUP(A5,$M$4:$X$7,6,FALSE)</f>
        <v>1</v>
      </c>
      <c r="G5" s="7">
        <f>VLOOKUP(A5,$M$4:$X$7,5,FALSE)</f>
        <v>0</v>
      </c>
      <c r="H5" s="7">
        <f>VLOOKUP(A5,$M$4:$X$7,7,FALSE)</f>
        <v>7.5</v>
      </c>
      <c r="I5" s="7">
        <f>VLOOKUP(A5,$M$4:$X$7,8,FALSE)</f>
        <v>7.5</v>
      </c>
      <c r="J5" s="45">
        <f>VLOOKUP(A5,$M$4:$X$7,9,FALSE)</f>
        <v>4</v>
      </c>
      <c r="K5" s="46"/>
      <c r="L5" s="8"/>
      <c r="M5" s="8">
        <f>RANK(X5,$X$4:$X$7,1)</f>
        <v>3</v>
      </c>
      <c r="N5" s="9" t="s">
        <v>129</v>
      </c>
      <c r="O5" s="10">
        <f>COUNTIF($N$9:$P$195,N5)</f>
        <v>3</v>
      </c>
      <c r="P5" s="8">
        <f>COUNTIF($R$9:$R$195,N5)</f>
        <v>1</v>
      </c>
      <c r="Q5" s="8">
        <f>COUNTIF($S$9:$T$195,N5)</f>
        <v>0</v>
      </c>
      <c r="R5" s="8">
        <f>O5-P5-Q5</f>
        <v>2</v>
      </c>
      <c r="S5" s="8">
        <f>SUMIF($N$8:$N$87,N5,$O$8:$O$87)+SUMIF($P$8:$P$87,N5,$Q$8:$Q$87)</f>
        <v>7.5</v>
      </c>
      <c r="T5" s="8">
        <f>O5*5-S5</f>
        <v>7.5</v>
      </c>
      <c r="U5" s="8">
        <f>P5*2+Q5</f>
        <v>2</v>
      </c>
      <c r="V5" s="8">
        <f>U5+(S5/100)</f>
        <v>2.0750000000000002</v>
      </c>
      <c r="W5" s="8">
        <f>RANK(V5,$V$4:$V$7)</f>
        <v>3</v>
      </c>
      <c r="X5" s="8">
        <f>W5+0.02</f>
        <v>3.02</v>
      </c>
    </row>
    <row r="6" spans="1:25" ht="15">
      <c r="A6" s="6">
        <v>3</v>
      </c>
      <c r="B6" s="50" t="str">
        <f>VLOOKUP(A6,$M$4:$X$7,2,FALSE)</f>
        <v>Royal Fremantle 2</v>
      </c>
      <c r="C6" s="46"/>
      <c r="D6" s="7">
        <f>VLOOKUP(A6,$M$4:$X$7,3,FALSE)</f>
        <v>3</v>
      </c>
      <c r="E6" s="7">
        <f>VLOOKUP(A6,$M$4:$X$7,4,FALSE)</f>
        <v>1</v>
      </c>
      <c r="F6" s="7">
        <f>VLOOKUP(A6,$M$4:$X$7,6,FALSE)</f>
        <v>2</v>
      </c>
      <c r="G6" s="7">
        <f>VLOOKUP(A6,$M$4:$X$7,5,FALSE)</f>
        <v>0</v>
      </c>
      <c r="H6" s="7">
        <f>VLOOKUP(A6,$M$4:$X$7,7,FALSE)</f>
        <v>7.5</v>
      </c>
      <c r="I6" s="7">
        <f>VLOOKUP(A6,$M$4:$X$7,8,FALSE)</f>
        <v>7.5</v>
      </c>
      <c r="J6" s="45">
        <f>VLOOKUP(A6,$M$4:$X$7,9,FALSE)</f>
        <v>2</v>
      </c>
      <c r="K6" s="46"/>
      <c r="L6" s="8"/>
      <c r="M6" s="8">
        <f>RANK(X6,$X$4:$X$7,1)</f>
        <v>1</v>
      </c>
      <c r="N6" s="9" t="s">
        <v>289</v>
      </c>
      <c r="O6" s="10">
        <f>COUNTIF($N$9:$P$195,N6)</f>
        <v>3</v>
      </c>
      <c r="P6" s="8">
        <f>COUNTIF($R$9:$R$195,N6)</f>
        <v>2</v>
      </c>
      <c r="Q6" s="8">
        <f>COUNTIF($S$9:$T$195,N6)</f>
        <v>1</v>
      </c>
      <c r="R6" s="8">
        <f>O6-P6-Q6</f>
        <v>0</v>
      </c>
      <c r="S6" s="8">
        <f>SUMIF($N$8:$N$87,N6,$O$8:$O$87)+SUMIF($P$8:$P$87,N6,$Q$8:$Q$87)</f>
        <v>9</v>
      </c>
      <c r="T6" s="8">
        <f>O6*5-S6</f>
        <v>6</v>
      </c>
      <c r="U6" s="8">
        <f>P6*2+Q6</f>
        <v>5</v>
      </c>
      <c r="V6" s="8">
        <f>U6+(S6/100)</f>
        <v>5.09</v>
      </c>
      <c r="W6" s="8">
        <f>RANK(V6,$V$4:$V$7)</f>
        <v>1</v>
      </c>
      <c r="X6" s="8">
        <f>W6+0.03</f>
        <v>1.03</v>
      </c>
    </row>
    <row r="7" spans="1:25" ht="15">
      <c r="A7" s="6">
        <v>4</v>
      </c>
      <c r="B7" s="50" t="str">
        <f>VLOOKUP(A7,$M$4:$X$7,2,FALSE)</f>
        <v xml:space="preserve">Mandurah </v>
      </c>
      <c r="C7" s="46"/>
      <c r="D7" s="7">
        <f>VLOOKUP(A7,$M$4:$X$7,3,FALSE)</f>
        <v>3</v>
      </c>
      <c r="E7" s="7">
        <f>VLOOKUP(A7,$M$4:$X$7,4,FALSE)</f>
        <v>0</v>
      </c>
      <c r="F7" s="7">
        <f>VLOOKUP(A7,$M$4:$X$7,6,FALSE)</f>
        <v>2</v>
      </c>
      <c r="G7" s="7">
        <f>VLOOKUP(A7,$M$4:$X$7,5,FALSE)</f>
        <v>1</v>
      </c>
      <c r="H7" s="7">
        <f>VLOOKUP(A7,$M$4:$X$7,7,FALSE)</f>
        <v>6</v>
      </c>
      <c r="I7" s="7">
        <f>VLOOKUP(A7,$M$4:$X$7,8,FALSE)</f>
        <v>9</v>
      </c>
      <c r="J7" s="45">
        <f>VLOOKUP(A7,$M$4:$X$7,9,FALSE)</f>
        <v>1</v>
      </c>
      <c r="K7" s="46"/>
      <c r="L7" s="8"/>
      <c r="M7" s="8">
        <f>RANK(X7,$X$4:$X$7,1)</f>
        <v>2</v>
      </c>
      <c r="N7" s="9" t="s">
        <v>288</v>
      </c>
      <c r="O7" s="10">
        <f>COUNTIF($N$9:$P$195,N7)</f>
        <v>3</v>
      </c>
      <c r="P7" s="8">
        <f>COUNTIF($R$9:$R$195,N7)</f>
        <v>2</v>
      </c>
      <c r="Q7" s="8">
        <f>COUNTIF($S$9:$T$195,N7)</f>
        <v>0</v>
      </c>
      <c r="R7" s="8">
        <f>O7-P7-Q7</f>
        <v>1</v>
      </c>
      <c r="S7" s="8">
        <f>SUMIF($N$8:$N$87,N7,$O$8:$O$87)+SUMIF($P$8:$P$87,N7,$Q$8:$Q$87)</f>
        <v>7.5</v>
      </c>
      <c r="T7" s="8">
        <f>O7*5-S7</f>
        <v>7.5</v>
      </c>
      <c r="U7" s="8">
        <f>P7*2+Q7</f>
        <v>4</v>
      </c>
      <c r="V7" s="8">
        <f>U7+(S7/100)</f>
        <v>4.0750000000000002</v>
      </c>
      <c r="W7" s="8">
        <f>RANK(V7,$V$4:$V$7)</f>
        <v>2</v>
      </c>
      <c r="X7" s="8">
        <f>W7+0.04</f>
        <v>2.04</v>
      </c>
    </row>
    <row r="8" spans="1:25" ht="15">
      <c r="A8" s="11"/>
      <c r="B8" s="58"/>
      <c r="C8" s="48"/>
      <c r="D8" s="48"/>
      <c r="E8" s="48"/>
      <c r="F8" s="48"/>
      <c r="G8" s="48"/>
      <c r="H8" s="48"/>
      <c r="I8" s="48"/>
      <c r="J8" s="48"/>
      <c r="K8" s="4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>
      <c r="A9" s="12"/>
      <c r="B9" s="59" t="s">
        <v>20</v>
      </c>
      <c r="C9" s="48"/>
      <c r="D9" s="48"/>
      <c r="E9" s="48"/>
      <c r="F9" s="48"/>
      <c r="G9" s="48"/>
      <c r="H9" s="48"/>
      <c r="I9" s="48"/>
      <c r="J9" s="48"/>
      <c r="K9" s="46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ht="15">
      <c r="A10" s="14"/>
      <c r="B10" s="74"/>
      <c r="C10" s="74"/>
      <c r="D10" s="74"/>
      <c r="E10" s="74"/>
      <c r="F10" s="75"/>
      <c r="G10" s="74"/>
      <c r="H10" s="74"/>
      <c r="I10" s="74"/>
      <c r="J10" s="74"/>
      <c r="K10" s="75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21" customHeight="1">
      <c r="A11" s="12"/>
      <c r="B11" s="60" t="s">
        <v>311</v>
      </c>
      <c r="C11" s="48"/>
      <c r="D11" s="48"/>
      <c r="E11" s="48"/>
      <c r="F11" s="48"/>
      <c r="G11" s="48"/>
      <c r="H11" s="48"/>
      <c r="I11" s="48"/>
      <c r="J11" s="48"/>
      <c r="K11" s="46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ht="15">
      <c r="A12" s="18"/>
      <c r="B12" s="19" t="s">
        <v>22</v>
      </c>
      <c r="C12" s="61" t="s">
        <v>299</v>
      </c>
      <c r="D12" s="48"/>
      <c r="E12" s="48"/>
      <c r="F12" s="46"/>
      <c r="G12" s="20" t="s">
        <v>22</v>
      </c>
      <c r="H12" s="62" t="s">
        <v>289</v>
      </c>
      <c r="I12" s="48"/>
      <c r="J12" s="48"/>
      <c r="K12" s="46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ht="15">
      <c r="A13" s="18"/>
      <c r="B13" s="63" t="s">
        <v>23</v>
      </c>
      <c r="C13" s="55"/>
      <c r="D13" s="52"/>
      <c r="E13" s="51" t="s">
        <v>24</v>
      </c>
      <c r="F13" s="51" t="s">
        <v>25</v>
      </c>
      <c r="G13" s="54" t="s">
        <v>23</v>
      </c>
      <c r="H13" s="55"/>
      <c r="I13" s="52"/>
      <c r="J13" s="57" t="s">
        <v>24</v>
      </c>
      <c r="K13" s="57" t="s">
        <v>25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ht="15">
      <c r="A14" s="18"/>
      <c r="B14" s="64"/>
      <c r="C14" s="55"/>
      <c r="D14" s="52"/>
      <c r="E14" s="52"/>
      <c r="F14" s="52"/>
      <c r="G14" s="55"/>
      <c r="H14" s="55"/>
      <c r="I14" s="52"/>
      <c r="J14" s="52"/>
      <c r="K14" s="52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ht="15">
      <c r="A15" s="18"/>
      <c r="B15" s="65"/>
      <c r="C15" s="56"/>
      <c r="D15" s="53"/>
      <c r="E15" s="52"/>
      <c r="F15" s="53"/>
      <c r="G15" s="56"/>
      <c r="H15" s="56"/>
      <c r="I15" s="53"/>
      <c r="J15" s="52"/>
      <c r="K15" s="5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ht="15">
      <c r="A16" s="18"/>
      <c r="B16" s="21">
        <v>1</v>
      </c>
      <c r="C16" s="66" t="s">
        <v>298</v>
      </c>
      <c r="D16" s="46"/>
      <c r="E16" s="22">
        <v>4</v>
      </c>
      <c r="F16" s="23"/>
      <c r="G16" s="24"/>
      <c r="H16" s="66" t="s">
        <v>310</v>
      </c>
      <c r="I16" s="46"/>
      <c r="J16" s="22">
        <v>9</v>
      </c>
      <c r="K16" s="23" t="s">
        <v>60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ht="15">
      <c r="A17" s="18"/>
      <c r="B17" s="21">
        <v>2</v>
      </c>
      <c r="C17" s="66" t="s">
        <v>309</v>
      </c>
      <c r="D17" s="46"/>
      <c r="E17" s="22">
        <v>9</v>
      </c>
      <c r="F17" s="23" t="s">
        <v>31</v>
      </c>
      <c r="G17" s="24"/>
      <c r="H17" s="66" t="s">
        <v>285</v>
      </c>
      <c r="I17" s="46"/>
      <c r="J17" s="22">
        <v>11</v>
      </c>
      <c r="K17" s="23" t="s">
        <v>31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ht="15">
      <c r="A18" s="18"/>
      <c r="B18" s="21">
        <v>3</v>
      </c>
      <c r="C18" s="66" t="s">
        <v>297</v>
      </c>
      <c r="D18" s="46"/>
      <c r="E18" s="22">
        <v>9</v>
      </c>
      <c r="F18" s="23" t="s">
        <v>70</v>
      </c>
      <c r="G18" s="24"/>
      <c r="H18" s="66" t="s">
        <v>283</v>
      </c>
      <c r="I18" s="46"/>
      <c r="J18" s="22">
        <v>13</v>
      </c>
      <c r="K18" s="23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1:25" ht="15">
      <c r="A19" s="18"/>
      <c r="B19" s="21">
        <v>4</v>
      </c>
      <c r="C19" s="66" t="s">
        <v>308</v>
      </c>
      <c r="D19" s="46"/>
      <c r="E19" s="27">
        <v>15</v>
      </c>
      <c r="F19" s="23" t="s">
        <v>45</v>
      </c>
      <c r="G19" s="24"/>
      <c r="H19" s="66" t="s">
        <v>281</v>
      </c>
      <c r="I19" s="46"/>
      <c r="J19" s="27">
        <v>14</v>
      </c>
      <c r="K19" s="23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</row>
    <row r="20" spans="1:25" ht="15">
      <c r="A20" s="18"/>
      <c r="B20" s="21">
        <v>5</v>
      </c>
      <c r="C20" s="66" t="s">
        <v>293</v>
      </c>
      <c r="D20" s="46"/>
      <c r="E20" s="27">
        <v>19</v>
      </c>
      <c r="F20" s="23"/>
      <c r="G20" s="24"/>
      <c r="H20" s="66" t="s">
        <v>301</v>
      </c>
      <c r="I20" s="46"/>
      <c r="J20" s="27">
        <v>17</v>
      </c>
      <c r="K20" s="23" t="s">
        <v>37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</row>
    <row r="21" spans="1:25" ht="15">
      <c r="A21" s="14"/>
      <c r="B21" s="69" t="str">
        <f>"TOTAL MATCHES WON BY : "&amp;F12</f>
        <v xml:space="preserve">TOTAL MATCHES WON BY : </v>
      </c>
      <c r="C21" s="56"/>
      <c r="D21" s="56"/>
      <c r="E21" s="53"/>
      <c r="F21" s="28">
        <f>COUNTA(F16:F20)-0.5*COUNTIF(F16:F20,"Sq*")-COUNTIF(F16:F20,"TBA")</f>
        <v>2.5</v>
      </c>
      <c r="G21" s="67" t="str">
        <f>"TOTAL MATCHES WON BY : "&amp;K12</f>
        <v xml:space="preserve">TOTAL MATCHES WON BY : </v>
      </c>
      <c r="H21" s="56"/>
      <c r="I21" s="56"/>
      <c r="J21" s="53"/>
      <c r="K21" s="28">
        <f>COUNTA(K16:K20)-0.5*COUNTIF(K16:K20,"Sq*")-COUNTIF(K16:K20,"TBA")</f>
        <v>2.5</v>
      </c>
      <c r="L21" s="76"/>
      <c r="M21" s="76"/>
      <c r="N21" s="76" t="str">
        <f>IF(F21+K21=0,"",C12)</f>
        <v xml:space="preserve">Mandurah </v>
      </c>
      <c r="O21" s="29">
        <f>F21</f>
        <v>2.5</v>
      </c>
      <c r="P21" s="76" t="str">
        <f>IF(F21+K21=0,"",H12)</f>
        <v xml:space="preserve">Nedlands </v>
      </c>
      <c r="Q21" s="29">
        <f>K21</f>
        <v>2.5</v>
      </c>
      <c r="R21" s="76" t="str">
        <f>G22</f>
        <v>HALVED</v>
      </c>
      <c r="S21" s="76" t="str">
        <f>IF(R21="HALVED",C12,"")</f>
        <v xml:space="preserve">Mandurah </v>
      </c>
      <c r="T21" s="76" t="str">
        <f>IF(R21="HALVED",H12,"")</f>
        <v xml:space="preserve">Nedlands </v>
      </c>
      <c r="U21" s="76"/>
      <c r="V21" s="76"/>
      <c r="W21" s="76"/>
      <c r="X21" s="76"/>
      <c r="Y21" s="76"/>
    </row>
    <row r="22" spans="1:25" ht="15">
      <c r="A22" s="12"/>
      <c r="B22" s="78" t="s">
        <v>41</v>
      </c>
      <c r="C22" s="56"/>
      <c r="D22" s="56"/>
      <c r="E22" s="56"/>
      <c r="F22" s="53"/>
      <c r="G22" s="68" t="str">
        <f>IF(F21+K21&lt;4,"",IF(F21=K21,"HALVED",IF(F21&gt;K21,C12,H12)))</f>
        <v>HALVED</v>
      </c>
      <c r="H22" s="48"/>
      <c r="I22" s="48"/>
      <c r="J22" s="48"/>
      <c r="K22" s="46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ht="15">
      <c r="A23" s="12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ht="15">
      <c r="A24" s="18"/>
      <c r="B24" s="19" t="s">
        <v>22</v>
      </c>
      <c r="C24" s="61" t="s">
        <v>129</v>
      </c>
      <c r="D24" s="48"/>
      <c r="E24" s="48"/>
      <c r="F24" s="46"/>
      <c r="G24" s="20" t="s">
        <v>22</v>
      </c>
      <c r="H24" s="62" t="s">
        <v>288</v>
      </c>
      <c r="I24" s="48"/>
      <c r="J24" s="48"/>
      <c r="K24" s="46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ht="15">
      <c r="A25" s="18"/>
      <c r="B25" s="63" t="s">
        <v>23</v>
      </c>
      <c r="C25" s="55"/>
      <c r="D25" s="52"/>
      <c r="E25" s="51" t="s">
        <v>24</v>
      </c>
      <c r="F25" s="51" t="s">
        <v>25</v>
      </c>
      <c r="G25" s="54" t="s">
        <v>23</v>
      </c>
      <c r="H25" s="55"/>
      <c r="I25" s="52"/>
      <c r="J25" s="57" t="s">
        <v>24</v>
      </c>
      <c r="K25" s="57" t="s">
        <v>25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ht="15">
      <c r="A26" s="18"/>
      <c r="B26" s="64"/>
      <c r="C26" s="55"/>
      <c r="D26" s="52"/>
      <c r="E26" s="52"/>
      <c r="F26" s="52"/>
      <c r="G26" s="55"/>
      <c r="H26" s="55"/>
      <c r="I26" s="52"/>
      <c r="J26" s="52"/>
      <c r="K26" s="52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ht="15">
      <c r="A27" s="18"/>
      <c r="B27" s="65"/>
      <c r="C27" s="56"/>
      <c r="D27" s="53"/>
      <c r="E27" s="52"/>
      <c r="F27" s="53"/>
      <c r="G27" s="56"/>
      <c r="H27" s="56"/>
      <c r="I27" s="53"/>
      <c r="J27" s="52"/>
      <c r="K27" s="5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ht="15">
      <c r="A28" s="18"/>
      <c r="B28" s="21">
        <v>1</v>
      </c>
      <c r="C28" s="66" t="s">
        <v>296</v>
      </c>
      <c r="D28" s="46"/>
      <c r="E28" s="22">
        <v>7</v>
      </c>
      <c r="F28" s="23" t="s">
        <v>31</v>
      </c>
      <c r="G28" s="24"/>
      <c r="H28" s="66" t="s">
        <v>286</v>
      </c>
      <c r="I28" s="46"/>
      <c r="J28" s="22">
        <v>13</v>
      </c>
      <c r="K28" s="23" t="s">
        <v>31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</row>
    <row r="29" spans="1:25" ht="15">
      <c r="A29" s="18"/>
      <c r="B29" s="21">
        <v>2</v>
      </c>
      <c r="C29" s="66" t="s">
        <v>294</v>
      </c>
      <c r="D29" s="46"/>
      <c r="E29" s="22">
        <v>10</v>
      </c>
      <c r="F29" s="23" t="s">
        <v>50</v>
      </c>
      <c r="G29" s="24"/>
      <c r="H29" s="66" t="s">
        <v>307</v>
      </c>
      <c r="I29" s="46"/>
      <c r="J29" s="22">
        <v>13</v>
      </c>
      <c r="K29" s="23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5" ht="15">
      <c r="A30" s="18"/>
      <c r="B30" s="21">
        <v>3</v>
      </c>
      <c r="C30" s="66" t="s">
        <v>306</v>
      </c>
      <c r="D30" s="46"/>
      <c r="E30" s="27">
        <v>11</v>
      </c>
      <c r="F30" s="23"/>
      <c r="G30" s="24"/>
      <c r="H30" s="66" t="s">
        <v>284</v>
      </c>
      <c r="I30" s="46"/>
      <c r="J30" s="22">
        <v>14</v>
      </c>
      <c r="K30" s="23" t="s">
        <v>55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</row>
    <row r="31" spans="1:25" ht="15">
      <c r="A31" s="18"/>
      <c r="B31" s="21">
        <v>4</v>
      </c>
      <c r="C31" s="66" t="s">
        <v>292</v>
      </c>
      <c r="D31" s="46"/>
      <c r="E31" s="27">
        <v>11</v>
      </c>
      <c r="F31" s="23" t="s">
        <v>31</v>
      </c>
      <c r="G31" s="24"/>
      <c r="H31" s="66" t="s">
        <v>282</v>
      </c>
      <c r="I31" s="46"/>
      <c r="J31" s="27">
        <v>16</v>
      </c>
      <c r="K31" s="23" t="s">
        <v>31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</row>
    <row r="32" spans="1:25" ht="15">
      <c r="A32" s="18"/>
      <c r="B32" s="21">
        <v>5</v>
      </c>
      <c r="C32" s="66" t="s">
        <v>290</v>
      </c>
      <c r="D32" s="46"/>
      <c r="E32" s="27">
        <v>16</v>
      </c>
      <c r="F32" s="23"/>
      <c r="G32" s="24"/>
      <c r="H32" s="66" t="s">
        <v>303</v>
      </c>
      <c r="I32" s="46"/>
      <c r="J32" s="27">
        <v>18</v>
      </c>
      <c r="K32" s="23" t="s">
        <v>55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</row>
    <row r="33" spans="1:25" ht="15">
      <c r="A33" s="14"/>
      <c r="B33" s="69"/>
      <c r="C33" s="56"/>
      <c r="D33" s="56"/>
      <c r="E33" s="53"/>
      <c r="F33" s="28">
        <f>COUNTA(F28:F32)-0.5*COUNTIF(F28:F32,"Sq*")-COUNTIF(F28:F32,"TBA")</f>
        <v>2</v>
      </c>
      <c r="G33" s="67" t="str">
        <f>"TOTAL MATCHES WON BY : "&amp;K24</f>
        <v xml:space="preserve">TOTAL MATCHES WON BY : </v>
      </c>
      <c r="H33" s="56"/>
      <c r="I33" s="56"/>
      <c r="J33" s="53"/>
      <c r="K33" s="28">
        <f>COUNTA(K28:K32)-0.5*COUNTIF(K28:K32,"Sq*")-COUNTIF(K28:K32,"TBA")</f>
        <v>3</v>
      </c>
      <c r="L33" s="76"/>
      <c r="M33" s="76"/>
      <c r="N33" s="76" t="str">
        <f>IF(F33+K33=0,"",C24)</f>
        <v>Royal Fremantle 2</v>
      </c>
      <c r="O33" s="29">
        <f>F33</f>
        <v>2</v>
      </c>
      <c r="P33" s="76" t="str">
        <f>IF(F33+K33=0,"",H24)</f>
        <v>Gosnells 3</v>
      </c>
      <c r="Q33" s="29">
        <f>K33</f>
        <v>3</v>
      </c>
      <c r="R33" s="76" t="str">
        <f>G34</f>
        <v>Gosnells 3</v>
      </c>
      <c r="S33" s="76" t="str">
        <f>IF(R33="HALVED",C24,"")</f>
        <v/>
      </c>
      <c r="T33" s="76" t="str">
        <f>IF(R33="HALVED",H24,"")</f>
        <v/>
      </c>
      <c r="U33" s="76"/>
      <c r="V33" s="76"/>
      <c r="W33" s="76"/>
      <c r="X33" s="76"/>
      <c r="Y33" s="76"/>
    </row>
    <row r="34" spans="1:25" ht="15">
      <c r="A34" s="12"/>
      <c r="B34" s="78" t="s">
        <v>41</v>
      </c>
      <c r="C34" s="56"/>
      <c r="D34" s="56"/>
      <c r="E34" s="56"/>
      <c r="F34" s="53"/>
      <c r="G34" s="68" t="str">
        <f>IF(F33+K33&lt;4,"",IF(F33=K33,"HALVED",IF(F33&gt;K33,C24,H24)))</f>
        <v>Gosnells 3</v>
      </c>
      <c r="H34" s="48"/>
      <c r="I34" s="48"/>
      <c r="J34" s="48"/>
      <c r="K34" s="46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ht="15">
      <c r="A35" s="1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ht="15">
      <c r="A36" s="12"/>
      <c r="B36" s="31"/>
      <c r="C36" s="31"/>
      <c r="D36" s="31"/>
      <c r="E36" s="31"/>
      <c r="F36" s="31"/>
      <c r="G36" s="32"/>
      <c r="H36" s="32"/>
      <c r="I36" s="32"/>
      <c r="J36" s="32"/>
      <c r="K36" s="32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ht="22.5" customHeight="1">
      <c r="A37" s="18"/>
      <c r="B37" s="60" t="s">
        <v>305</v>
      </c>
      <c r="C37" s="48"/>
      <c r="D37" s="48"/>
      <c r="E37" s="48"/>
      <c r="F37" s="48"/>
      <c r="G37" s="48"/>
      <c r="H37" s="48"/>
      <c r="I37" s="48"/>
      <c r="J37" s="48"/>
      <c r="K37" s="46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ht="15">
      <c r="A38" s="18"/>
      <c r="B38" s="19" t="s">
        <v>22</v>
      </c>
      <c r="C38" s="61" t="s">
        <v>288</v>
      </c>
      <c r="D38" s="48"/>
      <c r="E38" s="48"/>
      <c r="F38" s="46"/>
      <c r="G38" s="20" t="s">
        <v>22</v>
      </c>
      <c r="H38" s="62" t="s">
        <v>299</v>
      </c>
      <c r="I38" s="48"/>
      <c r="J38" s="48"/>
      <c r="K38" s="46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ht="15">
      <c r="A39" s="18"/>
      <c r="B39" s="63" t="s">
        <v>23</v>
      </c>
      <c r="C39" s="55"/>
      <c r="D39" s="52"/>
      <c r="E39" s="51" t="s">
        <v>24</v>
      </c>
      <c r="F39" s="51" t="s">
        <v>25</v>
      </c>
      <c r="G39" s="54" t="s">
        <v>23</v>
      </c>
      <c r="H39" s="55"/>
      <c r="I39" s="52"/>
      <c r="J39" s="57" t="s">
        <v>24</v>
      </c>
      <c r="K39" s="57" t="s">
        <v>25</v>
      </c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ht="15">
      <c r="A40" s="18"/>
      <c r="B40" s="64"/>
      <c r="C40" s="55"/>
      <c r="D40" s="52"/>
      <c r="E40" s="52"/>
      <c r="F40" s="52"/>
      <c r="G40" s="55"/>
      <c r="H40" s="55"/>
      <c r="I40" s="52"/>
      <c r="J40" s="52"/>
      <c r="K40" s="52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ht="15">
      <c r="A41" s="18"/>
      <c r="B41" s="65"/>
      <c r="C41" s="56"/>
      <c r="D41" s="53"/>
      <c r="E41" s="52"/>
      <c r="F41" s="53"/>
      <c r="G41" s="56"/>
      <c r="H41" s="56"/>
      <c r="I41" s="53"/>
      <c r="J41" s="52"/>
      <c r="K41" s="5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spans="1:25" ht="15">
      <c r="A42" s="18"/>
      <c r="B42" s="21">
        <v>1</v>
      </c>
      <c r="C42" s="66" t="s">
        <v>286</v>
      </c>
      <c r="D42" s="46"/>
      <c r="E42" s="27">
        <v>15</v>
      </c>
      <c r="F42" s="23"/>
      <c r="G42" s="24"/>
      <c r="H42" s="66" t="s">
        <v>298</v>
      </c>
      <c r="I42" s="46"/>
      <c r="J42" s="27">
        <v>6</v>
      </c>
      <c r="K42" s="23" t="s">
        <v>61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</row>
    <row r="43" spans="1:25" ht="15">
      <c r="A43" s="18"/>
      <c r="B43" s="21">
        <v>2</v>
      </c>
      <c r="C43" s="66" t="s">
        <v>284</v>
      </c>
      <c r="D43" s="46"/>
      <c r="E43" s="27">
        <v>16</v>
      </c>
      <c r="F43" s="23" t="s">
        <v>70</v>
      </c>
      <c r="G43" s="24"/>
      <c r="H43" s="66" t="s">
        <v>297</v>
      </c>
      <c r="I43" s="46"/>
      <c r="J43" s="27">
        <v>11</v>
      </c>
      <c r="K43" s="23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</row>
    <row r="44" spans="1:25" ht="15">
      <c r="A44" s="18"/>
      <c r="B44" s="21">
        <v>3</v>
      </c>
      <c r="C44" s="66" t="s">
        <v>282</v>
      </c>
      <c r="D44" s="46"/>
      <c r="E44" s="27">
        <v>18</v>
      </c>
      <c r="F44" s="23" t="s">
        <v>58</v>
      </c>
      <c r="G44" s="24"/>
      <c r="H44" s="66" t="s">
        <v>304</v>
      </c>
      <c r="I44" s="46"/>
      <c r="J44" s="27">
        <v>15</v>
      </c>
      <c r="K44" s="23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</row>
    <row r="45" spans="1:25" ht="15">
      <c r="A45" s="18"/>
      <c r="B45" s="21">
        <v>4</v>
      </c>
      <c r="C45" s="66" t="s">
        <v>303</v>
      </c>
      <c r="D45" s="46"/>
      <c r="E45" s="27">
        <v>20</v>
      </c>
      <c r="F45" s="23" t="s">
        <v>60</v>
      </c>
      <c r="G45" s="24"/>
      <c r="H45" s="66" t="s">
        <v>293</v>
      </c>
      <c r="I45" s="46"/>
      <c r="J45" s="27">
        <v>20</v>
      </c>
      <c r="K45" s="23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</row>
    <row r="46" spans="1:25" ht="15">
      <c r="A46" s="18"/>
      <c r="B46" s="21">
        <v>5</v>
      </c>
      <c r="C46" s="66" t="s">
        <v>278</v>
      </c>
      <c r="D46" s="46"/>
      <c r="E46" s="27">
        <v>27</v>
      </c>
      <c r="F46" s="23"/>
      <c r="G46" s="24"/>
      <c r="H46" s="66" t="s">
        <v>302</v>
      </c>
      <c r="I46" s="46"/>
      <c r="J46" s="27">
        <v>21</v>
      </c>
      <c r="K46" s="23" t="s">
        <v>45</v>
      </c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ht="15.75">
      <c r="A47" s="12"/>
      <c r="B47" s="69" t="str">
        <f>"TOTAL MATCHES WON BY : "&amp;F38</f>
        <v xml:space="preserve">TOTAL MATCHES WON BY : </v>
      </c>
      <c r="C47" s="56"/>
      <c r="D47" s="56"/>
      <c r="E47" s="53"/>
      <c r="F47" s="28">
        <f>COUNTA(F42:F46)-0.5*COUNTIF(F42:F46,"Sq*")-COUNTIF(F42:F46,"TBA")</f>
        <v>3</v>
      </c>
      <c r="G47" s="67" t="str">
        <f>"TOTAL MATCHES WON BY : "&amp;K38</f>
        <v xml:space="preserve">TOTAL MATCHES WON BY : </v>
      </c>
      <c r="H47" s="56"/>
      <c r="I47" s="56"/>
      <c r="J47" s="53"/>
      <c r="K47" s="28">
        <f>COUNTA(K42:K46)-0.5*COUNTIF(K42:K46,"Sq*")-COUNTIF(K42:K46,"TBA")</f>
        <v>2</v>
      </c>
      <c r="L47" s="76"/>
      <c r="M47" s="76"/>
      <c r="N47" s="76" t="str">
        <f>IF(F47+K47=0,"",C38)</f>
        <v>Gosnells 3</v>
      </c>
      <c r="O47" s="29">
        <f>F47</f>
        <v>3</v>
      </c>
      <c r="P47" s="76" t="str">
        <f>IF(F47+K47=0,"",H38)</f>
        <v xml:space="preserve">Mandurah </v>
      </c>
      <c r="Q47" s="29">
        <f>K47</f>
        <v>2</v>
      </c>
      <c r="R47" s="76" t="str">
        <f>G48</f>
        <v>Gosnells 3</v>
      </c>
      <c r="S47" s="76" t="str">
        <f>IF(R47="HALVED",C38,"")</f>
        <v/>
      </c>
      <c r="T47" s="76" t="str">
        <f>IF(R47="HALVED",H38,"")</f>
        <v/>
      </c>
      <c r="U47" s="76"/>
      <c r="V47" s="76"/>
      <c r="W47" s="76"/>
      <c r="X47" s="76"/>
      <c r="Y47" s="76"/>
    </row>
    <row r="48" spans="1:25" ht="15">
      <c r="A48" s="12"/>
      <c r="B48" s="78" t="s">
        <v>41</v>
      </c>
      <c r="C48" s="56"/>
      <c r="D48" s="56"/>
      <c r="E48" s="56"/>
      <c r="F48" s="53"/>
      <c r="G48" s="68" t="str">
        <f>IF(F47+K47&lt;4,"",IF(F47=K47,"HALVED",IF(F47&gt;K47,C38,H38)))</f>
        <v>Gosnells 3</v>
      </c>
      <c r="H48" s="48"/>
      <c r="I48" s="48"/>
      <c r="J48" s="48"/>
      <c r="K48" s="46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ht="15">
      <c r="A49" s="1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ht="15">
      <c r="A50" s="12"/>
      <c r="B50" s="19" t="s">
        <v>22</v>
      </c>
      <c r="C50" s="61" t="s">
        <v>129</v>
      </c>
      <c r="D50" s="48"/>
      <c r="E50" s="48"/>
      <c r="F50" s="46"/>
      <c r="G50" s="20" t="s">
        <v>22</v>
      </c>
      <c r="H50" s="62" t="s">
        <v>289</v>
      </c>
      <c r="I50" s="48"/>
      <c r="J50" s="48"/>
      <c r="K50" s="46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spans="1:25" ht="15">
      <c r="A51" s="12"/>
      <c r="B51" s="63" t="s">
        <v>23</v>
      </c>
      <c r="C51" s="55"/>
      <c r="D51" s="52"/>
      <c r="E51" s="51" t="s">
        <v>24</v>
      </c>
      <c r="F51" s="51" t="s">
        <v>25</v>
      </c>
      <c r="G51" s="54" t="s">
        <v>23</v>
      </c>
      <c r="H51" s="55"/>
      <c r="I51" s="52"/>
      <c r="J51" s="57" t="s">
        <v>24</v>
      </c>
      <c r="K51" s="57" t="s">
        <v>25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spans="1:25" ht="15">
      <c r="A52" s="12"/>
      <c r="B52" s="64"/>
      <c r="C52" s="55"/>
      <c r="D52" s="52"/>
      <c r="E52" s="52"/>
      <c r="F52" s="52"/>
      <c r="G52" s="55"/>
      <c r="H52" s="55"/>
      <c r="I52" s="52"/>
      <c r="J52" s="52"/>
      <c r="K52" s="52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 ht="15">
      <c r="A53" s="12"/>
      <c r="B53" s="65"/>
      <c r="C53" s="56"/>
      <c r="D53" s="53"/>
      <c r="E53" s="52"/>
      <c r="F53" s="53"/>
      <c r="G53" s="56"/>
      <c r="H53" s="56"/>
      <c r="I53" s="53"/>
      <c r="J53" s="52"/>
      <c r="K53" s="5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spans="1:25" ht="15">
      <c r="A54" s="12"/>
      <c r="B54" s="21">
        <v>1</v>
      </c>
      <c r="C54" s="66" t="s">
        <v>115</v>
      </c>
      <c r="D54" s="46"/>
      <c r="E54" s="27">
        <v>6</v>
      </c>
      <c r="F54" s="23"/>
      <c r="G54" s="24"/>
      <c r="H54" s="66" t="s">
        <v>287</v>
      </c>
      <c r="I54" s="46"/>
      <c r="J54" s="27">
        <v>11</v>
      </c>
      <c r="K54" s="23" t="s">
        <v>45</v>
      </c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</row>
    <row r="55" spans="1:25" ht="15">
      <c r="A55" s="12"/>
      <c r="B55" s="21">
        <v>2</v>
      </c>
      <c r="C55" s="66" t="s">
        <v>296</v>
      </c>
      <c r="D55" s="46"/>
      <c r="E55" s="27">
        <v>9</v>
      </c>
      <c r="F55" s="23"/>
      <c r="G55" s="24"/>
      <c r="H55" s="66" t="s">
        <v>285</v>
      </c>
      <c r="I55" s="46"/>
      <c r="J55" s="27">
        <v>13</v>
      </c>
      <c r="K55" s="23" t="s">
        <v>55</v>
      </c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</row>
    <row r="56" spans="1:25" ht="15">
      <c r="A56" s="12"/>
      <c r="B56" s="21">
        <v>3</v>
      </c>
      <c r="C56" s="66" t="s">
        <v>294</v>
      </c>
      <c r="D56" s="46"/>
      <c r="E56" s="27">
        <v>12</v>
      </c>
      <c r="F56" s="23" t="s">
        <v>70</v>
      </c>
      <c r="G56" s="24"/>
      <c r="H56" s="66" t="s">
        <v>283</v>
      </c>
      <c r="I56" s="46"/>
      <c r="J56" s="27">
        <v>14</v>
      </c>
      <c r="K56" s="23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</row>
    <row r="57" spans="1:25" ht="15">
      <c r="A57" s="12"/>
      <c r="B57" s="21">
        <v>4</v>
      </c>
      <c r="C57" s="66" t="s">
        <v>292</v>
      </c>
      <c r="D57" s="46"/>
      <c r="E57" s="27">
        <v>13</v>
      </c>
      <c r="F57" s="23" t="s">
        <v>55</v>
      </c>
      <c r="G57" s="24"/>
      <c r="H57" s="66" t="s">
        <v>281</v>
      </c>
      <c r="I57" s="46"/>
      <c r="J57" s="27">
        <v>17</v>
      </c>
      <c r="K57" s="23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</row>
    <row r="58" spans="1:25" ht="15">
      <c r="A58" s="12"/>
      <c r="B58" s="21">
        <v>5</v>
      </c>
      <c r="C58" s="66" t="s">
        <v>290</v>
      </c>
      <c r="D58" s="46"/>
      <c r="E58" s="27">
        <v>18</v>
      </c>
      <c r="F58" s="23"/>
      <c r="G58" s="24"/>
      <c r="H58" s="66" t="s">
        <v>301</v>
      </c>
      <c r="I58" s="46"/>
      <c r="J58" s="27">
        <v>20</v>
      </c>
      <c r="K58" s="23" t="s">
        <v>70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</row>
    <row r="59" spans="1:25" ht="13.5" customHeight="1">
      <c r="A59" s="12"/>
      <c r="B59" s="69" t="str">
        <f>"TOTAL MATCHES WON BY : "&amp;F50</f>
        <v xml:space="preserve">TOTAL MATCHES WON BY : </v>
      </c>
      <c r="C59" s="56"/>
      <c r="D59" s="56"/>
      <c r="E59" s="53"/>
      <c r="F59" s="28">
        <f>COUNTA(F54:F58)-0.5*COUNTIF(F54:F58,"Sq*")-COUNTIF(F54:F58,"TBA")</f>
        <v>2</v>
      </c>
      <c r="G59" s="67" t="str">
        <f>"TOTAL MATCHES WON BY : "&amp;K50</f>
        <v xml:space="preserve">TOTAL MATCHES WON BY : </v>
      </c>
      <c r="H59" s="56"/>
      <c r="I59" s="56"/>
      <c r="J59" s="53"/>
      <c r="K59" s="28">
        <f>COUNTA(K54:K58)-0.5*COUNTIF(K54:K58,"Sq*")-COUNTIF(K54:K58,"TBA")</f>
        <v>3</v>
      </c>
      <c r="L59" s="76"/>
      <c r="M59" s="76"/>
      <c r="N59" s="76" t="str">
        <f>IF(F59+K59=0,"",C50)</f>
        <v>Royal Fremantle 2</v>
      </c>
      <c r="O59" s="29">
        <f>F59</f>
        <v>2</v>
      </c>
      <c r="P59" s="76" t="str">
        <f>IF(F59+K59=0,"",H50)</f>
        <v xml:space="preserve">Nedlands </v>
      </c>
      <c r="Q59" s="29">
        <f>K59</f>
        <v>3</v>
      </c>
      <c r="R59" s="76" t="str">
        <f>G60</f>
        <v xml:space="preserve">Nedlands </v>
      </c>
      <c r="S59" s="76" t="str">
        <f>IF(R59="HALVED",C50,"")</f>
        <v/>
      </c>
      <c r="T59" s="76" t="str">
        <f>IF(R59="HALVED",H50,"")</f>
        <v/>
      </c>
      <c r="U59" s="76"/>
      <c r="V59" s="76"/>
      <c r="W59" s="76"/>
      <c r="X59" s="76"/>
      <c r="Y59" s="76"/>
    </row>
    <row r="60" spans="1:25" ht="15">
      <c r="A60" s="12"/>
      <c r="B60" s="78" t="s">
        <v>41</v>
      </c>
      <c r="C60" s="56"/>
      <c r="D60" s="56"/>
      <c r="E60" s="56"/>
      <c r="F60" s="53"/>
      <c r="G60" s="68" t="str">
        <f>IF(F59+K59&lt;4,"",IF(F59=K59,"HALVED",IF(F59&gt;K59,C50,H50)))</f>
        <v xml:space="preserve">Nedlands </v>
      </c>
      <c r="H60" s="48"/>
      <c r="I60" s="48"/>
      <c r="J60" s="48"/>
      <c r="K60" s="46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ht="15">
      <c r="A61" s="1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ht="15">
      <c r="A62" s="12"/>
      <c r="B62" s="31"/>
      <c r="C62" s="31"/>
      <c r="D62" s="31"/>
      <c r="E62" s="31"/>
      <c r="F62" s="31"/>
      <c r="G62" s="32"/>
      <c r="H62" s="32"/>
      <c r="I62" s="32"/>
      <c r="J62" s="32"/>
      <c r="K62" s="32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ht="23.25">
      <c r="A63" s="35"/>
      <c r="B63" s="71"/>
      <c r="C63" s="48"/>
      <c r="D63" s="48"/>
      <c r="E63" s="48"/>
      <c r="F63" s="48"/>
      <c r="G63" s="48"/>
      <c r="H63" s="48"/>
      <c r="I63" s="48"/>
      <c r="J63" s="48"/>
      <c r="K63" s="46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ht="19.5" customHeight="1">
      <c r="A64" s="12"/>
      <c r="B64" s="60" t="s">
        <v>300</v>
      </c>
      <c r="C64" s="48"/>
      <c r="D64" s="48"/>
      <c r="E64" s="48"/>
      <c r="F64" s="48"/>
      <c r="G64" s="48"/>
      <c r="H64" s="48"/>
      <c r="I64" s="48"/>
      <c r="J64" s="48"/>
      <c r="K64" s="46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ht="15">
      <c r="A65" s="12"/>
      <c r="B65" s="19" t="s">
        <v>22</v>
      </c>
      <c r="C65" s="61" t="s">
        <v>299</v>
      </c>
      <c r="D65" s="48"/>
      <c r="E65" s="48"/>
      <c r="F65" s="46"/>
      <c r="G65" s="20" t="s">
        <v>22</v>
      </c>
      <c r="H65" s="62" t="s">
        <v>129</v>
      </c>
      <c r="I65" s="48"/>
      <c r="J65" s="48"/>
      <c r="K65" s="46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ht="15">
      <c r="A66" s="12"/>
      <c r="B66" s="63" t="s">
        <v>23</v>
      </c>
      <c r="C66" s="55"/>
      <c r="D66" s="52"/>
      <c r="E66" s="51" t="s">
        <v>24</v>
      </c>
      <c r="F66" s="51" t="s">
        <v>25</v>
      </c>
      <c r="G66" s="54" t="s">
        <v>23</v>
      </c>
      <c r="H66" s="55"/>
      <c r="I66" s="52"/>
      <c r="J66" s="57" t="s">
        <v>24</v>
      </c>
      <c r="K66" s="57" t="s">
        <v>25</v>
      </c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ht="15">
      <c r="A67" s="12"/>
      <c r="B67" s="64"/>
      <c r="C67" s="55"/>
      <c r="D67" s="52"/>
      <c r="E67" s="52"/>
      <c r="F67" s="52"/>
      <c r="G67" s="55"/>
      <c r="H67" s="55"/>
      <c r="I67" s="52"/>
      <c r="J67" s="52"/>
      <c r="K67" s="52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spans="1:25" ht="15">
      <c r="A68" s="12"/>
      <c r="B68" s="65"/>
      <c r="C68" s="56"/>
      <c r="D68" s="53"/>
      <c r="E68" s="52"/>
      <c r="F68" s="53"/>
      <c r="G68" s="56"/>
      <c r="H68" s="56"/>
      <c r="I68" s="53"/>
      <c r="J68" s="52"/>
      <c r="K68" s="5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spans="1:25" ht="15">
      <c r="A69" s="12"/>
      <c r="B69" s="21">
        <v>1</v>
      </c>
      <c r="C69" s="66" t="s">
        <v>298</v>
      </c>
      <c r="D69" s="46"/>
      <c r="E69" s="27">
        <v>6</v>
      </c>
      <c r="F69" s="23"/>
      <c r="G69" s="24"/>
      <c r="H69" s="66" t="s">
        <v>115</v>
      </c>
      <c r="I69" s="46"/>
      <c r="J69" s="27">
        <v>7</v>
      </c>
      <c r="K69" s="23" t="s">
        <v>60</v>
      </c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</row>
    <row r="70" spans="1:25" ht="15">
      <c r="A70" s="12"/>
      <c r="B70" s="21">
        <v>2</v>
      </c>
      <c r="C70" s="66" t="s">
        <v>297</v>
      </c>
      <c r="D70" s="46"/>
      <c r="E70" s="27">
        <v>11</v>
      </c>
      <c r="F70" s="23" t="s">
        <v>59</v>
      </c>
      <c r="G70" s="24"/>
      <c r="H70" s="66" t="s">
        <v>296</v>
      </c>
      <c r="I70" s="46"/>
      <c r="J70" s="27">
        <v>10</v>
      </c>
      <c r="K70" s="23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</row>
    <row r="71" spans="1:25" ht="15">
      <c r="A71" s="12"/>
      <c r="B71" s="21">
        <v>3</v>
      </c>
      <c r="C71" s="66" t="s">
        <v>295</v>
      </c>
      <c r="D71" s="46"/>
      <c r="E71" s="27">
        <v>16</v>
      </c>
      <c r="F71" s="23"/>
      <c r="G71" s="24"/>
      <c r="H71" s="66" t="s">
        <v>294</v>
      </c>
      <c r="I71" s="46"/>
      <c r="J71" s="27">
        <v>12</v>
      </c>
      <c r="K71" s="23" t="s">
        <v>70</v>
      </c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</row>
    <row r="72" spans="1:25" ht="15">
      <c r="A72" s="12"/>
      <c r="B72" s="21">
        <v>4</v>
      </c>
      <c r="C72" s="66" t="s">
        <v>293</v>
      </c>
      <c r="D72" s="46"/>
      <c r="E72" s="27">
        <v>21</v>
      </c>
      <c r="F72" s="23"/>
      <c r="G72" s="24"/>
      <c r="H72" s="66" t="s">
        <v>292</v>
      </c>
      <c r="I72" s="46"/>
      <c r="J72" s="27">
        <v>13</v>
      </c>
      <c r="K72" s="23" t="s">
        <v>55</v>
      </c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</row>
    <row r="73" spans="1:25" ht="15">
      <c r="A73" s="12"/>
      <c r="B73" s="21">
        <v>5</v>
      </c>
      <c r="C73" s="124" t="s">
        <v>291</v>
      </c>
      <c r="D73" s="53"/>
      <c r="E73" s="37">
        <v>22</v>
      </c>
      <c r="F73" s="38" t="s">
        <v>31</v>
      </c>
      <c r="G73" s="39"/>
      <c r="H73" s="125" t="s">
        <v>290</v>
      </c>
      <c r="I73" s="53"/>
      <c r="J73" s="37">
        <v>19</v>
      </c>
      <c r="K73" s="38" t="s">
        <v>31</v>
      </c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</row>
    <row r="74" spans="1:25" ht="15.75">
      <c r="A74" s="12"/>
      <c r="B74" s="69" t="str">
        <f>"TOTAL MATCHES WON BY : "&amp;F65</f>
        <v xml:space="preserve">TOTAL MATCHES WON BY : </v>
      </c>
      <c r="C74" s="56"/>
      <c r="D74" s="56"/>
      <c r="E74" s="53"/>
      <c r="F74" s="28">
        <f>COUNTA(F69:F73)-0.5*COUNTIF(F69:F73,"Sq*")-COUNTIF(F69:F73,"TBA")</f>
        <v>1.5</v>
      </c>
      <c r="G74" s="67" t="str">
        <f>"TOTAL MATCHES WON BY : "&amp;K65</f>
        <v xml:space="preserve">TOTAL MATCHES WON BY : </v>
      </c>
      <c r="H74" s="56"/>
      <c r="I74" s="56"/>
      <c r="J74" s="53"/>
      <c r="K74" s="28">
        <f>COUNTA(K69:K73)-0.5*COUNTIF(K69:K73,"Sq*")-COUNTIF(K69:K73,"TBA")</f>
        <v>3.5</v>
      </c>
      <c r="L74" s="76"/>
      <c r="M74" s="76"/>
      <c r="N74" s="76" t="str">
        <f>IF(F74+K74=0,"",C65)</f>
        <v xml:space="preserve">Mandurah </v>
      </c>
      <c r="O74" s="29">
        <f>F74</f>
        <v>1.5</v>
      </c>
      <c r="P74" s="76" t="str">
        <f>IF(F74+K74=0,"",H65)</f>
        <v>Royal Fremantle 2</v>
      </c>
      <c r="Q74" s="29">
        <f>K74</f>
        <v>3.5</v>
      </c>
      <c r="R74" s="76" t="str">
        <f>G75</f>
        <v>Royal Fremantle 2</v>
      </c>
      <c r="S74" s="76" t="str">
        <f>IF(R74="HALVED",C65,"")</f>
        <v/>
      </c>
      <c r="T74" s="76" t="str">
        <f>IF(R74="HALVED",H65,"")</f>
        <v/>
      </c>
      <c r="U74" s="76"/>
      <c r="V74" s="76"/>
      <c r="W74" s="76"/>
      <c r="X74" s="76"/>
      <c r="Y74" s="76"/>
    </row>
    <row r="75" spans="1:25" ht="15">
      <c r="A75" s="12"/>
      <c r="B75" s="78" t="s">
        <v>41</v>
      </c>
      <c r="C75" s="56"/>
      <c r="D75" s="56"/>
      <c r="E75" s="56"/>
      <c r="F75" s="53"/>
      <c r="G75" s="68" t="str">
        <f>IF(F74+K74&lt;4,"",IF(F74=K74,"HALVED",IF(F74&gt;K74,C65,H65)))</f>
        <v>Royal Fremantle 2</v>
      </c>
      <c r="H75" s="48"/>
      <c r="I75" s="48"/>
      <c r="J75" s="48"/>
      <c r="K75" s="46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ht="15">
      <c r="A76" s="1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ht="15">
      <c r="A77" s="12"/>
      <c r="B77" s="19" t="s">
        <v>22</v>
      </c>
      <c r="C77" s="61" t="s">
        <v>289</v>
      </c>
      <c r="D77" s="48"/>
      <c r="E77" s="48"/>
      <c r="F77" s="46"/>
      <c r="G77" s="20" t="s">
        <v>22</v>
      </c>
      <c r="H77" s="62" t="s">
        <v>288</v>
      </c>
      <c r="I77" s="48"/>
      <c r="J77" s="48"/>
      <c r="K77" s="46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ht="15">
      <c r="A78" s="12"/>
      <c r="B78" s="63" t="s">
        <v>23</v>
      </c>
      <c r="C78" s="55"/>
      <c r="D78" s="52"/>
      <c r="E78" s="51" t="s">
        <v>24</v>
      </c>
      <c r="F78" s="51" t="s">
        <v>25</v>
      </c>
      <c r="G78" s="54" t="s">
        <v>23</v>
      </c>
      <c r="H78" s="55"/>
      <c r="I78" s="52"/>
      <c r="J78" s="57" t="s">
        <v>24</v>
      </c>
      <c r="K78" s="57" t="s">
        <v>25</v>
      </c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ht="15">
      <c r="A79" s="12"/>
      <c r="B79" s="64"/>
      <c r="C79" s="55"/>
      <c r="D79" s="52"/>
      <c r="E79" s="52"/>
      <c r="F79" s="52"/>
      <c r="G79" s="55"/>
      <c r="H79" s="55"/>
      <c r="I79" s="52"/>
      <c r="J79" s="52"/>
      <c r="K79" s="52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ht="15">
      <c r="A80" s="12"/>
      <c r="B80" s="65"/>
      <c r="C80" s="56"/>
      <c r="D80" s="53"/>
      <c r="E80" s="52"/>
      <c r="F80" s="53"/>
      <c r="G80" s="56"/>
      <c r="H80" s="56"/>
      <c r="I80" s="53"/>
      <c r="J80" s="52"/>
      <c r="K80" s="5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ht="15">
      <c r="A81" s="12"/>
      <c r="B81" s="21">
        <v>1</v>
      </c>
      <c r="C81" s="66" t="s">
        <v>287</v>
      </c>
      <c r="D81" s="46"/>
      <c r="E81" s="27">
        <v>10</v>
      </c>
      <c r="F81" s="23" t="s">
        <v>72</v>
      </c>
      <c r="G81" s="24"/>
      <c r="H81" s="66" t="s">
        <v>286</v>
      </c>
      <c r="I81" s="46"/>
      <c r="J81" s="27">
        <v>15</v>
      </c>
      <c r="K81" s="23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</row>
    <row r="82" spans="1:25" ht="15">
      <c r="A82" s="12"/>
      <c r="B82" s="21">
        <v>2</v>
      </c>
      <c r="C82" s="66" t="s">
        <v>285</v>
      </c>
      <c r="D82" s="46"/>
      <c r="E82" s="27">
        <v>13</v>
      </c>
      <c r="F82" s="23" t="s">
        <v>45</v>
      </c>
      <c r="G82" s="24"/>
      <c r="H82" s="66" t="s">
        <v>284</v>
      </c>
      <c r="I82" s="46"/>
      <c r="J82" s="27">
        <v>17</v>
      </c>
      <c r="K82" s="2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</row>
    <row r="83" spans="1:25" ht="15">
      <c r="A83" s="12"/>
      <c r="B83" s="21">
        <v>3</v>
      </c>
      <c r="C83" s="66" t="s">
        <v>283</v>
      </c>
      <c r="D83" s="46"/>
      <c r="E83" s="27">
        <v>15</v>
      </c>
      <c r="F83" s="23"/>
      <c r="G83" s="24"/>
      <c r="H83" s="66" t="s">
        <v>282</v>
      </c>
      <c r="I83" s="46"/>
      <c r="J83" s="27">
        <v>18</v>
      </c>
      <c r="K83" s="23" t="s">
        <v>45</v>
      </c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</row>
    <row r="84" spans="1:25" ht="15">
      <c r="A84" s="12"/>
      <c r="B84" s="21">
        <v>4</v>
      </c>
      <c r="C84" s="66" t="s">
        <v>281</v>
      </c>
      <c r="D84" s="46"/>
      <c r="E84" s="27">
        <v>18</v>
      </c>
      <c r="F84" s="23" t="s">
        <v>72</v>
      </c>
      <c r="G84" s="24"/>
      <c r="H84" s="66" t="s">
        <v>280</v>
      </c>
      <c r="I84" s="46"/>
      <c r="J84" s="27">
        <v>20</v>
      </c>
      <c r="K84" s="23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</row>
    <row r="85" spans="1:25" ht="15">
      <c r="A85" s="12"/>
      <c r="B85" s="21">
        <v>5</v>
      </c>
      <c r="C85" s="66" t="s">
        <v>279</v>
      </c>
      <c r="D85" s="46"/>
      <c r="E85" s="27">
        <v>34</v>
      </c>
      <c r="F85" s="23" t="s">
        <v>31</v>
      </c>
      <c r="G85" s="24"/>
      <c r="H85" s="66" t="s">
        <v>278</v>
      </c>
      <c r="I85" s="46"/>
      <c r="J85" s="27">
        <v>29</v>
      </c>
      <c r="K85" s="23" t="s">
        <v>31</v>
      </c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</row>
    <row r="86" spans="1:25" ht="15.75">
      <c r="A86" s="12"/>
      <c r="B86" s="69" t="str">
        <f>"TOTAL MATCHES WON BY : "&amp;F77</f>
        <v xml:space="preserve">TOTAL MATCHES WON BY : </v>
      </c>
      <c r="C86" s="56"/>
      <c r="D86" s="56"/>
      <c r="E86" s="53"/>
      <c r="F86" s="28">
        <f>COUNTA(F81:F85)-0.5*COUNTIF(F81:F85,"Sq*")-COUNTIF(F81:F85,"TBA")</f>
        <v>3.5</v>
      </c>
      <c r="G86" s="67" t="str">
        <f>"TOTAL MATCHES WON BY : "&amp;K77</f>
        <v xml:space="preserve">TOTAL MATCHES WON BY : </v>
      </c>
      <c r="H86" s="56"/>
      <c r="I86" s="56"/>
      <c r="J86" s="53"/>
      <c r="K86" s="28">
        <f>COUNTA(K81:K85)-0.5*COUNTIF(K81:K85,"Sq*")-COUNTIF(K81:K85,"TBA")</f>
        <v>1.5</v>
      </c>
      <c r="L86" s="76"/>
      <c r="M86" s="76"/>
      <c r="N86" s="76" t="str">
        <f>IF(F86+K86=0,"",C77)</f>
        <v xml:space="preserve">Nedlands </v>
      </c>
      <c r="O86" s="29">
        <f>F86</f>
        <v>3.5</v>
      </c>
      <c r="P86" s="76" t="str">
        <f>IF(F86+K86=0,"",H77)</f>
        <v>Gosnells 3</v>
      </c>
      <c r="Q86" s="29">
        <f>K86</f>
        <v>1.5</v>
      </c>
      <c r="R86" s="76" t="str">
        <f>G87</f>
        <v xml:space="preserve">Nedlands </v>
      </c>
      <c r="S86" s="76" t="str">
        <f>IF(R86="HALVED",C77,"")</f>
        <v/>
      </c>
      <c r="T86" s="76" t="str">
        <f>IF(R86="HALVED",H77,"")</f>
        <v/>
      </c>
      <c r="U86" s="76"/>
      <c r="V86" s="76"/>
      <c r="W86" s="76"/>
      <c r="X86" s="76"/>
      <c r="Y86" s="76"/>
    </row>
    <row r="87" spans="1:25" ht="15">
      <c r="A87" s="12"/>
      <c r="B87" s="78" t="s">
        <v>41</v>
      </c>
      <c r="C87" s="56"/>
      <c r="D87" s="56"/>
      <c r="E87" s="56"/>
      <c r="F87" s="53"/>
      <c r="G87" s="68" t="str">
        <f>IF(F86+K86&lt;4,"",IF(F86=K86,"HALVED",IF(F86&gt;K86,C77,H77)))</f>
        <v xml:space="preserve">Nedlands </v>
      </c>
      <c r="H87" s="48"/>
      <c r="I87" s="48"/>
      <c r="J87" s="48"/>
      <c r="K87" s="46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ht="15">
      <c r="A88" s="12"/>
      <c r="B88" s="12"/>
      <c r="C88" s="12"/>
      <c r="D88" s="12"/>
      <c r="E88" s="12"/>
      <c r="F88" s="12"/>
      <c r="G88" s="40"/>
      <c r="H88" s="40"/>
      <c r="I88" s="40"/>
      <c r="J88" s="40"/>
      <c r="K88" s="40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ht="15">
      <c r="A89" s="12"/>
      <c r="B89" s="12"/>
      <c r="C89" s="12"/>
      <c r="D89" s="12"/>
      <c r="E89" s="12"/>
      <c r="F89" s="12"/>
      <c r="G89" s="40"/>
      <c r="H89" s="40"/>
      <c r="I89" s="40"/>
      <c r="J89" s="40"/>
      <c r="K89" s="40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ht="15">
      <c r="A90" s="12"/>
      <c r="B90" s="12"/>
      <c r="C90" s="12"/>
      <c r="D90" s="12"/>
      <c r="E90" s="12"/>
      <c r="F90" s="12"/>
      <c r="G90" s="40"/>
      <c r="H90" s="40"/>
      <c r="I90" s="40"/>
      <c r="J90" s="40"/>
      <c r="K90" s="40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ht="15">
      <c r="A91" s="12"/>
      <c r="B91" s="12"/>
      <c r="C91" s="12"/>
      <c r="D91" s="12"/>
      <c r="E91" s="12"/>
      <c r="F91" s="12"/>
      <c r="G91" s="40"/>
      <c r="H91" s="40"/>
      <c r="I91" s="40"/>
      <c r="J91" s="40"/>
      <c r="K91" s="40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ht="15">
      <c r="A92" s="12"/>
      <c r="B92" s="12"/>
      <c r="C92" s="12"/>
      <c r="D92" s="12"/>
      <c r="E92" s="12"/>
      <c r="F92" s="12"/>
      <c r="G92" s="40"/>
      <c r="H92" s="40"/>
      <c r="I92" s="40"/>
      <c r="J92" s="40"/>
      <c r="K92" s="40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ht="15">
      <c r="A93" s="12"/>
      <c r="B93" s="12"/>
      <c r="C93" s="12"/>
      <c r="D93" s="12"/>
      <c r="E93" s="12"/>
      <c r="F93" s="12"/>
      <c r="G93" s="40"/>
      <c r="H93" s="40"/>
      <c r="I93" s="40"/>
      <c r="J93" s="40"/>
      <c r="K93" s="40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ht="15">
      <c r="A94" s="12"/>
      <c r="B94" s="12"/>
      <c r="C94" s="12"/>
      <c r="D94" s="12"/>
      <c r="E94" s="12"/>
      <c r="F94" s="12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">
      <c r="A95" s="12"/>
      <c r="B95" s="12"/>
      <c r="C95" s="12"/>
      <c r="D95" s="12"/>
      <c r="E95" s="12"/>
      <c r="F95" s="12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">
      <c r="A96" s="12"/>
      <c r="B96" s="12"/>
      <c r="C96" s="12"/>
      <c r="D96" s="12"/>
      <c r="E96" s="12"/>
      <c r="F96" s="12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">
      <c r="A97" s="12"/>
      <c r="B97" s="12"/>
      <c r="C97" s="12"/>
      <c r="D97" s="12"/>
      <c r="E97" s="12"/>
      <c r="F97" s="12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">
      <c r="A98" s="12"/>
      <c r="B98" s="12"/>
      <c r="C98" s="12"/>
      <c r="D98" s="12"/>
      <c r="E98" s="12"/>
      <c r="F98" s="12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">
      <c r="A99" s="12"/>
      <c r="B99" s="12"/>
      <c r="C99" s="12"/>
      <c r="D99" s="12"/>
      <c r="E99" s="12"/>
      <c r="F99" s="12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">
      <c r="A100" s="12"/>
      <c r="B100" s="12"/>
      <c r="C100" s="12"/>
      <c r="D100" s="12"/>
      <c r="E100" s="12"/>
      <c r="F100" s="12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">
      <c r="A101" s="12"/>
      <c r="B101" s="12"/>
      <c r="C101" s="12"/>
      <c r="D101" s="12"/>
      <c r="E101" s="12"/>
      <c r="F101" s="12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">
      <c r="A102" s="12"/>
      <c r="B102" s="12"/>
      <c r="C102" s="12"/>
      <c r="D102" s="12"/>
      <c r="E102" s="12"/>
      <c r="F102" s="12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">
      <c r="A103" s="12"/>
      <c r="B103" s="12"/>
      <c r="C103" s="12"/>
      <c r="D103" s="12"/>
      <c r="E103" s="12"/>
      <c r="F103" s="12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">
      <c r="A104" s="12"/>
      <c r="B104" s="12"/>
      <c r="C104" s="12"/>
      <c r="D104" s="12"/>
      <c r="E104" s="12"/>
      <c r="F104" s="12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">
      <c r="A105" s="12"/>
      <c r="B105" s="12"/>
      <c r="C105" s="12"/>
      <c r="D105" s="12"/>
      <c r="E105" s="12"/>
      <c r="F105" s="12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">
      <c r="A106" s="12"/>
      <c r="B106" s="12"/>
      <c r="C106" s="12"/>
      <c r="D106" s="12"/>
      <c r="E106" s="12"/>
      <c r="F106" s="12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">
      <c r="A107" s="12"/>
      <c r="B107" s="12"/>
      <c r="C107" s="12"/>
      <c r="D107" s="12"/>
      <c r="E107" s="12"/>
      <c r="F107" s="12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">
      <c r="A108" s="12"/>
      <c r="B108" s="12"/>
      <c r="C108" s="12"/>
      <c r="D108" s="12"/>
      <c r="E108" s="12"/>
      <c r="F108" s="12"/>
      <c r="G108" s="40"/>
      <c r="H108" s="40"/>
      <c r="I108" s="41"/>
      <c r="J108" s="41"/>
      <c r="K108" s="41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">
      <c r="A109" s="12"/>
      <c r="B109" s="12"/>
      <c r="C109" s="12"/>
      <c r="D109" s="12"/>
      <c r="E109" s="12"/>
      <c r="F109" s="12"/>
      <c r="G109" s="40"/>
      <c r="H109" s="40"/>
      <c r="I109" s="41"/>
      <c r="J109" s="41"/>
      <c r="K109" s="41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">
      <c r="A110" s="12"/>
      <c r="B110" s="12"/>
      <c r="C110" s="12" t="s">
        <v>71</v>
      </c>
      <c r="D110" s="12"/>
      <c r="E110" s="12"/>
      <c r="F110" s="12"/>
      <c r="G110" s="40"/>
      <c r="H110" s="40"/>
      <c r="I110" s="41"/>
      <c r="J110" s="41"/>
      <c r="K110" s="41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" hidden="1">
      <c r="A111" s="12"/>
      <c r="B111" s="12"/>
      <c r="C111" s="43" t="s">
        <v>31</v>
      </c>
      <c r="D111" s="12"/>
      <c r="E111" s="12"/>
      <c r="F111" s="12"/>
      <c r="G111" s="40"/>
      <c r="H111" s="40"/>
      <c r="I111" s="41"/>
      <c r="J111" s="41"/>
      <c r="K111" s="41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" hidden="1">
      <c r="A112" s="12"/>
      <c r="B112" s="12"/>
      <c r="C112" s="12" t="s">
        <v>45</v>
      </c>
      <c r="D112" s="12"/>
      <c r="E112" s="12"/>
      <c r="F112" s="12"/>
      <c r="G112" s="40"/>
      <c r="H112" s="40"/>
      <c r="I112" s="41"/>
      <c r="J112" s="41"/>
      <c r="K112" s="41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" hidden="1">
      <c r="A113" s="12"/>
      <c r="B113" s="12"/>
      <c r="C113" s="12" t="s">
        <v>37</v>
      </c>
      <c r="D113" s="12"/>
      <c r="E113" s="12"/>
      <c r="F113" s="12"/>
      <c r="G113" s="40"/>
      <c r="H113" s="40"/>
      <c r="I113" s="41"/>
      <c r="J113" s="41"/>
      <c r="K113" s="41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" hidden="1">
      <c r="A114" s="12"/>
      <c r="B114" s="12"/>
      <c r="C114" s="12" t="s">
        <v>55</v>
      </c>
      <c r="D114" s="12"/>
      <c r="E114" s="12"/>
      <c r="F114" s="12"/>
      <c r="G114" s="40"/>
      <c r="H114" s="40"/>
      <c r="I114" s="41"/>
      <c r="J114" s="41"/>
      <c r="K114" s="41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" hidden="1">
      <c r="A115" s="12"/>
      <c r="B115" s="12"/>
      <c r="C115" s="12" t="s">
        <v>70</v>
      </c>
      <c r="D115" s="12"/>
      <c r="E115" s="12"/>
      <c r="F115" s="12"/>
      <c r="G115" s="40"/>
      <c r="H115" s="40"/>
      <c r="I115" s="41"/>
      <c r="J115" s="41"/>
      <c r="K115" s="41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" hidden="1">
      <c r="A116" s="12"/>
      <c r="B116" s="12"/>
      <c r="C116" s="43" t="s">
        <v>35</v>
      </c>
      <c r="D116" s="12"/>
      <c r="E116" s="12"/>
      <c r="F116" s="12"/>
      <c r="G116" s="40"/>
      <c r="H116" s="40"/>
      <c r="I116" s="41"/>
      <c r="J116" s="41"/>
      <c r="K116" s="41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" hidden="1">
      <c r="A117" s="12"/>
      <c r="B117" s="12"/>
      <c r="C117" s="12" t="s">
        <v>60</v>
      </c>
      <c r="D117" s="12"/>
      <c r="E117" s="12"/>
      <c r="F117" s="12"/>
      <c r="G117" s="40"/>
      <c r="H117" s="40"/>
      <c r="I117" s="41"/>
      <c r="J117" s="41"/>
      <c r="K117" s="41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" hidden="1">
      <c r="A118" s="12"/>
      <c r="B118" s="12"/>
      <c r="C118" s="12" t="s">
        <v>50</v>
      </c>
      <c r="D118" s="12"/>
      <c r="E118" s="12"/>
      <c r="F118" s="12"/>
      <c r="G118" s="40"/>
      <c r="H118" s="40"/>
      <c r="I118" s="41"/>
      <c r="J118" s="41"/>
      <c r="K118" s="41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" hidden="1">
      <c r="A119" s="12"/>
      <c r="B119" s="12"/>
      <c r="C119" s="12" t="s">
        <v>59</v>
      </c>
      <c r="D119" s="12"/>
      <c r="E119" s="12"/>
      <c r="F119" s="12"/>
      <c r="G119" s="40"/>
      <c r="H119" s="40"/>
      <c r="I119" s="41"/>
      <c r="J119" s="41"/>
      <c r="K119" s="41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" hidden="1">
      <c r="A120" s="12"/>
      <c r="B120" s="12"/>
      <c r="C120" s="12" t="s">
        <v>72</v>
      </c>
      <c r="D120" s="12"/>
      <c r="E120" s="12"/>
      <c r="F120" s="12"/>
      <c r="G120" s="40"/>
      <c r="H120" s="40"/>
      <c r="I120" s="41"/>
      <c r="J120" s="41"/>
      <c r="K120" s="41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" hidden="1">
      <c r="A121" s="12"/>
      <c r="B121" s="12"/>
      <c r="C121" s="12" t="s">
        <v>58</v>
      </c>
      <c r="D121" s="12"/>
      <c r="E121" s="12"/>
      <c r="F121" s="12"/>
      <c r="G121" s="40"/>
      <c r="H121" s="40"/>
      <c r="I121" s="41"/>
      <c r="J121" s="41"/>
      <c r="K121" s="41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" hidden="1">
      <c r="A122" s="12"/>
      <c r="B122" s="12"/>
      <c r="C122" s="12" t="s">
        <v>61</v>
      </c>
      <c r="D122" s="12"/>
      <c r="E122" s="12"/>
      <c r="F122" s="12"/>
      <c r="G122" s="40"/>
      <c r="H122" s="40"/>
      <c r="I122" s="41"/>
      <c r="J122" s="41"/>
      <c r="K122" s="41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" hidden="1">
      <c r="A123" s="12"/>
      <c r="B123" s="12"/>
      <c r="C123" s="12" t="s">
        <v>29</v>
      </c>
      <c r="D123" s="12"/>
      <c r="E123" s="12"/>
      <c r="F123" s="12"/>
      <c r="G123" s="40"/>
      <c r="H123" s="40"/>
      <c r="I123" s="41"/>
      <c r="J123" s="41"/>
      <c r="K123" s="41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" hidden="1">
      <c r="A124" s="12"/>
      <c r="B124" s="12"/>
      <c r="C124" s="12" t="s">
        <v>73</v>
      </c>
      <c r="D124" s="12"/>
      <c r="E124" s="12"/>
      <c r="F124" s="12"/>
      <c r="G124" s="40"/>
      <c r="H124" s="40"/>
      <c r="I124" s="41"/>
      <c r="J124" s="41"/>
      <c r="K124" s="41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" hidden="1">
      <c r="A125" s="12"/>
      <c r="B125" s="12"/>
      <c r="C125" s="12" t="s">
        <v>74</v>
      </c>
      <c r="D125" s="12"/>
      <c r="E125" s="12"/>
      <c r="F125" s="12"/>
      <c r="G125" s="40"/>
      <c r="H125" s="40"/>
      <c r="I125" s="41"/>
      <c r="J125" s="41"/>
      <c r="K125" s="41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" hidden="1">
      <c r="A126" s="12"/>
      <c r="B126" s="12"/>
      <c r="C126" s="12" t="s">
        <v>75</v>
      </c>
      <c r="D126" s="12"/>
      <c r="E126" s="12"/>
      <c r="F126" s="12"/>
      <c r="G126" s="40"/>
      <c r="H126" s="40"/>
      <c r="I126" s="41"/>
      <c r="J126" s="41"/>
      <c r="K126" s="41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" hidden="1">
      <c r="A127" s="12"/>
      <c r="B127" s="12"/>
      <c r="C127" s="12" t="s">
        <v>76</v>
      </c>
      <c r="D127" s="12"/>
      <c r="E127" s="12"/>
      <c r="F127" s="12"/>
      <c r="G127" s="40"/>
      <c r="H127" s="40"/>
      <c r="I127" s="41"/>
      <c r="J127" s="41"/>
      <c r="K127" s="41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" hidden="1">
      <c r="A128" s="12"/>
      <c r="B128" s="12"/>
      <c r="C128" s="12" t="s">
        <v>77</v>
      </c>
      <c r="D128" s="12"/>
      <c r="E128" s="12"/>
      <c r="F128" s="12"/>
      <c r="G128" s="40"/>
      <c r="H128" s="40"/>
      <c r="I128" s="41"/>
      <c r="J128" s="41"/>
      <c r="K128" s="41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" hidden="1">
      <c r="A129" s="12"/>
      <c r="B129" s="12"/>
      <c r="C129" s="12" t="s">
        <v>78</v>
      </c>
      <c r="D129" s="12"/>
      <c r="E129" s="12"/>
      <c r="F129" s="12"/>
      <c r="G129" s="40"/>
      <c r="H129" s="40"/>
      <c r="I129" s="41"/>
      <c r="J129" s="41"/>
      <c r="K129" s="41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" hidden="1">
      <c r="A130" s="12"/>
      <c r="B130" s="12"/>
      <c r="C130" s="12" t="s">
        <v>79</v>
      </c>
      <c r="D130" s="12"/>
      <c r="E130" s="12"/>
      <c r="F130" s="12"/>
      <c r="G130" s="40"/>
      <c r="H130" s="40"/>
      <c r="I130" s="41"/>
      <c r="J130" s="41"/>
      <c r="K130" s="41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" hidden="1">
      <c r="A131" s="12"/>
      <c r="B131" s="12"/>
      <c r="C131" s="12" t="s">
        <v>80</v>
      </c>
      <c r="D131" s="12"/>
      <c r="E131" s="12"/>
      <c r="F131" s="12"/>
      <c r="G131" s="40"/>
      <c r="H131" s="40"/>
      <c r="I131" s="41"/>
      <c r="J131" s="41"/>
      <c r="K131" s="41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" hidden="1">
      <c r="A132" s="12"/>
      <c r="B132" s="12"/>
      <c r="C132" s="43" t="s">
        <v>81</v>
      </c>
      <c r="D132" s="12"/>
      <c r="E132" s="12"/>
      <c r="F132" s="12"/>
      <c r="G132" s="40"/>
      <c r="H132" s="40"/>
      <c r="I132" s="41"/>
      <c r="J132" s="41"/>
      <c r="K132" s="41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" hidden="1">
      <c r="A133" s="12"/>
      <c r="B133" s="12"/>
      <c r="C133" s="12" t="s">
        <v>82</v>
      </c>
      <c r="D133" s="12"/>
      <c r="E133" s="12"/>
      <c r="F133" s="12"/>
      <c r="G133" s="40"/>
      <c r="H133" s="40"/>
      <c r="I133" s="41"/>
      <c r="J133" s="41"/>
      <c r="K133" s="41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" hidden="1">
      <c r="A134" s="12"/>
      <c r="B134" s="12"/>
      <c r="C134" s="12" t="s">
        <v>83</v>
      </c>
      <c r="D134" s="12"/>
      <c r="E134" s="12"/>
      <c r="F134" s="12"/>
      <c r="G134" s="40"/>
      <c r="H134" s="40"/>
      <c r="I134" s="41"/>
      <c r="J134" s="41"/>
      <c r="K134" s="41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" hidden="1">
      <c r="A135" s="12"/>
      <c r="B135" s="12"/>
      <c r="C135" s="12" t="s">
        <v>84</v>
      </c>
      <c r="D135" s="12"/>
      <c r="E135" s="12"/>
      <c r="F135" s="12"/>
      <c r="G135" s="40"/>
      <c r="H135" s="40"/>
      <c r="I135" s="41"/>
      <c r="J135" s="41"/>
      <c r="K135" s="41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" hidden="1">
      <c r="A136" s="12"/>
      <c r="B136" s="12"/>
      <c r="C136" s="12" t="s">
        <v>85</v>
      </c>
      <c r="D136" s="12"/>
      <c r="E136" s="12"/>
      <c r="F136" s="12"/>
      <c r="G136" s="40"/>
      <c r="H136" s="40"/>
      <c r="I136" s="41"/>
      <c r="J136" s="41"/>
      <c r="K136" s="41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" hidden="1">
      <c r="A137" s="12"/>
      <c r="B137" s="12"/>
      <c r="C137" s="12" t="s">
        <v>86</v>
      </c>
      <c r="D137" s="12"/>
      <c r="E137" s="12"/>
      <c r="F137" s="12"/>
      <c r="G137" s="40"/>
      <c r="H137" s="40"/>
      <c r="I137" s="41"/>
      <c r="J137" s="41"/>
      <c r="K137" s="41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" hidden="1">
      <c r="A138" s="12"/>
      <c r="B138" s="12"/>
      <c r="C138" s="12" t="s">
        <v>87</v>
      </c>
      <c r="D138" s="12"/>
      <c r="E138" s="12"/>
      <c r="F138" s="12"/>
      <c r="G138" s="40"/>
      <c r="H138" s="40"/>
      <c r="I138" s="41"/>
      <c r="J138" s="41"/>
      <c r="K138" s="41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" hidden="1">
      <c r="A139" s="12"/>
      <c r="B139" s="12"/>
      <c r="C139" s="12" t="s">
        <v>88</v>
      </c>
      <c r="D139" s="12"/>
      <c r="E139" s="12"/>
      <c r="F139" s="12"/>
      <c r="G139" s="40"/>
      <c r="H139" s="40"/>
      <c r="I139" s="41"/>
      <c r="J139" s="41"/>
      <c r="K139" s="41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" hidden="1">
      <c r="A140" s="12"/>
      <c r="B140" s="12"/>
      <c r="C140" s="12" t="s">
        <v>89</v>
      </c>
      <c r="D140" s="12"/>
      <c r="E140" s="12"/>
      <c r="F140" s="12"/>
      <c r="G140" s="40"/>
      <c r="H140" s="40"/>
      <c r="I140" s="41"/>
      <c r="J140" s="41"/>
      <c r="K140" s="41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" hidden="1">
      <c r="A141" s="12"/>
      <c r="B141" s="12"/>
      <c r="C141" s="12" t="s">
        <v>90</v>
      </c>
      <c r="D141" s="12"/>
      <c r="E141" s="12"/>
      <c r="F141" s="12"/>
      <c r="G141" s="40"/>
      <c r="H141" s="40"/>
      <c r="I141" s="41"/>
      <c r="J141" s="41"/>
      <c r="K141" s="41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" hidden="1">
      <c r="A142" s="12"/>
      <c r="B142" s="12"/>
      <c r="C142" s="12" t="s">
        <v>91</v>
      </c>
      <c r="D142" s="12"/>
      <c r="E142" s="12"/>
      <c r="F142" s="12"/>
      <c r="G142" s="40"/>
      <c r="H142" s="40"/>
      <c r="I142" s="41"/>
      <c r="J142" s="41"/>
      <c r="K142" s="41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" hidden="1">
      <c r="A143" s="12"/>
      <c r="B143" s="12"/>
      <c r="C143" s="12"/>
      <c r="D143" s="12"/>
      <c r="E143" s="12"/>
      <c r="F143" s="12"/>
      <c r="G143" s="40"/>
      <c r="H143" s="40"/>
      <c r="I143" s="41"/>
      <c r="J143" s="41"/>
      <c r="K143" s="41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">
      <c r="A144" s="12"/>
      <c r="B144" s="12"/>
      <c r="C144" s="12"/>
      <c r="D144" s="12"/>
      <c r="E144" s="12"/>
      <c r="F144" s="12"/>
      <c r="G144" s="40"/>
      <c r="H144" s="40"/>
      <c r="I144" s="41"/>
      <c r="J144" s="41"/>
      <c r="K144" s="41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">
      <c r="A145" s="12"/>
      <c r="B145" s="12"/>
      <c r="C145" s="12"/>
      <c r="D145" s="12"/>
      <c r="E145" s="12"/>
      <c r="F145" s="12"/>
      <c r="G145" s="40"/>
      <c r="H145" s="40"/>
      <c r="I145" s="41"/>
      <c r="J145" s="41"/>
      <c r="K145" s="41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">
      <c r="A146" s="12"/>
      <c r="B146" s="12"/>
      <c r="C146" s="12"/>
      <c r="D146" s="12"/>
      <c r="E146" s="12"/>
      <c r="F146" s="12"/>
      <c r="G146" s="40"/>
      <c r="H146" s="40"/>
      <c r="I146" s="41"/>
      <c r="J146" s="41"/>
      <c r="K146" s="41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">
      <c r="A147" s="12"/>
      <c r="B147" s="12"/>
      <c r="C147" s="12"/>
      <c r="D147" s="12"/>
      <c r="E147" s="12"/>
      <c r="F147" s="12"/>
      <c r="G147" s="40"/>
      <c r="H147" s="40"/>
      <c r="I147" s="41"/>
      <c r="J147" s="41"/>
      <c r="K147" s="41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">
      <c r="A148" s="12"/>
      <c r="B148" s="12"/>
      <c r="C148" s="12"/>
      <c r="D148" s="12"/>
      <c r="E148" s="12"/>
      <c r="F148" s="12"/>
      <c r="G148" s="40"/>
      <c r="H148" s="40"/>
      <c r="I148" s="41"/>
      <c r="J148" s="41"/>
      <c r="K148" s="41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">
      <c r="A149" s="12"/>
      <c r="B149" s="12"/>
      <c r="C149" s="12"/>
      <c r="D149" s="12"/>
      <c r="E149" s="12"/>
      <c r="F149" s="12"/>
      <c r="G149" s="40"/>
      <c r="H149" s="40"/>
      <c r="I149" s="41"/>
      <c r="J149" s="41"/>
      <c r="K149" s="41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">
      <c r="A150" s="12"/>
      <c r="B150" s="12"/>
      <c r="C150" s="12"/>
      <c r="D150" s="12"/>
      <c r="E150" s="12"/>
      <c r="F150" s="12"/>
      <c r="G150" s="40"/>
      <c r="H150" s="40"/>
      <c r="I150" s="41"/>
      <c r="J150" s="41"/>
      <c r="K150" s="41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">
      <c r="A151" s="12"/>
      <c r="B151" s="12"/>
      <c r="C151" s="12"/>
      <c r="D151" s="12"/>
      <c r="E151" s="12"/>
      <c r="F151" s="12"/>
      <c r="G151" s="40"/>
      <c r="H151" s="40"/>
      <c r="I151" s="41"/>
      <c r="J151" s="41"/>
      <c r="K151" s="41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">
      <c r="A152" s="12"/>
      <c r="B152" s="12"/>
      <c r="C152" s="12"/>
      <c r="D152" s="12"/>
      <c r="E152" s="12"/>
      <c r="F152" s="12"/>
      <c r="G152" s="40"/>
      <c r="H152" s="40"/>
      <c r="I152" s="41"/>
      <c r="J152" s="41"/>
      <c r="K152" s="41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">
      <c r="A153" s="12"/>
      <c r="B153" s="12"/>
      <c r="C153" s="12"/>
      <c r="D153" s="12"/>
      <c r="E153" s="12"/>
      <c r="F153" s="12"/>
      <c r="G153" s="40"/>
      <c r="H153" s="40"/>
      <c r="I153" s="41"/>
      <c r="J153" s="41"/>
      <c r="K153" s="41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">
      <c r="A154" s="12"/>
      <c r="B154" s="12"/>
      <c r="C154" s="12"/>
      <c r="D154" s="12"/>
      <c r="E154" s="12"/>
      <c r="F154" s="12"/>
      <c r="G154" s="40"/>
      <c r="H154" s="40"/>
      <c r="I154" s="41"/>
      <c r="J154" s="41"/>
      <c r="K154" s="41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">
      <c r="A155" s="12"/>
      <c r="B155" s="12"/>
      <c r="C155" s="12"/>
      <c r="D155" s="12"/>
      <c r="E155" s="12"/>
      <c r="F155" s="12"/>
      <c r="G155" s="40"/>
      <c r="H155" s="40"/>
      <c r="I155" s="41"/>
      <c r="J155" s="41"/>
      <c r="K155" s="41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">
      <c r="A156" s="12"/>
      <c r="B156" s="12"/>
      <c r="C156" s="12"/>
      <c r="D156" s="12"/>
      <c r="E156" s="12"/>
      <c r="F156" s="12"/>
      <c r="G156" s="40"/>
      <c r="H156" s="40"/>
      <c r="I156" s="41"/>
      <c r="J156" s="41"/>
      <c r="K156" s="41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">
      <c r="A157" s="12"/>
      <c r="B157" s="12"/>
      <c r="C157" s="12"/>
      <c r="D157" s="12"/>
      <c r="E157" s="12"/>
      <c r="F157" s="12"/>
      <c r="G157" s="40"/>
      <c r="H157" s="40"/>
      <c r="I157" s="41"/>
      <c r="J157" s="41"/>
      <c r="K157" s="41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">
      <c r="A158" s="12"/>
      <c r="B158" s="12"/>
      <c r="C158" s="12"/>
      <c r="D158" s="12"/>
      <c r="E158" s="12"/>
      <c r="F158" s="12"/>
      <c r="G158" s="40"/>
      <c r="H158" s="40"/>
      <c r="I158" s="41"/>
      <c r="J158" s="41"/>
      <c r="K158" s="41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">
      <c r="A159" s="12"/>
      <c r="B159" s="12"/>
      <c r="C159" s="12"/>
      <c r="D159" s="12"/>
      <c r="E159" s="12"/>
      <c r="F159" s="12"/>
      <c r="G159" s="40"/>
      <c r="H159" s="40"/>
      <c r="I159" s="41"/>
      <c r="J159" s="41"/>
      <c r="K159" s="41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">
      <c r="A160" s="12"/>
      <c r="B160" s="12"/>
      <c r="C160" s="12"/>
      <c r="D160" s="12"/>
      <c r="E160" s="12"/>
      <c r="F160" s="12"/>
      <c r="G160" s="40"/>
      <c r="H160" s="40"/>
      <c r="I160" s="41"/>
      <c r="J160" s="41"/>
      <c r="K160" s="41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">
      <c r="A161" s="12"/>
      <c r="B161" s="12"/>
      <c r="C161" s="12"/>
      <c r="D161" s="12"/>
      <c r="E161" s="12"/>
      <c r="F161" s="12"/>
      <c r="G161" s="40"/>
      <c r="H161" s="40"/>
      <c r="I161" s="41"/>
      <c r="J161" s="41"/>
      <c r="K161" s="41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">
      <c r="A162" s="12"/>
      <c r="B162" s="12"/>
      <c r="C162" s="12"/>
      <c r="D162" s="12"/>
      <c r="E162" s="12"/>
      <c r="F162" s="12"/>
      <c r="G162" s="40"/>
      <c r="H162" s="40"/>
      <c r="I162" s="41"/>
      <c r="J162" s="41"/>
      <c r="K162" s="41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">
      <c r="A163" s="12"/>
      <c r="B163" s="12"/>
      <c r="C163" s="12"/>
      <c r="D163" s="12"/>
      <c r="E163" s="12"/>
      <c r="F163" s="12"/>
      <c r="G163" s="40"/>
      <c r="H163" s="40"/>
      <c r="I163" s="41"/>
      <c r="J163" s="41"/>
      <c r="K163" s="41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">
      <c r="A164" s="12"/>
      <c r="B164" s="12"/>
      <c r="C164" s="12"/>
      <c r="D164" s="12"/>
      <c r="E164" s="12"/>
      <c r="F164" s="12"/>
      <c r="G164" s="40"/>
      <c r="H164" s="40"/>
      <c r="I164" s="41"/>
      <c r="J164" s="41"/>
      <c r="K164" s="41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">
      <c r="A165" s="12"/>
      <c r="B165" s="12"/>
      <c r="C165" s="12"/>
      <c r="D165" s="12"/>
      <c r="E165" s="12"/>
      <c r="F165" s="12"/>
      <c r="G165" s="40"/>
      <c r="H165" s="40"/>
      <c r="I165" s="41"/>
      <c r="J165" s="41"/>
      <c r="K165" s="41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">
      <c r="A166" s="12"/>
      <c r="B166" s="12"/>
      <c r="C166" s="12"/>
      <c r="D166" s="12"/>
      <c r="E166" s="12"/>
      <c r="F166" s="12"/>
      <c r="G166" s="40"/>
      <c r="H166" s="40"/>
      <c r="I166" s="41"/>
      <c r="J166" s="41"/>
      <c r="K166" s="41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">
      <c r="A167" s="12"/>
      <c r="B167" s="12"/>
      <c r="C167" s="12"/>
      <c r="D167" s="12"/>
      <c r="E167" s="12"/>
      <c r="F167" s="12"/>
      <c r="G167" s="40"/>
      <c r="H167" s="40"/>
      <c r="I167" s="41"/>
      <c r="J167" s="41"/>
      <c r="K167" s="41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">
      <c r="A168" s="12"/>
      <c r="B168" s="12"/>
      <c r="C168" s="12"/>
      <c r="D168" s="12"/>
      <c r="E168" s="12"/>
      <c r="F168" s="12"/>
      <c r="G168" s="40"/>
      <c r="H168" s="40"/>
      <c r="I168" s="41"/>
      <c r="J168" s="41"/>
      <c r="K168" s="41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">
      <c r="A169" s="12"/>
      <c r="B169" s="12"/>
      <c r="C169" s="12"/>
      <c r="D169" s="12"/>
      <c r="E169" s="12"/>
      <c r="F169" s="12"/>
      <c r="G169" s="40"/>
      <c r="H169" s="40"/>
      <c r="I169" s="41"/>
      <c r="J169" s="41"/>
      <c r="K169" s="41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">
      <c r="A170" s="12"/>
      <c r="B170" s="12"/>
      <c r="C170" s="12"/>
      <c r="D170" s="12"/>
      <c r="E170" s="12"/>
      <c r="F170" s="12"/>
      <c r="G170" s="40"/>
      <c r="H170" s="40"/>
      <c r="I170" s="41"/>
      <c r="J170" s="41"/>
      <c r="K170" s="41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">
      <c r="A171" s="12"/>
      <c r="B171" s="12"/>
      <c r="C171" s="12"/>
      <c r="D171" s="12"/>
      <c r="E171" s="12"/>
      <c r="F171" s="12"/>
      <c r="G171" s="40"/>
      <c r="H171" s="40"/>
      <c r="I171" s="41"/>
      <c r="J171" s="41"/>
      <c r="K171" s="41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">
      <c r="A172" s="12"/>
      <c r="B172" s="12"/>
      <c r="C172" s="12"/>
      <c r="D172" s="12"/>
      <c r="E172" s="12"/>
      <c r="F172" s="12"/>
      <c r="G172" s="40"/>
      <c r="H172" s="40"/>
      <c r="I172" s="41"/>
      <c r="J172" s="41"/>
      <c r="K172" s="41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">
      <c r="A173" s="12"/>
      <c r="B173" s="12"/>
      <c r="C173" s="12"/>
      <c r="D173" s="12"/>
      <c r="E173" s="12"/>
      <c r="F173" s="12"/>
      <c r="G173" s="40"/>
      <c r="H173" s="40"/>
      <c r="I173" s="41"/>
      <c r="J173" s="41"/>
      <c r="K173" s="41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">
      <c r="A174" s="12"/>
      <c r="B174" s="12"/>
      <c r="C174" s="12"/>
      <c r="D174" s="12"/>
      <c r="E174" s="12"/>
      <c r="F174" s="12"/>
      <c r="G174" s="40"/>
      <c r="H174" s="40"/>
      <c r="I174" s="41"/>
      <c r="J174" s="41"/>
      <c r="K174" s="41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">
      <c r="A175" s="12"/>
      <c r="B175" s="12"/>
      <c r="C175" s="12"/>
      <c r="D175" s="12"/>
      <c r="E175" s="12"/>
      <c r="F175" s="12"/>
      <c r="G175" s="40"/>
      <c r="H175" s="40"/>
      <c r="I175" s="41"/>
      <c r="J175" s="41"/>
      <c r="K175" s="41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">
      <c r="A176" s="12"/>
      <c r="B176" s="12"/>
      <c r="C176" s="12"/>
      <c r="D176" s="12"/>
      <c r="E176" s="12"/>
      <c r="F176" s="12"/>
      <c r="G176" s="40"/>
      <c r="H176" s="40"/>
      <c r="I176" s="41"/>
      <c r="J176" s="41"/>
      <c r="K176" s="41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">
      <c r="A177" s="12"/>
      <c r="B177" s="12"/>
      <c r="C177" s="12"/>
      <c r="D177" s="12"/>
      <c r="E177" s="12"/>
      <c r="F177" s="12"/>
      <c r="G177" s="40"/>
      <c r="H177" s="40"/>
      <c r="I177" s="41"/>
      <c r="J177" s="41"/>
      <c r="K177" s="41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">
      <c r="A178" s="12"/>
      <c r="B178" s="12"/>
      <c r="C178" s="12"/>
      <c r="D178" s="12"/>
      <c r="E178" s="12"/>
      <c r="F178" s="12"/>
      <c r="G178" s="40"/>
      <c r="H178" s="40"/>
      <c r="I178" s="41"/>
      <c r="J178" s="41"/>
      <c r="K178" s="41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">
      <c r="A179" s="12"/>
      <c r="B179" s="12"/>
      <c r="C179" s="12"/>
      <c r="D179" s="12"/>
      <c r="E179" s="12"/>
      <c r="F179" s="12"/>
      <c r="G179" s="40"/>
      <c r="H179" s="40"/>
      <c r="I179" s="41"/>
      <c r="J179" s="41"/>
      <c r="K179" s="41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">
      <c r="A180" s="12"/>
      <c r="B180" s="12"/>
      <c r="C180" s="12"/>
      <c r="D180" s="12"/>
      <c r="E180" s="12"/>
      <c r="F180" s="12"/>
      <c r="G180" s="40"/>
      <c r="H180" s="40"/>
      <c r="I180" s="41"/>
      <c r="J180" s="41"/>
      <c r="K180" s="41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">
      <c r="A181" s="12"/>
      <c r="B181" s="12"/>
      <c r="C181" s="12"/>
      <c r="D181" s="12"/>
      <c r="E181" s="12"/>
      <c r="F181" s="12"/>
      <c r="G181" s="40"/>
      <c r="H181" s="40"/>
      <c r="I181" s="41"/>
      <c r="J181" s="41"/>
      <c r="K181" s="41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">
      <c r="A182" s="12"/>
      <c r="B182" s="12"/>
      <c r="C182" s="12"/>
      <c r="D182" s="12"/>
      <c r="E182" s="12"/>
      <c r="F182" s="12"/>
      <c r="G182" s="40"/>
      <c r="H182" s="40"/>
      <c r="I182" s="41"/>
      <c r="J182" s="41"/>
      <c r="K182" s="41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">
      <c r="A183" s="12"/>
      <c r="B183" s="12"/>
      <c r="C183" s="12"/>
      <c r="D183" s="12"/>
      <c r="E183" s="12"/>
      <c r="F183" s="12"/>
      <c r="G183" s="40"/>
      <c r="H183" s="40"/>
      <c r="I183" s="41"/>
      <c r="J183" s="41"/>
      <c r="K183" s="41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">
      <c r="A184" s="12"/>
      <c r="B184" s="12"/>
      <c r="C184" s="12"/>
      <c r="D184" s="12"/>
      <c r="E184" s="12"/>
      <c r="F184" s="12"/>
      <c r="G184" s="40"/>
      <c r="H184" s="40"/>
      <c r="I184" s="41"/>
      <c r="J184" s="41"/>
      <c r="K184" s="41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">
      <c r="A185" s="12"/>
      <c r="B185" s="12"/>
      <c r="C185" s="12"/>
      <c r="D185" s="12"/>
      <c r="E185" s="12"/>
      <c r="F185" s="12"/>
      <c r="G185" s="40"/>
      <c r="H185" s="40"/>
      <c r="I185" s="41"/>
      <c r="J185" s="41"/>
      <c r="K185" s="41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">
      <c r="A186" s="12"/>
      <c r="B186" s="12"/>
      <c r="C186" s="12"/>
      <c r="D186" s="12"/>
      <c r="E186" s="12"/>
      <c r="F186" s="12"/>
      <c r="G186" s="40"/>
      <c r="H186" s="40"/>
      <c r="I186" s="41"/>
      <c r="J186" s="41"/>
      <c r="K186" s="41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">
      <c r="A187" s="12"/>
      <c r="B187" s="12"/>
      <c r="C187" s="12"/>
      <c r="D187" s="12"/>
      <c r="E187" s="12"/>
      <c r="F187" s="12"/>
      <c r="G187" s="40"/>
      <c r="H187" s="40"/>
      <c r="I187" s="41"/>
      <c r="J187" s="41"/>
      <c r="K187" s="41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">
      <c r="A188" s="12"/>
      <c r="B188" s="12"/>
      <c r="C188" s="12"/>
      <c r="D188" s="12"/>
      <c r="E188" s="12"/>
      <c r="F188" s="12"/>
      <c r="G188" s="40"/>
      <c r="H188" s="40"/>
      <c r="I188" s="41"/>
      <c r="J188" s="41"/>
      <c r="K188" s="41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">
      <c r="A189" s="12"/>
      <c r="B189" s="12"/>
      <c r="C189" s="12"/>
      <c r="D189" s="12"/>
      <c r="E189" s="12"/>
      <c r="F189" s="12"/>
      <c r="G189" s="40"/>
      <c r="H189" s="40"/>
      <c r="I189" s="41"/>
      <c r="J189" s="41"/>
      <c r="K189" s="41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">
      <c r="A190" s="12"/>
      <c r="B190" s="12"/>
      <c r="C190" s="12"/>
      <c r="D190" s="12"/>
      <c r="E190" s="12"/>
      <c r="F190" s="12"/>
      <c r="G190" s="40"/>
      <c r="H190" s="40"/>
      <c r="I190" s="41"/>
      <c r="J190" s="41"/>
      <c r="K190" s="4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">
      <c r="A191" s="12"/>
      <c r="B191" s="12"/>
      <c r="C191" s="12"/>
      <c r="D191" s="12"/>
      <c r="E191" s="12"/>
      <c r="F191" s="12"/>
      <c r="G191" s="40"/>
      <c r="H191" s="40"/>
      <c r="I191" s="41"/>
      <c r="J191" s="41"/>
      <c r="K191" s="41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">
      <c r="A192" s="12"/>
      <c r="B192" s="12"/>
      <c r="C192" s="12"/>
      <c r="D192" s="12"/>
      <c r="E192" s="12"/>
      <c r="F192" s="12"/>
      <c r="G192" s="40"/>
      <c r="H192" s="40"/>
      <c r="I192" s="41"/>
      <c r="J192" s="41"/>
      <c r="K192" s="4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">
      <c r="A193" s="12"/>
      <c r="B193" s="12"/>
      <c r="C193" s="12"/>
      <c r="D193" s="12"/>
      <c r="E193" s="12"/>
      <c r="F193" s="12"/>
      <c r="G193" s="40"/>
      <c r="H193" s="40"/>
      <c r="I193" s="41"/>
      <c r="J193" s="41"/>
      <c r="K193" s="41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">
      <c r="A194" s="12"/>
      <c r="B194" s="12"/>
      <c r="C194" s="12"/>
      <c r="D194" s="12"/>
      <c r="E194" s="12"/>
      <c r="F194" s="12"/>
      <c r="G194" s="40"/>
      <c r="H194" s="40"/>
      <c r="I194" s="41"/>
      <c r="J194" s="41"/>
      <c r="K194" s="41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">
      <c r="A195" s="12"/>
      <c r="B195" s="12"/>
      <c r="C195" s="12"/>
      <c r="D195" s="12"/>
      <c r="E195" s="12"/>
      <c r="F195" s="12"/>
      <c r="G195" s="40"/>
      <c r="H195" s="40"/>
      <c r="I195" s="41"/>
      <c r="J195" s="41"/>
      <c r="K195" s="41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">
      <c r="A196" s="12"/>
      <c r="B196" s="12"/>
      <c r="C196" s="12"/>
      <c r="D196" s="12"/>
      <c r="E196" s="12"/>
      <c r="F196" s="12"/>
      <c r="G196" s="40"/>
      <c r="H196" s="40"/>
      <c r="I196" s="41"/>
      <c r="J196" s="41"/>
      <c r="K196" s="41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">
      <c r="A197" s="12"/>
      <c r="B197" s="12"/>
      <c r="C197" s="12"/>
      <c r="D197" s="12"/>
      <c r="E197" s="12"/>
      <c r="F197" s="12"/>
      <c r="G197" s="40"/>
      <c r="H197" s="40"/>
      <c r="I197" s="41"/>
      <c r="J197" s="41"/>
      <c r="K197" s="41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">
      <c r="A198" s="12"/>
      <c r="B198" s="12"/>
      <c r="C198" s="12"/>
      <c r="D198" s="12"/>
      <c r="E198" s="12"/>
      <c r="F198" s="12"/>
      <c r="G198" s="40"/>
      <c r="H198" s="40"/>
      <c r="I198" s="41"/>
      <c r="J198" s="41"/>
      <c r="K198" s="41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">
      <c r="A199" s="12"/>
      <c r="B199" s="12"/>
      <c r="C199" s="12"/>
      <c r="D199" s="12"/>
      <c r="E199" s="12"/>
      <c r="F199" s="12"/>
      <c r="G199" s="40"/>
      <c r="H199" s="40"/>
      <c r="I199" s="41"/>
      <c r="J199" s="41"/>
      <c r="K199" s="41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">
      <c r="A200" s="12"/>
      <c r="B200" s="12"/>
      <c r="C200" s="12"/>
      <c r="D200" s="12"/>
      <c r="E200" s="12"/>
      <c r="F200" s="12"/>
      <c r="G200" s="40"/>
      <c r="H200" s="40"/>
      <c r="I200" s="41"/>
      <c r="J200" s="41"/>
      <c r="K200" s="41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">
      <c r="A201" s="12"/>
      <c r="B201" s="12"/>
      <c r="C201" s="12"/>
      <c r="D201" s="12"/>
      <c r="E201" s="12"/>
      <c r="F201" s="12"/>
      <c r="G201" s="40"/>
      <c r="H201" s="40"/>
      <c r="I201" s="41"/>
      <c r="J201" s="41"/>
      <c r="K201" s="41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">
      <c r="A202" s="12"/>
      <c r="B202" s="12"/>
      <c r="C202" s="12"/>
      <c r="D202" s="12"/>
      <c r="E202" s="12"/>
      <c r="F202" s="12"/>
      <c r="G202" s="40"/>
      <c r="H202" s="40"/>
      <c r="I202" s="41"/>
      <c r="J202" s="41"/>
      <c r="K202" s="41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">
      <c r="A203" s="12"/>
      <c r="B203" s="12"/>
      <c r="C203" s="12"/>
      <c r="D203" s="12"/>
      <c r="E203" s="12"/>
      <c r="F203" s="12"/>
      <c r="G203" s="40"/>
      <c r="H203" s="40"/>
      <c r="I203" s="41"/>
      <c r="J203" s="41"/>
      <c r="K203" s="41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">
      <c r="A204" s="12"/>
      <c r="B204" s="12"/>
      <c r="C204" s="12"/>
      <c r="D204" s="12"/>
      <c r="E204" s="12"/>
      <c r="F204" s="12"/>
      <c r="G204" s="40"/>
      <c r="H204" s="40"/>
      <c r="I204" s="41"/>
      <c r="J204" s="41"/>
      <c r="K204" s="41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">
      <c r="A205" s="12"/>
      <c r="B205" s="12"/>
      <c r="C205" s="12"/>
      <c r="D205" s="12"/>
      <c r="E205" s="12"/>
      <c r="F205" s="12"/>
      <c r="G205" s="40"/>
      <c r="H205" s="40"/>
      <c r="I205" s="41"/>
      <c r="J205" s="41"/>
      <c r="K205" s="41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</sheetData>
  <mergeCells count="149">
    <mergeCell ref="B7:C7"/>
    <mergeCell ref="J5:K5"/>
    <mergeCell ref="J6:K6"/>
    <mergeCell ref="J4:K4"/>
    <mergeCell ref="J7:K7"/>
    <mergeCell ref="B2:K2"/>
    <mergeCell ref="B3:C3"/>
    <mergeCell ref="J3:K3"/>
    <mergeCell ref="B4:C4"/>
    <mergeCell ref="B5:C5"/>
    <mergeCell ref="B6:C6"/>
    <mergeCell ref="J13:J15"/>
    <mergeCell ref="K13:K15"/>
    <mergeCell ref="B8:K8"/>
    <mergeCell ref="B9:K9"/>
    <mergeCell ref="B11:K11"/>
    <mergeCell ref="C12:F12"/>
    <mergeCell ref="H12:K12"/>
    <mergeCell ref="B13:D15"/>
    <mergeCell ref="E13:E15"/>
    <mergeCell ref="H28:I28"/>
    <mergeCell ref="H29:I29"/>
    <mergeCell ref="H30:I30"/>
    <mergeCell ref="H31:I31"/>
    <mergeCell ref="H32:I32"/>
    <mergeCell ref="F13:F15"/>
    <mergeCell ref="G13:I15"/>
    <mergeCell ref="C28:D28"/>
    <mergeCell ref="C29:D29"/>
    <mergeCell ref="C30:D30"/>
    <mergeCell ref="C31:D31"/>
    <mergeCell ref="C32:D32"/>
    <mergeCell ref="B33:E33"/>
    <mergeCell ref="F39:F41"/>
    <mergeCell ref="G39:I41"/>
    <mergeCell ref="G33:J33"/>
    <mergeCell ref="G34:K34"/>
    <mergeCell ref="B37:K37"/>
    <mergeCell ref="C38:F38"/>
    <mergeCell ref="H38:K38"/>
    <mergeCell ref="B39:D41"/>
    <mergeCell ref="E39:E41"/>
    <mergeCell ref="B34:F34"/>
    <mergeCell ref="K25:K27"/>
    <mergeCell ref="G25:I27"/>
    <mergeCell ref="J25:J27"/>
    <mergeCell ref="H20:I20"/>
    <mergeCell ref="G21:J21"/>
    <mergeCell ref="G22:K22"/>
    <mergeCell ref="H19:I19"/>
    <mergeCell ref="E25:E27"/>
    <mergeCell ref="F25:F27"/>
    <mergeCell ref="B25:D27"/>
    <mergeCell ref="C19:D19"/>
    <mergeCell ref="C20:D20"/>
    <mergeCell ref="B21:E21"/>
    <mergeCell ref="B22:F22"/>
    <mergeCell ref="C24:F24"/>
    <mergeCell ref="H24:K24"/>
    <mergeCell ref="C16:D16"/>
    <mergeCell ref="H16:I16"/>
    <mergeCell ref="C17:D17"/>
    <mergeCell ref="H17:I17"/>
    <mergeCell ref="C18:D18"/>
    <mergeCell ref="H18:I18"/>
    <mergeCell ref="K66:K68"/>
    <mergeCell ref="E66:E68"/>
    <mergeCell ref="F66:F68"/>
    <mergeCell ref="C42:D42"/>
    <mergeCell ref="H42:I42"/>
    <mergeCell ref="C43:D43"/>
    <mergeCell ref="H43:I43"/>
    <mergeCell ref="C44:D44"/>
    <mergeCell ref="H44:I44"/>
    <mergeCell ref="H45:I45"/>
    <mergeCell ref="J39:J41"/>
    <mergeCell ref="K39:K41"/>
    <mergeCell ref="H46:I46"/>
    <mergeCell ref="G47:J47"/>
    <mergeCell ref="G48:K48"/>
    <mergeCell ref="G66:I68"/>
    <mergeCell ref="J66:J68"/>
    <mergeCell ref="G59:J59"/>
    <mergeCell ref="G60:K60"/>
    <mergeCell ref="B63:K63"/>
    <mergeCell ref="H73:I73"/>
    <mergeCell ref="B66:D68"/>
    <mergeCell ref="C69:D69"/>
    <mergeCell ref="C70:D70"/>
    <mergeCell ref="C71:D71"/>
    <mergeCell ref="C72:D72"/>
    <mergeCell ref="C73:D73"/>
    <mergeCell ref="C84:D84"/>
    <mergeCell ref="C85:D85"/>
    <mergeCell ref="B86:E86"/>
    <mergeCell ref="B87:F87"/>
    <mergeCell ref="B75:F75"/>
    <mergeCell ref="C77:F77"/>
    <mergeCell ref="B78:D80"/>
    <mergeCell ref="E78:E80"/>
    <mergeCell ref="F78:F80"/>
    <mergeCell ref="C81:D81"/>
    <mergeCell ref="C57:D57"/>
    <mergeCell ref="C58:D58"/>
    <mergeCell ref="B59:E59"/>
    <mergeCell ref="B60:F60"/>
    <mergeCell ref="B74:E74"/>
    <mergeCell ref="C83:D83"/>
    <mergeCell ref="C82:D82"/>
    <mergeCell ref="B64:K64"/>
    <mergeCell ref="C65:F65"/>
    <mergeCell ref="H65:K65"/>
    <mergeCell ref="J51:J53"/>
    <mergeCell ref="F51:F53"/>
    <mergeCell ref="B51:D53"/>
    <mergeCell ref="C54:D54"/>
    <mergeCell ref="C55:D55"/>
    <mergeCell ref="C56:D56"/>
    <mergeCell ref="E51:E53"/>
    <mergeCell ref="H84:I84"/>
    <mergeCell ref="H85:I85"/>
    <mergeCell ref="C45:D45"/>
    <mergeCell ref="C46:D46"/>
    <mergeCell ref="B47:E47"/>
    <mergeCell ref="B48:F48"/>
    <mergeCell ref="C50:F50"/>
    <mergeCell ref="H50:K50"/>
    <mergeCell ref="K51:K53"/>
    <mergeCell ref="G51:I53"/>
    <mergeCell ref="H54:I54"/>
    <mergeCell ref="H55:I55"/>
    <mergeCell ref="H56:I56"/>
    <mergeCell ref="H57:I57"/>
    <mergeCell ref="H58:I58"/>
    <mergeCell ref="H82:I82"/>
    <mergeCell ref="H69:I69"/>
    <mergeCell ref="H70:I70"/>
    <mergeCell ref="H71:I71"/>
    <mergeCell ref="H72:I72"/>
    <mergeCell ref="G86:J86"/>
    <mergeCell ref="G87:K87"/>
    <mergeCell ref="G74:J74"/>
    <mergeCell ref="G75:K75"/>
    <mergeCell ref="H77:K77"/>
    <mergeCell ref="G78:I80"/>
    <mergeCell ref="J78:J80"/>
    <mergeCell ref="K78:K80"/>
    <mergeCell ref="H81:I81"/>
    <mergeCell ref="H83:I83"/>
  </mergeCells>
  <dataValidations count="2">
    <dataValidation type="list" allowBlank="1" showErrorMessage="1" sqref="C12 H12 C24 H24 C38 H38 C50 H50 C65 H65 C77 H77" xr:uid="{00000000-0002-0000-0000-000001000000}">
      <formula1>$B$4:$C$7</formula1>
    </dataValidation>
    <dataValidation type="list" allowBlank="1" showErrorMessage="1" sqref="F16:F20 K16:K20 F28:F32 K28:K32 F42:F46 K42:K46 F54:F58 K54:K58 F69:F73 K69:K73 F81:F85 K81:K85" xr:uid="{00000000-0002-0000-0000-000000000000}">
      <formula1>$C$111:$C$142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FF643-7263-420F-B2F0-BA5422C407B9}">
  <sheetPr>
    <outlinePr summaryBelow="0" summaryRight="0"/>
    <pageSetUpPr fitToPage="1"/>
  </sheetPr>
  <dimension ref="A1:Y205"/>
  <sheetViews>
    <sheetView showGridLines="0" workbookViewId="0">
      <selection activeCell="Z21" sqref="Z21"/>
    </sheetView>
  </sheetViews>
  <sheetFormatPr defaultColWidth="12.5703125" defaultRowHeight="12.75" customHeight="1"/>
  <cols>
    <col min="1" max="1" width="2.42578125" customWidth="1"/>
    <col min="2" max="2" width="6.28515625" customWidth="1"/>
    <col min="3" max="3" width="14.85546875" customWidth="1"/>
    <col min="4" max="4" width="8.42578125" customWidth="1"/>
    <col min="5" max="5" width="8.28515625" customWidth="1"/>
    <col min="6" max="6" width="8.85546875" customWidth="1"/>
    <col min="7" max="7" width="9" customWidth="1"/>
    <col min="8" max="8" width="12" customWidth="1"/>
    <col min="9" max="9" width="10.140625" customWidth="1"/>
    <col min="10" max="10" width="8.42578125" customWidth="1"/>
    <col min="11" max="11" width="8.28515625" customWidth="1"/>
    <col min="12" max="12" width="6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7.42578125" hidden="1" customWidth="1"/>
    <col min="21" max="21" width="12.5703125" hidden="1" customWidth="1"/>
    <col min="22" max="24" width="8.42578125" hidden="1" customWidth="1"/>
    <col min="25" max="25" width="5.140625" hidden="1" customWidth="1"/>
  </cols>
  <sheetData>
    <row r="1" spans="1:25" ht="23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>
      <c r="A2" s="1"/>
      <c r="B2" s="47" t="s">
        <v>345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>
      <c r="A3" s="2"/>
      <c r="B3" s="49" t="s">
        <v>1</v>
      </c>
      <c r="C3" s="48"/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5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>
      <c r="A4" s="6">
        <v>1</v>
      </c>
      <c r="B4" s="50" t="str">
        <f>VLOOKUP(A4,$M$4:$X$7,2,FALSE)</f>
        <v>WAGC 2</v>
      </c>
      <c r="C4" s="46"/>
      <c r="D4" s="7">
        <f>VLOOKUP(A4,$M$4:$X$7,3,FALSE)</f>
        <v>3</v>
      </c>
      <c r="E4" s="7">
        <f>VLOOKUP(A4,$M$4:$X$7,4,FALSE)</f>
        <v>2</v>
      </c>
      <c r="F4" s="7">
        <f>VLOOKUP(A4,$M$4:$X$7,6,FALSE)</f>
        <v>0</v>
      </c>
      <c r="G4" s="7">
        <f>VLOOKUP(A4,$M$4:$X$7,5,FALSE)</f>
        <v>1</v>
      </c>
      <c r="H4" s="7">
        <f>VLOOKUP(A4,$M$4:$X$7,7,FALSE)</f>
        <v>9</v>
      </c>
      <c r="I4" s="7">
        <f>VLOOKUP(A4,$M$4:$X$7,8,FALSE)</f>
        <v>6</v>
      </c>
      <c r="J4" s="45">
        <f>VLOOKUP(A4,$M$4:$X$7,9,FALSE)</f>
        <v>5</v>
      </c>
      <c r="K4" s="46"/>
      <c r="L4" s="8"/>
      <c r="M4" s="8">
        <f>RANK(X4,$X$4:$X$7,1)</f>
        <v>3</v>
      </c>
      <c r="N4" s="9" t="s">
        <v>335</v>
      </c>
      <c r="O4" s="10">
        <f>COUNTIF($N$9:$P$195,N4)</f>
        <v>3</v>
      </c>
      <c r="P4" s="8">
        <f>COUNTIF($R$9:$R$195,N4)</f>
        <v>1</v>
      </c>
      <c r="Q4" s="8">
        <f>COUNTIF($S$9:$T$195,N4)</f>
        <v>0</v>
      </c>
      <c r="R4" s="8">
        <f>O4-P4-Q4</f>
        <v>2</v>
      </c>
      <c r="S4" s="8">
        <f>SUMIF($N$8:$N$87,N4,$O$8:$O$87)+SUMIF($P$8:$P$87,N4,$Q$8:$Q$87)</f>
        <v>7</v>
      </c>
      <c r="T4" s="8">
        <f>O4*5-S4</f>
        <v>8</v>
      </c>
      <c r="U4" s="8">
        <f>P4*2+Q4</f>
        <v>2</v>
      </c>
      <c r="V4" s="8">
        <f>U4+(S4/100)</f>
        <v>2.0699999999999998</v>
      </c>
      <c r="W4" s="8">
        <f>RANK(V4,$V$4:$V$7)</f>
        <v>3</v>
      </c>
      <c r="X4" s="8">
        <f>W4+0.01</f>
        <v>3.01</v>
      </c>
    </row>
    <row r="5" spans="1:25" ht="15">
      <c r="A5" s="6">
        <v>2</v>
      </c>
      <c r="B5" s="50" t="str">
        <f>VLOOKUP(A5,$M$4:$X$7,2,FALSE)</f>
        <v>Royal Perth 2</v>
      </c>
      <c r="C5" s="46"/>
      <c r="D5" s="7">
        <f>VLOOKUP(A5,$M$4:$X$7,3,FALSE)</f>
        <v>3</v>
      </c>
      <c r="E5" s="7">
        <f>VLOOKUP(A5,$M$4:$X$7,4,FALSE)</f>
        <v>1</v>
      </c>
      <c r="F5" s="7">
        <f>VLOOKUP(A5,$M$4:$X$7,6,FALSE)</f>
        <v>1</v>
      </c>
      <c r="G5" s="7">
        <f>VLOOKUP(A5,$M$4:$X$7,5,FALSE)</f>
        <v>1</v>
      </c>
      <c r="H5" s="7">
        <f>VLOOKUP(A5,$M$4:$X$7,7,FALSE)</f>
        <v>7</v>
      </c>
      <c r="I5" s="7">
        <f>VLOOKUP(A5,$M$4:$X$7,8,FALSE)</f>
        <v>8</v>
      </c>
      <c r="J5" s="45">
        <f>VLOOKUP(A5,$M$4:$X$7,9,FALSE)</f>
        <v>3</v>
      </c>
      <c r="K5" s="46"/>
      <c r="L5" s="8"/>
      <c r="M5" s="8">
        <f>RANK(X5,$X$4:$X$7,1)</f>
        <v>1</v>
      </c>
      <c r="N5" s="9" t="s">
        <v>334</v>
      </c>
      <c r="O5" s="10">
        <f>COUNTIF($N$9:$P$195,N5)</f>
        <v>3</v>
      </c>
      <c r="P5" s="8">
        <f>COUNTIF($R$9:$R$195,N5)</f>
        <v>2</v>
      </c>
      <c r="Q5" s="8">
        <f>COUNTIF($S$9:$T$195,N5)</f>
        <v>1</v>
      </c>
      <c r="R5" s="8">
        <f>O5-P5-Q5</f>
        <v>0</v>
      </c>
      <c r="S5" s="8">
        <f>SUMIF($N$8:$N$87,N5,$O$8:$O$87)+SUMIF($P$8:$P$87,N5,$Q$8:$Q$87)</f>
        <v>9</v>
      </c>
      <c r="T5" s="8">
        <f>O5*5-S5</f>
        <v>6</v>
      </c>
      <c r="U5" s="8">
        <f>P5*2+Q5</f>
        <v>5</v>
      </c>
      <c r="V5" s="8">
        <f>U5+(S5/100)</f>
        <v>5.09</v>
      </c>
      <c r="W5" s="8">
        <f>RANK(V5,$V$4:$V$7)</f>
        <v>1</v>
      </c>
      <c r="X5" s="8">
        <f>W5+0.02</f>
        <v>1.02</v>
      </c>
    </row>
    <row r="6" spans="1:25" ht="15">
      <c r="A6" s="6">
        <v>3</v>
      </c>
      <c r="B6" s="50" t="str">
        <f>VLOOKUP(A6,$M$4:$X$7,2,FALSE)</f>
        <v xml:space="preserve">Cottesloe </v>
      </c>
      <c r="C6" s="46"/>
      <c r="D6" s="7">
        <f>VLOOKUP(A6,$M$4:$X$7,3,FALSE)</f>
        <v>3</v>
      </c>
      <c r="E6" s="7">
        <f>VLOOKUP(A6,$M$4:$X$7,4,FALSE)</f>
        <v>1</v>
      </c>
      <c r="F6" s="7">
        <f>VLOOKUP(A6,$M$4:$X$7,6,FALSE)</f>
        <v>2</v>
      </c>
      <c r="G6" s="7">
        <f>VLOOKUP(A6,$M$4:$X$7,5,FALSE)</f>
        <v>0</v>
      </c>
      <c r="H6" s="7">
        <f>VLOOKUP(A6,$M$4:$X$7,7,FALSE)</f>
        <v>7</v>
      </c>
      <c r="I6" s="7">
        <f>VLOOKUP(A6,$M$4:$X$7,8,FALSE)</f>
        <v>8</v>
      </c>
      <c r="J6" s="45">
        <f>VLOOKUP(A6,$M$4:$X$7,9,FALSE)</f>
        <v>2</v>
      </c>
      <c r="K6" s="46"/>
      <c r="L6" s="8"/>
      <c r="M6" s="8">
        <f>RANK(X6,$X$4:$X$7,1)</f>
        <v>2</v>
      </c>
      <c r="N6" s="9" t="s">
        <v>323</v>
      </c>
      <c r="O6" s="10">
        <f>COUNTIF($N$9:$P$195,N6)</f>
        <v>3</v>
      </c>
      <c r="P6" s="8">
        <f>COUNTIF($R$9:$R$195,N6)</f>
        <v>1</v>
      </c>
      <c r="Q6" s="8">
        <f>COUNTIF($S$9:$T$195,N6)</f>
        <v>1</v>
      </c>
      <c r="R6" s="8">
        <f>O6-P6-Q6</f>
        <v>1</v>
      </c>
      <c r="S6" s="8">
        <f>SUMIF($N$8:$N$87,N6,$O$8:$O$87)+SUMIF($P$8:$P$87,N6,$Q$8:$Q$87)</f>
        <v>7</v>
      </c>
      <c r="T6" s="8">
        <f>O6*5-S6</f>
        <v>8</v>
      </c>
      <c r="U6" s="8">
        <f>P6*2+Q6</f>
        <v>3</v>
      </c>
      <c r="V6" s="8">
        <f>U6+(S6/100)</f>
        <v>3.07</v>
      </c>
      <c r="W6" s="8">
        <f>RANK(V6,$V$4:$V$7)</f>
        <v>2</v>
      </c>
      <c r="X6" s="8">
        <f>W6+0.03</f>
        <v>2.0299999999999998</v>
      </c>
    </row>
    <row r="7" spans="1:25" ht="15">
      <c r="A7" s="6">
        <v>4</v>
      </c>
      <c r="B7" s="50" t="str">
        <f>VLOOKUP(A7,$M$4:$X$7,2,FALSE)</f>
        <v>Lake Karrinyup 3</v>
      </c>
      <c r="C7" s="46"/>
      <c r="D7" s="7">
        <f>VLOOKUP(A7,$M$4:$X$7,3,FALSE)</f>
        <v>3</v>
      </c>
      <c r="E7" s="7">
        <f>VLOOKUP(A7,$M$4:$X$7,4,FALSE)</f>
        <v>1</v>
      </c>
      <c r="F7" s="7">
        <f>VLOOKUP(A7,$M$4:$X$7,6,FALSE)</f>
        <v>2</v>
      </c>
      <c r="G7" s="7">
        <f>VLOOKUP(A7,$M$4:$X$7,5,FALSE)</f>
        <v>0</v>
      </c>
      <c r="H7" s="7">
        <f>VLOOKUP(A7,$M$4:$X$7,7,FALSE)</f>
        <v>6</v>
      </c>
      <c r="I7" s="7">
        <f>VLOOKUP(A7,$M$4:$X$7,8,FALSE)</f>
        <v>9</v>
      </c>
      <c r="J7" s="45">
        <f>VLOOKUP(A7,$M$4:$X$7,9,FALSE)</f>
        <v>2</v>
      </c>
      <c r="K7" s="46"/>
      <c r="L7" s="8"/>
      <c r="M7" s="8">
        <f>RANK(X7,$X$4:$X$7,1)</f>
        <v>4</v>
      </c>
      <c r="N7" s="9" t="s">
        <v>322</v>
      </c>
      <c r="O7" s="10">
        <f>COUNTIF($N$9:$P$195,N7)</f>
        <v>3</v>
      </c>
      <c r="P7" s="8">
        <f>COUNTIF($R$9:$R$195,N7)</f>
        <v>1</v>
      </c>
      <c r="Q7" s="8">
        <f>COUNTIF($S$9:$T$195,N7)</f>
        <v>0</v>
      </c>
      <c r="R7" s="8">
        <f>O7-P7-Q7</f>
        <v>2</v>
      </c>
      <c r="S7" s="8">
        <f>SUMIF($N$8:$N$87,N7,$O$8:$O$87)+SUMIF($P$8:$P$87,N7,$Q$8:$Q$87)</f>
        <v>6</v>
      </c>
      <c r="T7" s="8">
        <f>O7*5-S7</f>
        <v>9</v>
      </c>
      <c r="U7" s="8">
        <f>P7*2+Q7</f>
        <v>2</v>
      </c>
      <c r="V7" s="8">
        <f>U7+(S7/100)</f>
        <v>2.06</v>
      </c>
      <c r="W7" s="8">
        <f>RANK(V7,$V$4:$V$7)</f>
        <v>4</v>
      </c>
      <c r="X7" s="8">
        <f>W7+0.04</f>
        <v>4.04</v>
      </c>
    </row>
    <row r="8" spans="1:25" ht="15">
      <c r="A8" s="11"/>
      <c r="B8" s="58"/>
      <c r="C8" s="48"/>
      <c r="D8" s="48"/>
      <c r="E8" s="48"/>
      <c r="F8" s="48"/>
      <c r="G8" s="48"/>
      <c r="H8" s="48"/>
      <c r="I8" s="48"/>
      <c r="J8" s="48"/>
      <c r="K8" s="46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ht="15.75">
      <c r="A9" s="12"/>
      <c r="B9" s="59" t="s">
        <v>20</v>
      </c>
      <c r="C9" s="48"/>
      <c r="D9" s="48"/>
      <c r="E9" s="48"/>
      <c r="F9" s="48"/>
      <c r="G9" s="48"/>
      <c r="H9" s="48"/>
      <c r="I9" s="48"/>
      <c r="J9" s="48"/>
      <c r="K9" s="46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</row>
    <row r="10" spans="1:25" ht="15">
      <c r="A10" s="14"/>
      <c r="B10" s="74"/>
      <c r="C10" s="74"/>
      <c r="D10" s="74"/>
      <c r="E10" s="74"/>
      <c r="F10" s="75"/>
      <c r="G10" s="74"/>
      <c r="H10" s="74"/>
      <c r="I10" s="74"/>
      <c r="J10" s="74"/>
      <c r="K10" s="75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</row>
    <row r="11" spans="1:25" ht="21" customHeight="1">
      <c r="A11" s="12"/>
      <c r="B11" s="60" t="s">
        <v>311</v>
      </c>
      <c r="C11" s="48"/>
      <c r="D11" s="48"/>
      <c r="E11" s="48"/>
      <c r="F11" s="48"/>
      <c r="G11" s="48"/>
      <c r="H11" s="48"/>
      <c r="I11" s="48"/>
      <c r="J11" s="48"/>
      <c r="K11" s="46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</row>
    <row r="12" spans="1:25" ht="15">
      <c r="A12" s="18"/>
      <c r="B12" s="19" t="s">
        <v>22</v>
      </c>
      <c r="C12" s="61" t="s">
        <v>335</v>
      </c>
      <c r="D12" s="48"/>
      <c r="E12" s="48"/>
      <c r="F12" s="46"/>
      <c r="G12" s="20" t="s">
        <v>22</v>
      </c>
      <c r="H12" s="62" t="s">
        <v>323</v>
      </c>
      <c r="I12" s="48"/>
      <c r="J12" s="48"/>
      <c r="K12" s="46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</row>
    <row r="13" spans="1:25" ht="15">
      <c r="A13" s="18"/>
      <c r="B13" s="63" t="s">
        <v>23</v>
      </c>
      <c r="C13" s="55"/>
      <c r="D13" s="52"/>
      <c r="E13" s="51" t="s">
        <v>24</v>
      </c>
      <c r="F13" s="51" t="s">
        <v>25</v>
      </c>
      <c r="G13" s="54" t="s">
        <v>23</v>
      </c>
      <c r="H13" s="55"/>
      <c r="I13" s="52"/>
      <c r="J13" s="57" t="s">
        <v>24</v>
      </c>
      <c r="K13" s="57" t="s">
        <v>25</v>
      </c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</row>
    <row r="14" spans="1:25" ht="15">
      <c r="A14" s="18"/>
      <c r="B14" s="64"/>
      <c r="C14" s="55"/>
      <c r="D14" s="52"/>
      <c r="E14" s="52"/>
      <c r="F14" s="52"/>
      <c r="G14" s="55"/>
      <c r="H14" s="55"/>
      <c r="I14" s="52"/>
      <c r="J14" s="52"/>
      <c r="K14" s="52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</row>
    <row r="15" spans="1:25" ht="15">
      <c r="A15" s="18"/>
      <c r="B15" s="65"/>
      <c r="C15" s="56"/>
      <c r="D15" s="53"/>
      <c r="E15" s="52"/>
      <c r="F15" s="53"/>
      <c r="G15" s="56"/>
      <c r="H15" s="56"/>
      <c r="I15" s="53"/>
      <c r="J15" s="52"/>
      <c r="K15" s="5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</row>
    <row r="16" spans="1:25" ht="15">
      <c r="A16" s="18"/>
      <c r="B16" s="21">
        <v>1</v>
      </c>
      <c r="C16" s="66" t="s">
        <v>331</v>
      </c>
      <c r="D16" s="46"/>
      <c r="E16" s="22">
        <v>6</v>
      </c>
      <c r="F16" s="23" t="s">
        <v>50</v>
      </c>
      <c r="G16" s="24"/>
      <c r="H16" s="66" t="s">
        <v>342</v>
      </c>
      <c r="I16" s="46"/>
      <c r="J16" s="22">
        <v>12</v>
      </c>
      <c r="K16" s="23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</row>
    <row r="17" spans="1:25" ht="15">
      <c r="A17" s="18"/>
      <c r="B17" s="21">
        <v>2</v>
      </c>
      <c r="C17" s="66" t="s">
        <v>329</v>
      </c>
      <c r="D17" s="46"/>
      <c r="E17" s="22">
        <v>8</v>
      </c>
      <c r="F17" s="23" t="s">
        <v>31</v>
      </c>
      <c r="G17" s="24"/>
      <c r="H17" s="66" t="s">
        <v>320</v>
      </c>
      <c r="I17" s="46"/>
      <c r="J17" s="22">
        <v>15</v>
      </c>
      <c r="K17" s="23" t="s">
        <v>31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</row>
    <row r="18" spans="1:25" ht="15">
      <c r="A18" s="18"/>
      <c r="B18" s="21">
        <v>3</v>
      </c>
      <c r="C18" s="66" t="s">
        <v>327</v>
      </c>
      <c r="D18" s="46"/>
      <c r="E18" s="22">
        <v>16</v>
      </c>
      <c r="F18" s="23"/>
      <c r="G18" s="24"/>
      <c r="H18" s="66" t="s">
        <v>344</v>
      </c>
      <c r="I18" s="46"/>
      <c r="J18" s="22">
        <v>18</v>
      </c>
      <c r="K18" s="23" t="s">
        <v>35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</row>
    <row r="19" spans="1:25" ht="15">
      <c r="A19" s="18"/>
      <c r="B19" s="21">
        <v>4</v>
      </c>
      <c r="C19" s="66" t="s">
        <v>337</v>
      </c>
      <c r="D19" s="46"/>
      <c r="E19" s="27">
        <v>25</v>
      </c>
      <c r="F19" s="23"/>
      <c r="G19" s="24"/>
      <c r="H19" s="66" t="s">
        <v>316</v>
      </c>
      <c r="I19" s="46"/>
      <c r="J19" s="27">
        <v>34</v>
      </c>
      <c r="K19" s="23" t="s">
        <v>73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</row>
    <row r="20" spans="1:25" ht="15">
      <c r="A20" s="18"/>
      <c r="B20" s="21">
        <v>5</v>
      </c>
      <c r="C20" s="66"/>
      <c r="D20" s="46"/>
      <c r="E20" s="27"/>
      <c r="F20" s="23"/>
      <c r="G20" s="24"/>
      <c r="H20" s="66"/>
      <c r="I20" s="46"/>
      <c r="J20" s="27"/>
      <c r="K20" s="23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</row>
    <row r="21" spans="1:25" ht="15">
      <c r="A21" s="14"/>
      <c r="B21" s="69" t="str">
        <f>"TOTAL MATCHES WON BY : "&amp;F12</f>
        <v xml:space="preserve">TOTAL MATCHES WON BY : </v>
      </c>
      <c r="C21" s="56"/>
      <c r="D21" s="56"/>
      <c r="E21" s="53"/>
      <c r="F21" s="28">
        <f>COUNTA(F16:F20)-0.5*COUNTIF(F16:F20,"Sq*")-COUNTIF(F16:F20,"TBA")</f>
        <v>1.5</v>
      </c>
      <c r="G21" s="67" t="str">
        <f>"TOTAL MATCHES WON BY : "&amp;K12</f>
        <v xml:space="preserve">TOTAL MATCHES WON BY : </v>
      </c>
      <c r="H21" s="56"/>
      <c r="I21" s="56"/>
      <c r="J21" s="53"/>
      <c r="K21" s="28">
        <f>COUNTA(K16:K20)-0.5*COUNTIF(K16:K20,"Sq*")-COUNTIF(K16:K20,"TBA")</f>
        <v>2.5</v>
      </c>
      <c r="L21" s="76"/>
      <c r="M21" s="76"/>
      <c r="N21" s="76" t="str">
        <f>IF(F21+K21=0,"",C12)</f>
        <v xml:space="preserve">Cottesloe </v>
      </c>
      <c r="O21" s="29">
        <f>F21</f>
        <v>1.5</v>
      </c>
      <c r="P21" s="76" t="str">
        <f>IF(F21+K21=0,"",H12)</f>
        <v>Royal Perth 2</v>
      </c>
      <c r="Q21" s="29">
        <f>K21</f>
        <v>2.5</v>
      </c>
      <c r="R21" s="76" t="str">
        <f>G22</f>
        <v>Royal Perth 2</v>
      </c>
      <c r="S21" s="76" t="str">
        <f>IF(R21="HALVED",C12,"")</f>
        <v/>
      </c>
      <c r="T21" s="76" t="str">
        <f>IF(R21="HALVED",H12,"")</f>
        <v/>
      </c>
      <c r="U21" s="76"/>
      <c r="V21" s="76"/>
      <c r="W21" s="76"/>
      <c r="X21" s="76"/>
      <c r="Y21" s="76"/>
    </row>
    <row r="22" spans="1:25" ht="15">
      <c r="A22" s="12"/>
      <c r="B22" s="78" t="s">
        <v>41</v>
      </c>
      <c r="C22" s="56"/>
      <c r="D22" s="56"/>
      <c r="E22" s="56"/>
      <c r="F22" s="53"/>
      <c r="G22" s="68" t="str">
        <f>IF(F21+K21&lt;4,"",IF(F21=K21,"HALVED",IF(F21&gt;K21,C12,H12)))</f>
        <v>Royal Perth 2</v>
      </c>
      <c r="H22" s="48"/>
      <c r="I22" s="48"/>
      <c r="J22" s="48"/>
      <c r="K22" s="46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</row>
    <row r="23" spans="1:25" ht="15">
      <c r="A23" s="12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</row>
    <row r="24" spans="1:25" ht="15">
      <c r="A24" s="18"/>
      <c r="B24" s="19" t="s">
        <v>22</v>
      </c>
      <c r="C24" s="61" t="s">
        <v>334</v>
      </c>
      <c r="D24" s="48"/>
      <c r="E24" s="48"/>
      <c r="F24" s="46"/>
      <c r="G24" s="20" t="s">
        <v>22</v>
      </c>
      <c r="H24" s="62" t="s">
        <v>322</v>
      </c>
      <c r="I24" s="48"/>
      <c r="J24" s="48"/>
      <c r="K24" s="46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</row>
    <row r="25" spans="1:25" ht="15">
      <c r="A25" s="18"/>
      <c r="B25" s="63" t="s">
        <v>23</v>
      </c>
      <c r="C25" s="55"/>
      <c r="D25" s="52"/>
      <c r="E25" s="51" t="s">
        <v>24</v>
      </c>
      <c r="F25" s="51" t="s">
        <v>25</v>
      </c>
      <c r="G25" s="54" t="s">
        <v>23</v>
      </c>
      <c r="H25" s="55"/>
      <c r="I25" s="52"/>
      <c r="J25" s="57" t="s">
        <v>24</v>
      </c>
      <c r="K25" s="57" t="s">
        <v>25</v>
      </c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</row>
    <row r="26" spans="1:25" ht="15">
      <c r="A26" s="18"/>
      <c r="B26" s="64"/>
      <c r="C26" s="55"/>
      <c r="D26" s="52"/>
      <c r="E26" s="52"/>
      <c r="F26" s="52"/>
      <c r="G26" s="55"/>
      <c r="H26" s="55"/>
      <c r="I26" s="52"/>
      <c r="J26" s="52"/>
      <c r="K26" s="52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</row>
    <row r="27" spans="1:25" ht="15">
      <c r="A27" s="18"/>
      <c r="B27" s="65"/>
      <c r="C27" s="56"/>
      <c r="D27" s="53"/>
      <c r="E27" s="52"/>
      <c r="F27" s="53"/>
      <c r="G27" s="56"/>
      <c r="H27" s="56"/>
      <c r="I27" s="53"/>
      <c r="J27" s="52"/>
      <c r="K27" s="5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</row>
    <row r="28" spans="1:25" ht="15">
      <c r="A28" s="18"/>
      <c r="B28" s="21">
        <v>1</v>
      </c>
      <c r="C28" s="66" t="s">
        <v>332</v>
      </c>
      <c r="D28" s="46"/>
      <c r="E28" s="22">
        <v>11</v>
      </c>
      <c r="F28" s="23"/>
      <c r="G28" s="24"/>
      <c r="H28" s="66" t="s">
        <v>319</v>
      </c>
      <c r="I28" s="46"/>
      <c r="J28" s="22">
        <v>17</v>
      </c>
      <c r="K28" s="23" t="s">
        <v>70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</row>
    <row r="29" spans="1:25" ht="15">
      <c r="A29" s="18"/>
      <c r="B29" s="21">
        <v>2</v>
      </c>
      <c r="C29" s="66" t="s">
        <v>330</v>
      </c>
      <c r="D29" s="46"/>
      <c r="E29" s="22">
        <v>11</v>
      </c>
      <c r="F29" s="23" t="s">
        <v>45</v>
      </c>
      <c r="G29" s="24"/>
      <c r="H29" s="66" t="s">
        <v>315</v>
      </c>
      <c r="I29" s="46"/>
      <c r="J29" s="22">
        <v>19</v>
      </c>
      <c r="K29" s="23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</row>
    <row r="30" spans="1:25" ht="15">
      <c r="A30" s="18"/>
      <c r="B30" s="21">
        <v>3</v>
      </c>
      <c r="C30" s="66" t="s">
        <v>328</v>
      </c>
      <c r="D30" s="46"/>
      <c r="E30" s="27">
        <v>11</v>
      </c>
      <c r="F30" s="23" t="s">
        <v>70</v>
      </c>
      <c r="G30" s="24"/>
      <c r="H30" s="66" t="s">
        <v>313</v>
      </c>
      <c r="I30" s="46"/>
      <c r="J30" s="22">
        <v>19</v>
      </c>
      <c r="K30" s="23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</row>
    <row r="31" spans="1:25" ht="15">
      <c r="A31" s="18"/>
      <c r="B31" s="21">
        <v>4</v>
      </c>
      <c r="C31" s="66" t="s">
        <v>340</v>
      </c>
      <c r="D31" s="46"/>
      <c r="E31" s="27">
        <v>12</v>
      </c>
      <c r="F31" s="23"/>
      <c r="G31" s="24"/>
      <c r="H31" s="66" t="s">
        <v>336</v>
      </c>
      <c r="I31" s="46"/>
      <c r="J31" s="27">
        <v>19</v>
      </c>
      <c r="K31" s="23" t="s">
        <v>59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</row>
    <row r="32" spans="1:25" ht="15">
      <c r="A32" s="18"/>
      <c r="B32" s="21">
        <v>5</v>
      </c>
      <c r="C32" s="66" t="s">
        <v>326</v>
      </c>
      <c r="D32" s="46"/>
      <c r="E32" s="27">
        <v>17</v>
      </c>
      <c r="F32" s="23" t="s">
        <v>37</v>
      </c>
      <c r="G32" s="24"/>
      <c r="H32" s="66" t="s">
        <v>343</v>
      </c>
      <c r="I32" s="46"/>
      <c r="J32" s="27">
        <v>20</v>
      </c>
      <c r="K32" s="23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</row>
    <row r="33" spans="1:25" ht="15">
      <c r="A33" s="14"/>
      <c r="B33" s="69"/>
      <c r="C33" s="56"/>
      <c r="D33" s="56"/>
      <c r="E33" s="53"/>
      <c r="F33" s="28">
        <f>COUNTA(F28:F32)-0.5*COUNTIF(F28:F32,"Sq*")-COUNTIF(F28:F32,"TBA")</f>
        <v>3</v>
      </c>
      <c r="G33" s="67" t="str">
        <f>"TOTAL MATCHES WON BY : "&amp;K24</f>
        <v xml:space="preserve">TOTAL MATCHES WON BY : </v>
      </c>
      <c r="H33" s="56"/>
      <c r="I33" s="56"/>
      <c r="J33" s="53"/>
      <c r="K33" s="28">
        <f>COUNTA(K28:K32)-0.5*COUNTIF(K28:K32,"Sq*")-COUNTIF(K28:K32,"TBA")</f>
        <v>2</v>
      </c>
      <c r="L33" s="76"/>
      <c r="M33" s="76"/>
      <c r="N33" s="76" t="str">
        <f>IF(F33+K33=0,"",C24)</f>
        <v>WAGC 2</v>
      </c>
      <c r="O33" s="29">
        <f>F33</f>
        <v>3</v>
      </c>
      <c r="P33" s="76" t="str">
        <f>IF(F33+K33=0,"",H24)</f>
        <v>Lake Karrinyup 3</v>
      </c>
      <c r="Q33" s="29">
        <f>K33</f>
        <v>2</v>
      </c>
      <c r="R33" s="76" t="str">
        <f>G34</f>
        <v>WAGC 2</v>
      </c>
      <c r="S33" s="76" t="str">
        <f>IF(R33="HALVED",C24,"")</f>
        <v/>
      </c>
      <c r="T33" s="76" t="str">
        <f>IF(R33="HALVED",H24,"")</f>
        <v/>
      </c>
      <c r="U33" s="76"/>
      <c r="V33" s="76"/>
      <c r="W33" s="76"/>
      <c r="X33" s="76"/>
      <c r="Y33" s="76"/>
    </row>
    <row r="34" spans="1:25" ht="15">
      <c r="A34" s="12"/>
      <c r="B34" s="78" t="s">
        <v>41</v>
      </c>
      <c r="C34" s="56"/>
      <c r="D34" s="56"/>
      <c r="E34" s="56"/>
      <c r="F34" s="53"/>
      <c r="G34" s="68" t="str">
        <f>IF(F33+K33&lt;4,"",IF(F33=K33,"HALVED",IF(F33&gt;K33,C24,H24)))</f>
        <v>WAGC 2</v>
      </c>
      <c r="H34" s="48"/>
      <c r="I34" s="48"/>
      <c r="J34" s="48"/>
      <c r="K34" s="46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</row>
    <row r="35" spans="1:25" ht="15">
      <c r="A35" s="12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</row>
    <row r="36" spans="1:25" ht="15">
      <c r="A36" s="12"/>
      <c r="B36" s="31"/>
      <c r="C36" s="31"/>
      <c r="D36" s="31"/>
      <c r="E36" s="31"/>
      <c r="F36" s="31"/>
      <c r="G36" s="32"/>
      <c r="H36" s="32"/>
      <c r="I36" s="32"/>
      <c r="J36" s="32"/>
      <c r="K36" s="32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</row>
    <row r="37" spans="1:25" ht="22.5" customHeight="1">
      <c r="A37" s="18"/>
      <c r="B37" s="60" t="s">
        <v>305</v>
      </c>
      <c r="C37" s="48"/>
      <c r="D37" s="48"/>
      <c r="E37" s="48"/>
      <c r="F37" s="48"/>
      <c r="G37" s="48"/>
      <c r="H37" s="48"/>
      <c r="I37" s="48"/>
      <c r="J37" s="48"/>
      <c r="K37" s="46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</row>
    <row r="38" spans="1:25" ht="15">
      <c r="A38" s="18"/>
      <c r="B38" s="19" t="s">
        <v>22</v>
      </c>
      <c r="C38" s="61" t="s">
        <v>334</v>
      </c>
      <c r="D38" s="48"/>
      <c r="E38" s="48"/>
      <c r="F38" s="46"/>
      <c r="G38" s="20" t="s">
        <v>22</v>
      </c>
      <c r="H38" s="62" t="s">
        <v>323</v>
      </c>
      <c r="I38" s="48"/>
      <c r="J38" s="48"/>
      <c r="K38" s="46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</row>
    <row r="39" spans="1:25" ht="15">
      <c r="A39" s="18"/>
      <c r="B39" s="63" t="s">
        <v>23</v>
      </c>
      <c r="C39" s="55"/>
      <c r="D39" s="52"/>
      <c r="E39" s="51" t="s">
        <v>24</v>
      </c>
      <c r="F39" s="51" t="s">
        <v>25</v>
      </c>
      <c r="G39" s="54" t="s">
        <v>23</v>
      </c>
      <c r="H39" s="55"/>
      <c r="I39" s="52"/>
      <c r="J39" s="57" t="s">
        <v>24</v>
      </c>
      <c r="K39" s="57" t="s">
        <v>25</v>
      </c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</row>
    <row r="40" spans="1:25" ht="15">
      <c r="A40" s="18"/>
      <c r="B40" s="64"/>
      <c r="C40" s="55"/>
      <c r="D40" s="52"/>
      <c r="E40" s="52"/>
      <c r="F40" s="52"/>
      <c r="G40" s="55"/>
      <c r="H40" s="55"/>
      <c r="I40" s="52"/>
      <c r="J40" s="52"/>
      <c r="K40" s="52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</row>
    <row r="41" spans="1:25" ht="15">
      <c r="A41" s="18"/>
      <c r="B41" s="65"/>
      <c r="C41" s="56"/>
      <c r="D41" s="53"/>
      <c r="E41" s="52"/>
      <c r="F41" s="53"/>
      <c r="G41" s="56"/>
      <c r="H41" s="56"/>
      <c r="I41" s="53"/>
      <c r="J41" s="52"/>
      <c r="K41" s="5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</row>
    <row r="42" spans="1:25" ht="15">
      <c r="A42" s="18"/>
      <c r="B42" s="21">
        <v>1</v>
      </c>
      <c r="C42" s="66" t="s">
        <v>332</v>
      </c>
      <c r="D42" s="46"/>
      <c r="E42" s="27">
        <v>13</v>
      </c>
      <c r="F42" s="23" t="s">
        <v>31</v>
      </c>
      <c r="G42" s="24"/>
      <c r="H42" s="66" t="s">
        <v>342</v>
      </c>
      <c r="I42" s="46"/>
      <c r="J42" s="27">
        <v>14</v>
      </c>
      <c r="K42" s="23" t="s">
        <v>31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</row>
    <row r="43" spans="1:25" ht="15">
      <c r="A43" s="18"/>
      <c r="B43" s="21">
        <v>2</v>
      </c>
      <c r="C43" s="66" t="s">
        <v>330</v>
      </c>
      <c r="D43" s="46"/>
      <c r="E43" s="27">
        <v>13</v>
      </c>
      <c r="F43" s="23"/>
      <c r="G43" s="24"/>
      <c r="H43" s="66" t="s">
        <v>320</v>
      </c>
      <c r="I43" s="46"/>
      <c r="J43" s="27">
        <v>17</v>
      </c>
      <c r="K43" s="23" t="s">
        <v>59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</row>
    <row r="44" spans="1:25" ht="15">
      <c r="A44" s="18"/>
      <c r="B44" s="21">
        <v>3</v>
      </c>
      <c r="C44" s="66" t="s">
        <v>328</v>
      </c>
      <c r="D44" s="46"/>
      <c r="E44" s="27">
        <v>13</v>
      </c>
      <c r="F44" s="23" t="s">
        <v>60</v>
      </c>
      <c r="G44" s="24"/>
      <c r="H44" s="66" t="s">
        <v>341</v>
      </c>
      <c r="I44" s="46"/>
      <c r="J44" s="27">
        <v>20</v>
      </c>
      <c r="K44" s="23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</row>
    <row r="45" spans="1:25" ht="15">
      <c r="A45" s="18"/>
      <c r="B45" s="21">
        <v>4</v>
      </c>
      <c r="C45" s="66" t="s">
        <v>340</v>
      </c>
      <c r="D45" s="46"/>
      <c r="E45" s="27">
        <v>14</v>
      </c>
      <c r="F45" s="23"/>
      <c r="G45" s="24"/>
      <c r="H45" s="66" t="s">
        <v>339</v>
      </c>
      <c r="I45" s="46"/>
      <c r="J45" s="27">
        <v>36</v>
      </c>
      <c r="K45" s="23" t="s">
        <v>58</v>
      </c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</row>
    <row r="46" spans="1:25" ht="15">
      <c r="A46" s="18"/>
      <c r="B46" s="21">
        <v>5</v>
      </c>
      <c r="C46" s="66" t="s">
        <v>326</v>
      </c>
      <c r="D46" s="46"/>
      <c r="E46" s="27">
        <v>18</v>
      </c>
      <c r="F46" s="23" t="s">
        <v>79</v>
      </c>
      <c r="G46" s="24"/>
      <c r="H46" s="66"/>
      <c r="I46" s="46"/>
      <c r="J46" s="27"/>
      <c r="K46" s="23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</row>
    <row r="47" spans="1:25" ht="15.75">
      <c r="A47" s="12"/>
      <c r="B47" s="69" t="str">
        <f>"TOTAL MATCHES WON BY : "&amp;F38</f>
        <v xml:space="preserve">TOTAL MATCHES WON BY : </v>
      </c>
      <c r="C47" s="56"/>
      <c r="D47" s="56"/>
      <c r="E47" s="53"/>
      <c r="F47" s="28">
        <f>COUNTA(F42:F46)-0.5*COUNTIF(F42:F46,"Sq*")-COUNTIF(F42:F46,"TBA")</f>
        <v>2.5</v>
      </c>
      <c r="G47" s="67" t="str">
        <f>"TOTAL MATCHES WON BY : "&amp;K38</f>
        <v xml:space="preserve">TOTAL MATCHES WON BY : </v>
      </c>
      <c r="H47" s="56"/>
      <c r="I47" s="56"/>
      <c r="J47" s="53"/>
      <c r="K47" s="28">
        <f>COUNTA(K42:K46)-0.5*COUNTIF(K42:K46,"Sq*")-COUNTIF(K42:K46,"TBA")</f>
        <v>2.5</v>
      </c>
      <c r="L47" s="76"/>
      <c r="M47" s="76"/>
      <c r="N47" s="76" t="str">
        <f>IF(F47+K47=0,"",C38)</f>
        <v>WAGC 2</v>
      </c>
      <c r="O47" s="29">
        <f>F47</f>
        <v>2.5</v>
      </c>
      <c r="P47" s="76" t="str">
        <f>IF(F47+K47=0,"",H38)</f>
        <v>Royal Perth 2</v>
      </c>
      <c r="Q47" s="29">
        <f>K47</f>
        <v>2.5</v>
      </c>
      <c r="R47" s="76" t="str">
        <f>G48</f>
        <v>HALVED</v>
      </c>
      <c r="S47" s="76" t="str">
        <f>IF(R47="HALVED",C38,"")</f>
        <v>WAGC 2</v>
      </c>
      <c r="T47" s="76" t="str">
        <f>IF(R47="HALVED",H38,"")</f>
        <v>Royal Perth 2</v>
      </c>
      <c r="U47" s="76"/>
      <c r="V47" s="76"/>
      <c r="W47" s="76"/>
      <c r="X47" s="76"/>
      <c r="Y47" s="76"/>
    </row>
    <row r="48" spans="1:25" ht="15">
      <c r="A48" s="12"/>
      <c r="B48" s="78" t="s">
        <v>41</v>
      </c>
      <c r="C48" s="56"/>
      <c r="D48" s="56"/>
      <c r="E48" s="56"/>
      <c r="F48" s="53"/>
      <c r="G48" s="68" t="str">
        <f>IF(F47+K47&lt;4,"",IF(F47=K47,"HALVED",IF(F47&gt;K47,C38,H38)))</f>
        <v>HALVED</v>
      </c>
      <c r="H48" s="48"/>
      <c r="I48" s="48"/>
      <c r="J48" s="48"/>
      <c r="K48" s="46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</row>
    <row r="49" spans="1:25" ht="15">
      <c r="A49" s="12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</row>
    <row r="50" spans="1:25" ht="15">
      <c r="A50" s="12"/>
      <c r="B50" s="19" t="s">
        <v>22</v>
      </c>
      <c r="C50" s="61" t="s">
        <v>335</v>
      </c>
      <c r="D50" s="48"/>
      <c r="E50" s="48"/>
      <c r="F50" s="46"/>
      <c r="G50" s="20" t="s">
        <v>22</v>
      </c>
      <c r="H50" s="62" t="s">
        <v>322</v>
      </c>
      <c r="I50" s="48"/>
      <c r="J50" s="48"/>
      <c r="K50" s="46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</row>
    <row r="51" spans="1:25" ht="15">
      <c r="A51" s="12"/>
      <c r="B51" s="63" t="s">
        <v>23</v>
      </c>
      <c r="C51" s="55"/>
      <c r="D51" s="52"/>
      <c r="E51" s="51" t="s">
        <v>24</v>
      </c>
      <c r="F51" s="51" t="s">
        <v>25</v>
      </c>
      <c r="G51" s="54" t="s">
        <v>23</v>
      </c>
      <c r="H51" s="55"/>
      <c r="I51" s="52"/>
      <c r="J51" s="57" t="s">
        <v>24</v>
      </c>
      <c r="K51" s="57" t="s">
        <v>25</v>
      </c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</row>
    <row r="52" spans="1:25" ht="15">
      <c r="A52" s="12"/>
      <c r="B52" s="64"/>
      <c r="C52" s="55"/>
      <c r="D52" s="52"/>
      <c r="E52" s="52"/>
      <c r="F52" s="52"/>
      <c r="G52" s="55"/>
      <c r="H52" s="55"/>
      <c r="I52" s="52"/>
      <c r="J52" s="52"/>
      <c r="K52" s="52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</row>
    <row r="53" spans="1:25" ht="15">
      <c r="A53" s="12"/>
      <c r="B53" s="65"/>
      <c r="C53" s="56"/>
      <c r="D53" s="53"/>
      <c r="E53" s="52"/>
      <c r="F53" s="53"/>
      <c r="G53" s="56"/>
      <c r="H53" s="56"/>
      <c r="I53" s="53"/>
      <c r="J53" s="52"/>
      <c r="K53" s="5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</row>
    <row r="54" spans="1:25" ht="15">
      <c r="A54" s="12"/>
      <c r="B54" s="21">
        <v>1</v>
      </c>
      <c r="C54" s="66" t="s">
        <v>331</v>
      </c>
      <c r="D54" s="46"/>
      <c r="E54" s="27">
        <v>8</v>
      </c>
      <c r="F54" s="23" t="s">
        <v>61</v>
      </c>
      <c r="G54" s="24"/>
      <c r="H54" s="66" t="s">
        <v>321</v>
      </c>
      <c r="I54" s="46"/>
      <c r="J54" s="27">
        <v>17</v>
      </c>
      <c r="K54" s="23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</row>
    <row r="55" spans="1:25" ht="15">
      <c r="A55" s="12"/>
      <c r="B55" s="21">
        <v>2</v>
      </c>
      <c r="C55" s="66" t="s">
        <v>329</v>
      </c>
      <c r="D55" s="46"/>
      <c r="E55" s="27">
        <v>10</v>
      </c>
      <c r="F55" s="23" t="s">
        <v>70</v>
      </c>
      <c r="G55" s="24"/>
      <c r="H55" s="66" t="s">
        <v>319</v>
      </c>
      <c r="I55" s="46"/>
      <c r="J55" s="27">
        <v>19</v>
      </c>
      <c r="K55" s="23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</row>
    <row r="56" spans="1:25" ht="15">
      <c r="A56" s="12"/>
      <c r="B56" s="21">
        <v>3</v>
      </c>
      <c r="C56" s="66" t="s">
        <v>338</v>
      </c>
      <c r="D56" s="46"/>
      <c r="E56" s="27">
        <v>13</v>
      </c>
      <c r="F56" s="23" t="s">
        <v>59</v>
      </c>
      <c r="G56" s="24"/>
      <c r="H56" s="66" t="s">
        <v>317</v>
      </c>
      <c r="I56" s="46"/>
      <c r="J56" s="27">
        <v>19</v>
      </c>
      <c r="K56" s="23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</row>
    <row r="57" spans="1:25" ht="15">
      <c r="A57" s="12"/>
      <c r="B57" s="21">
        <v>4</v>
      </c>
      <c r="C57" s="66" t="s">
        <v>327</v>
      </c>
      <c r="D57" s="46"/>
      <c r="E57" s="27">
        <v>18</v>
      </c>
      <c r="F57" s="23" t="s">
        <v>55</v>
      </c>
      <c r="G57" s="24"/>
      <c r="H57" s="66" t="s">
        <v>313</v>
      </c>
      <c r="I57" s="46"/>
      <c r="J57" s="27">
        <v>21</v>
      </c>
      <c r="K57" s="23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</row>
    <row r="58" spans="1:25" ht="15">
      <c r="A58" s="12"/>
      <c r="B58" s="21">
        <v>5</v>
      </c>
      <c r="C58" s="66" t="s">
        <v>337</v>
      </c>
      <c r="D58" s="46"/>
      <c r="E58" s="27">
        <v>26</v>
      </c>
      <c r="F58" s="23"/>
      <c r="G58" s="24"/>
      <c r="H58" s="66" t="s">
        <v>336</v>
      </c>
      <c r="I58" s="46"/>
      <c r="J58" s="27">
        <v>21</v>
      </c>
      <c r="K58" s="23" t="s">
        <v>58</v>
      </c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</row>
    <row r="59" spans="1:25" ht="13.5" customHeight="1">
      <c r="A59" s="12"/>
      <c r="B59" s="69" t="str">
        <f>"TOTAL MATCHES WON BY : "&amp;F50</f>
        <v xml:space="preserve">TOTAL MATCHES WON BY : </v>
      </c>
      <c r="C59" s="56"/>
      <c r="D59" s="56"/>
      <c r="E59" s="53"/>
      <c r="F59" s="28">
        <f>COUNTA(F54:F58)-0.5*COUNTIF(F54:F58,"Sq*")-COUNTIF(F54:F58,"TBA")</f>
        <v>4</v>
      </c>
      <c r="G59" s="67" t="str">
        <f>"TOTAL MATCHES WON BY : "&amp;K50</f>
        <v xml:space="preserve">TOTAL MATCHES WON BY : </v>
      </c>
      <c r="H59" s="56"/>
      <c r="I59" s="56"/>
      <c r="J59" s="53"/>
      <c r="K59" s="28">
        <f>COUNTA(K54:K58)-0.5*COUNTIF(K54:K58,"Sq*")-COUNTIF(K54:K58,"TBA")</f>
        <v>1</v>
      </c>
      <c r="L59" s="76"/>
      <c r="M59" s="76"/>
      <c r="N59" s="76" t="str">
        <f>IF(F59+K59=0,"",C50)</f>
        <v xml:space="preserve">Cottesloe </v>
      </c>
      <c r="O59" s="29">
        <f>F59</f>
        <v>4</v>
      </c>
      <c r="P59" s="76" t="str">
        <f>IF(F59+K59=0,"",H50)</f>
        <v>Lake Karrinyup 3</v>
      </c>
      <c r="Q59" s="29">
        <f>K59</f>
        <v>1</v>
      </c>
      <c r="R59" s="76" t="str">
        <f>G60</f>
        <v xml:space="preserve">Cottesloe </v>
      </c>
      <c r="S59" s="76" t="str">
        <f>IF(R59="HALVED",C50,"")</f>
        <v/>
      </c>
      <c r="T59" s="76" t="str">
        <f>IF(R59="HALVED",H50,"")</f>
        <v/>
      </c>
      <c r="U59" s="76"/>
      <c r="V59" s="76"/>
      <c r="W59" s="76"/>
      <c r="X59" s="76"/>
      <c r="Y59" s="76"/>
    </row>
    <row r="60" spans="1:25" ht="15">
      <c r="A60" s="12"/>
      <c r="B60" s="78" t="s">
        <v>41</v>
      </c>
      <c r="C60" s="56"/>
      <c r="D60" s="56"/>
      <c r="E60" s="56"/>
      <c r="F60" s="53"/>
      <c r="G60" s="68" t="str">
        <f>IF(F59+K59&lt;4,"",IF(F59=K59,"HALVED",IF(F59&gt;K59,C50,H50)))</f>
        <v xml:space="preserve">Cottesloe </v>
      </c>
      <c r="H60" s="48"/>
      <c r="I60" s="48"/>
      <c r="J60" s="48"/>
      <c r="K60" s="46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</row>
    <row r="61" spans="1:25" ht="15">
      <c r="A61" s="12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</row>
    <row r="62" spans="1:25" ht="15">
      <c r="A62" s="12"/>
      <c r="B62" s="31"/>
      <c r="C62" s="31"/>
      <c r="D62" s="31"/>
      <c r="E62" s="31"/>
      <c r="F62" s="31"/>
      <c r="G62" s="32"/>
      <c r="H62" s="32"/>
      <c r="I62" s="32"/>
      <c r="J62" s="32"/>
      <c r="K62" s="32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</row>
    <row r="63" spans="1:25" ht="23.25">
      <c r="A63" s="35"/>
      <c r="B63" s="71"/>
      <c r="C63" s="48"/>
      <c r="D63" s="48"/>
      <c r="E63" s="48"/>
      <c r="F63" s="48"/>
      <c r="G63" s="48"/>
      <c r="H63" s="48"/>
      <c r="I63" s="48"/>
      <c r="J63" s="48"/>
      <c r="K63" s="46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</row>
    <row r="64" spans="1:25" ht="19.5" customHeight="1">
      <c r="A64" s="12"/>
      <c r="B64" s="60" t="s">
        <v>300</v>
      </c>
      <c r="C64" s="48"/>
      <c r="D64" s="48"/>
      <c r="E64" s="48"/>
      <c r="F64" s="48"/>
      <c r="G64" s="48"/>
      <c r="H64" s="48"/>
      <c r="I64" s="48"/>
      <c r="J64" s="48"/>
      <c r="K64" s="46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</row>
    <row r="65" spans="1:25" ht="15">
      <c r="A65" s="12"/>
      <c r="B65" s="19" t="s">
        <v>22</v>
      </c>
      <c r="C65" s="61" t="s">
        <v>335</v>
      </c>
      <c r="D65" s="48"/>
      <c r="E65" s="48"/>
      <c r="F65" s="46"/>
      <c r="G65" s="20" t="s">
        <v>22</v>
      </c>
      <c r="H65" s="62" t="s">
        <v>334</v>
      </c>
      <c r="I65" s="48"/>
      <c r="J65" s="48"/>
      <c r="K65" s="46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</row>
    <row r="66" spans="1:25" ht="15">
      <c r="A66" s="12"/>
      <c r="B66" s="63" t="s">
        <v>23</v>
      </c>
      <c r="C66" s="55"/>
      <c r="D66" s="52"/>
      <c r="E66" s="51" t="s">
        <v>24</v>
      </c>
      <c r="F66" s="51" t="s">
        <v>25</v>
      </c>
      <c r="G66" s="54" t="s">
        <v>23</v>
      </c>
      <c r="H66" s="55"/>
      <c r="I66" s="52"/>
      <c r="J66" s="57" t="s">
        <v>24</v>
      </c>
      <c r="K66" s="57" t="s">
        <v>25</v>
      </c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</row>
    <row r="67" spans="1:25" ht="15">
      <c r="A67" s="12"/>
      <c r="B67" s="64"/>
      <c r="C67" s="55"/>
      <c r="D67" s="52"/>
      <c r="E67" s="52"/>
      <c r="F67" s="52"/>
      <c r="G67" s="55"/>
      <c r="H67" s="55"/>
      <c r="I67" s="52"/>
      <c r="J67" s="52"/>
      <c r="K67" s="52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</row>
    <row r="68" spans="1:25" ht="15">
      <c r="A68" s="12"/>
      <c r="B68" s="65"/>
      <c r="C68" s="56"/>
      <c r="D68" s="53"/>
      <c r="E68" s="52"/>
      <c r="F68" s="53"/>
      <c r="G68" s="56"/>
      <c r="H68" s="56"/>
      <c r="I68" s="53"/>
      <c r="J68" s="52"/>
      <c r="K68" s="5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</row>
    <row r="69" spans="1:25" ht="15">
      <c r="A69" s="12"/>
      <c r="B69" s="21">
        <v>1</v>
      </c>
      <c r="C69" s="66" t="s">
        <v>333</v>
      </c>
      <c r="D69" s="46"/>
      <c r="E69" s="27">
        <v>8</v>
      </c>
      <c r="F69" s="23"/>
      <c r="G69" s="24"/>
      <c r="H69" s="66" t="s">
        <v>332</v>
      </c>
      <c r="I69" s="46"/>
      <c r="J69" s="27">
        <v>13</v>
      </c>
      <c r="K69" s="23" t="s">
        <v>61</v>
      </c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</row>
    <row r="70" spans="1:25" ht="15">
      <c r="A70" s="12"/>
      <c r="B70" s="21">
        <v>2</v>
      </c>
      <c r="C70" s="66" t="s">
        <v>331</v>
      </c>
      <c r="D70" s="46"/>
      <c r="E70" s="27">
        <v>8</v>
      </c>
      <c r="F70" s="23" t="s">
        <v>31</v>
      </c>
      <c r="G70" s="24"/>
      <c r="H70" s="66" t="s">
        <v>330</v>
      </c>
      <c r="I70" s="46"/>
      <c r="J70" s="27">
        <v>13</v>
      </c>
      <c r="K70" s="23" t="s">
        <v>31</v>
      </c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</row>
    <row r="71" spans="1:25" ht="15">
      <c r="A71" s="12"/>
      <c r="B71" s="21">
        <v>3</v>
      </c>
      <c r="C71" s="66" t="s">
        <v>329</v>
      </c>
      <c r="D71" s="46"/>
      <c r="E71" s="27">
        <v>11</v>
      </c>
      <c r="F71" s="23"/>
      <c r="G71" s="24"/>
      <c r="H71" s="66" t="s">
        <v>328</v>
      </c>
      <c r="I71" s="46"/>
      <c r="J71" s="27">
        <v>14</v>
      </c>
      <c r="K71" s="23" t="s">
        <v>59</v>
      </c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</row>
    <row r="72" spans="1:25" ht="15">
      <c r="A72" s="12"/>
      <c r="B72" s="21">
        <v>4</v>
      </c>
      <c r="C72" s="66" t="s">
        <v>327</v>
      </c>
      <c r="D72" s="46"/>
      <c r="E72" s="27">
        <v>19</v>
      </c>
      <c r="F72" s="23"/>
      <c r="G72" s="24"/>
      <c r="H72" s="66" t="s">
        <v>326</v>
      </c>
      <c r="I72" s="46"/>
      <c r="J72" s="27">
        <v>19</v>
      </c>
      <c r="K72" s="23" t="s">
        <v>58</v>
      </c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</row>
    <row r="73" spans="1:25" ht="15">
      <c r="A73" s="12"/>
      <c r="B73" s="21">
        <v>5</v>
      </c>
      <c r="C73" s="124" t="s">
        <v>325</v>
      </c>
      <c r="D73" s="53"/>
      <c r="E73" s="37">
        <v>27</v>
      </c>
      <c r="F73" s="38" t="s">
        <v>59</v>
      </c>
      <c r="G73" s="39"/>
      <c r="H73" s="125" t="s">
        <v>324</v>
      </c>
      <c r="I73" s="53"/>
      <c r="J73" s="37">
        <v>28</v>
      </c>
      <c r="K73" s="38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</row>
    <row r="74" spans="1:25" ht="15.75">
      <c r="A74" s="12"/>
      <c r="B74" s="69" t="str">
        <f>"TOTAL MATCHES WON BY : "&amp;F65</f>
        <v xml:space="preserve">TOTAL MATCHES WON BY : </v>
      </c>
      <c r="C74" s="56"/>
      <c r="D74" s="56"/>
      <c r="E74" s="53"/>
      <c r="F74" s="28">
        <f>COUNTA(F69:F73)-0.5*COUNTIF(F69:F73,"Sq*")-COUNTIF(F69:F73,"TBA")</f>
        <v>1.5</v>
      </c>
      <c r="G74" s="67" t="str">
        <f>"TOTAL MATCHES WON BY : "&amp;K65</f>
        <v xml:space="preserve">TOTAL MATCHES WON BY : </v>
      </c>
      <c r="H74" s="56"/>
      <c r="I74" s="56"/>
      <c r="J74" s="53"/>
      <c r="K74" s="28">
        <f>COUNTA(K69:K73)-0.5*COUNTIF(K69:K73,"Sq*")-COUNTIF(K69:K73,"TBA")</f>
        <v>3.5</v>
      </c>
      <c r="L74" s="76"/>
      <c r="M74" s="76"/>
      <c r="N74" s="76" t="str">
        <f>IF(F74+K74=0,"",C65)</f>
        <v xml:space="preserve">Cottesloe </v>
      </c>
      <c r="O74" s="29">
        <f>F74</f>
        <v>1.5</v>
      </c>
      <c r="P74" s="76" t="str">
        <f>IF(F74+K74=0,"",H65)</f>
        <v>WAGC 2</v>
      </c>
      <c r="Q74" s="29">
        <f>K74</f>
        <v>3.5</v>
      </c>
      <c r="R74" s="76" t="str">
        <f>G75</f>
        <v>WAGC 2</v>
      </c>
      <c r="S74" s="76" t="str">
        <f>IF(R74="HALVED",C65,"")</f>
        <v/>
      </c>
      <c r="T74" s="76" t="str">
        <f>IF(R74="HALVED",H65,"")</f>
        <v/>
      </c>
      <c r="U74" s="76"/>
      <c r="V74" s="76"/>
      <c r="W74" s="76"/>
      <c r="X74" s="76"/>
      <c r="Y74" s="76"/>
    </row>
    <row r="75" spans="1:25" ht="15">
      <c r="A75" s="12"/>
      <c r="B75" s="78" t="s">
        <v>41</v>
      </c>
      <c r="C75" s="56"/>
      <c r="D75" s="56"/>
      <c r="E75" s="56"/>
      <c r="F75" s="53"/>
      <c r="G75" s="68" t="str">
        <f>IF(F74+K74&lt;4,"",IF(F74=K74,"HALVED",IF(F74&gt;K74,C65,H65)))</f>
        <v>WAGC 2</v>
      </c>
      <c r="H75" s="48"/>
      <c r="I75" s="48"/>
      <c r="J75" s="48"/>
      <c r="K75" s="46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</row>
    <row r="76" spans="1:25" ht="15">
      <c r="A76" s="12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</row>
    <row r="77" spans="1:25" ht="15">
      <c r="A77" s="12"/>
      <c r="B77" s="19" t="s">
        <v>22</v>
      </c>
      <c r="C77" s="61" t="s">
        <v>323</v>
      </c>
      <c r="D77" s="48"/>
      <c r="E77" s="48"/>
      <c r="F77" s="46"/>
      <c r="G77" s="20" t="s">
        <v>22</v>
      </c>
      <c r="H77" s="62" t="s">
        <v>322</v>
      </c>
      <c r="I77" s="48"/>
      <c r="J77" s="48"/>
      <c r="K77" s="46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</row>
    <row r="78" spans="1:25" ht="15">
      <c r="A78" s="12"/>
      <c r="B78" s="63" t="s">
        <v>23</v>
      </c>
      <c r="C78" s="55"/>
      <c r="D78" s="52"/>
      <c r="E78" s="51" t="s">
        <v>24</v>
      </c>
      <c r="F78" s="51" t="s">
        <v>25</v>
      </c>
      <c r="G78" s="54" t="s">
        <v>23</v>
      </c>
      <c r="H78" s="55"/>
      <c r="I78" s="52"/>
      <c r="J78" s="57" t="s">
        <v>24</v>
      </c>
      <c r="K78" s="57" t="s">
        <v>25</v>
      </c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</row>
    <row r="79" spans="1:25" ht="15">
      <c r="A79" s="12"/>
      <c r="B79" s="64"/>
      <c r="C79" s="55"/>
      <c r="D79" s="52"/>
      <c r="E79" s="52"/>
      <c r="F79" s="52"/>
      <c r="G79" s="55"/>
      <c r="H79" s="55"/>
      <c r="I79" s="52"/>
      <c r="J79" s="52"/>
      <c r="K79" s="52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</row>
    <row r="80" spans="1:25" ht="15">
      <c r="A80" s="12"/>
      <c r="B80" s="65"/>
      <c r="C80" s="56"/>
      <c r="D80" s="53"/>
      <c r="E80" s="52"/>
      <c r="F80" s="53"/>
      <c r="G80" s="56"/>
      <c r="H80" s="56"/>
      <c r="I80" s="53"/>
      <c r="J80" s="52"/>
      <c r="K80" s="5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</row>
    <row r="81" spans="1:25" ht="15">
      <c r="A81" s="12"/>
      <c r="B81" s="21">
        <v>1</v>
      </c>
      <c r="C81" s="66" t="s">
        <v>53</v>
      </c>
      <c r="D81" s="46"/>
      <c r="E81" s="27">
        <v>15</v>
      </c>
      <c r="F81" s="23" t="s">
        <v>37</v>
      </c>
      <c r="G81" s="24"/>
      <c r="H81" s="66" t="s">
        <v>321</v>
      </c>
      <c r="I81" s="46"/>
      <c r="J81" s="27">
        <v>17</v>
      </c>
      <c r="K81" s="23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</row>
    <row r="82" spans="1:25" ht="15">
      <c r="A82" s="12"/>
      <c r="B82" s="21">
        <v>2</v>
      </c>
      <c r="C82" s="66" t="s">
        <v>320</v>
      </c>
      <c r="D82" s="46"/>
      <c r="E82" s="27">
        <v>17</v>
      </c>
      <c r="F82" s="23" t="s">
        <v>45</v>
      </c>
      <c r="G82" s="24"/>
      <c r="H82" s="66" t="s">
        <v>319</v>
      </c>
      <c r="I82" s="46"/>
      <c r="J82" s="27">
        <v>19</v>
      </c>
      <c r="K82" s="23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</row>
    <row r="83" spans="1:25" ht="15">
      <c r="A83" s="12"/>
      <c r="B83" s="21">
        <v>3</v>
      </c>
      <c r="C83" s="66" t="s">
        <v>318</v>
      </c>
      <c r="D83" s="46"/>
      <c r="E83" s="27">
        <v>22</v>
      </c>
      <c r="F83" s="23"/>
      <c r="G83" s="24"/>
      <c r="H83" s="66" t="s">
        <v>317</v>
      </c>
      <c r="I83" s="46"/>
      <c r="J83" s="27">
        <v>19</v>
      </c>
      <c r="K83" s="23" t="s">
        <v>45</v>
      </c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</row>
    <row r="84" spans="1:25" ht="15">
      <c r="A84" s="12"/>
      <c r="B84" s="21">
        <v>4</v>
      </c>
      <c r="C84" s="66" t="s">
        <v>316</v>
      </c>
      <c r="D84" s="46"/>
      <c r="E84" s="27">
        <v>36</v>
      </c>
      <c r="F84" s="23"/>
      <c r="G84" s="24"/>
      <c r="H84" s="66" t="s">
        <v>315</v>
      </c>
      <c r="I84" s="46"/>
      <c r="J84" s="27">
        <v>21</v>
      </c>
      <c r="K84" s="23" t="s">
        <v>37</v>
      </c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</row>
    <row r="85" spans="1:25" ht="15">
      <c r="A85" s="12"/>
      <c r="B85" s="21">
        <v>5</v>
      </c>
      <c r="C85" s="66" t="s">
        <v>314</v>
      </c>
      <c r="D85" s="46"/>
      <c r="E85" s="27">
        <v>36</v>
      </c>
      <c r="F85" s="23"/>
      <c r="G85" s="24"/>
      <c r="H85" s="66" t="s">
        <v>313</v>
      </c>
      <c r="I85" s="46"/>
      <c r="J85" s="27">
        <v>21</v>
      </c>
      <c r="K85" s="23" t="s">
        <v>75</v>
      </c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</row>
    <row r="86" spans="1:25" ht="15.75">
      <c r="A86" s="12"/>
      <c r="B86" s="69" t="str">
        <f>"TOTAL MATCHES WON BY : "&amp;F77</f>
        <v xml:space="preserve">TOTAL MATCHES WON BY : </v>
      </c>
      <c r="C86" s="56"/>
      <c r="D86" s="56"/>
      <c r="E86" s="53"/>
      <c r="F86" s="28">
        <f>COUNTA(F81:F85)-0.5*COUNTIF(F81:F85,"Sq*")-COUNTIF(F81:F85,"TBA")</f>
        <v>2</v>
      </c>
      <c r="G86" s="67" t="str">
        <f>"TOTAL MATCHES WON BY : "&amp;K77</f>
        <v xml:space="preserve">TOTAL MATCHES WON BY : </v>
      </c>
      <c r="H86" s="56"/>
      <c r="I86" s="56"/>
      <c r="J86" s="53"/>
      <c r="K86" s="28">
        <f>COUNTA(K81:K85)-0.5*COUNTIF(K81:K85,"Sq*")-COUNTIF(K81:K85,"TBA")</f>
        <v>3</v>
      </c>
      <c r="L86" s="76"/>
      <c r="M86" s="76"/>
      <c r="N86" s="76" t="str">
        <f>IF(F86+K86=0,"",C77)</f>
        <v>Royal Perth 2</v>
      </c>
      <c r="O86" s="29">
        <f>F86</f>
        <v>2</v>
      </c>
      <c r="P86" s="76" t="str">
        <f>IF(F86+K86=0,"",H77)</f>
        <v>Lake Karrinyup 3</v>
      </c>
      <c r="Q86" s="29">
        <f>K86</f>
        <v>3</v>
      </c>
      <c r="R86" s="76" t="str">
        <f>G87</f>
        <v>Lake Karrinyup 3</v>
      </c>
      <c r="S86" s="76" t="str">
        <f>IF(R86="HALVED",C77,"")</f>
        <v/>
      </c>
      <c r="T86" s="76" t="str">
        <f>IF(R86="HALVED",H77,"")</f>
        <v/>
      </c>
      <c r="U86" s="76"/>
      <c r="V86" s="76"/>
      <c r="W86" s="76"/>
      <c r="X86" s="76"/>
      <c r="Y86" s="76"/>
    </row>
    <row r="87" spans="1:25" ht="15">
      <c r="A87" s="12"/>
      <c r="B87" s="78" t="s">
        <v>41</v>
      </c>
      <c r="C87" s="56"/>
      <c r="D87" s="56"/>
      <c r="E87" s="56"/>
      <c r="F87" s="53"/>
      <c r="G87" s="68" t="str">
        <f>IF(F86+K86&lt;4,"",IF(F86=K86,"HALVED",IF(F86&gt;K86,C77,H77)))</f>
        <v>Lake Karrinyup 3</v>
      </c>
      <c r="H87" s="48"/>
      <c r="I87" s="48"/>
      <c r="J87" s="48"/>
      <c r="K87" s="46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</row>
    <row r="88" spans="1:25" ht="15">
      <c r="A88" s="12"/>
      <c r="B88" s="12"/>
      <c r="C88" s="12"/>
      <c r="D88" s="12"/>
      <c r="E88" s="12"/>
      <c r="F88" s="12"/>
      <c r="G88" s="40"/>
      <c r="H88" s="40"/>
      <c r="I88" s="40"/>
      <c r="J88" s="40"/>
      <c r="K88" s="40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</row>
    <row r="89" spans="1:25" ht="15">
      <c r="A89" s="12"/>
      <c r="B89" s="12"/>
      <c r="C89" s="12"/>
      <c r="D89" s="12"/>
      <c r="E89" s="12"/>
      <c r="F89" s="12"/>
      <c r="G89" s="40"/>
      <c r="H89" s="40"/>
      <c r="I89" s="40"/>
      <c r="J89" s="40"/>
      <c r="K89" s="40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</row>
    <row r="90" spans="1:25" ht="15">
      <c r="A90" s="12"/>
      <c r="B90" s="12"/>
      <c r="C90" s="12"/>
      <c r="D90" s="12"/>
      <c r="E90" s="12"/>
      <c r="F90" s="12"/>
      <c r="G90" s="40"/>
      <c r="H90" s="40"/>
      <c r="I90" s="40"/>
      <c r="J90" s="40"/>
      <c r="K90" s="40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</row>
    <row r="91" spans="1:25" ht="15">
      <c r="A91" s="12"/>
      <c r="B91" s="12"/>
      <c r="C91" s="12"/>
      <c r="D91" s="12"/>
      <c r="E91" s="12"/>
      <c r="F91" s="12"/>
      <c r="G91" s="40"/>
      <c r="H91" s="40"/>
      <c r="I91" s="40"/>
      <c r="J91" s="40"/>
      <c r="K91" s="40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</row>
    <row r="92" spans="1:25" ht="15">
      <c r="A92" s="12"/>
      <c r="B92" s="12"/>
      <c r="C92" s="12"/>
      <c r="D92" s="12"/>
      <c r="E92" s="12"/>
      <c r="F92" s="12"/>
      <c r="G92" s="40"/>
      <c r="H92" s="40"/>
      <c r="I92" s="40"/>
      <c r="J92" s="40"/>
      <c r="K92" s="40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</row>
    <row r="93" spans="1:25" ht="15">
      <c r="A93" s="12"/>
      <c r="B93" s="12"/>
      <c r="C93" s="12"/>
      <c r="D93" s="12"/>
      <c r="E93" s="12"/>
      <c r="F93" s="12"/>
      <c r="G93" s="40"/>
      <c r="H93" s="40"/>
      <c r="I93" s="40"/>
      <c r="J93" s="40"/>
      <c r="K93" s="40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</row>
    <row r="94" spans="1:25" ht="15">
      <c r="A94" s="12"/>
      <c r="B94" s="12"/>
      <c r="C94" s="12"/>
      <c r="D94" s="12"/>
      <c r="E94" s="12"/>
      <c r="F94" s="12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5">
      <c r="A95" s="12"/>
      <c r="B95" s="12"/>
      <c r="C95" s="12"/>
      <c r="D95" s="12"/>
      <c r="E95" s="12"/>
      <c r="F95" s="12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5">
      <c r="A96" s="12"/>
      <c r="B96" s="12"/>
      <c r="C96" s="12"/>
      <c r="D96" s="12"/>
      <c r="E96" s="12"/>
      <c r="F96" s="12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5">
      <c r="A97" s="12"/>
      <c r="B97" s="12"/>
      <c r="C97" s="12"/>
      <c r="D97" s="12"/>
      <c r="E97" s="12"/>
      <c r="F97" s="12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5">
      <c r="A98" s="12"/>
      <c r="B98" s="12"/>
      <c r="C98" s="12"/>
      <c r="D98" s="12"/>
      <c r="E98" s="12"/>
      <c r="F98" s="12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5">
      <c r="A99" s="12"/>
      <c r="B99" s="12"/>
      <c r="C99" s="12"/>
      <c r="D99" s="12"/>
      <c r="E99" s="12"/>
      <c r="F99" s="12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5">
      <c r="A100" s="12"/>
      <c r="B100" s="12"/>
      <c r="C100" s="12"/>
      <c r="D100" s="12"/>
      <c r="E100" s="12"/>
      <c r="F100" s="12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5">
      <c r="A101" s="12"/>
      <c r="B101" s="12"/>
      <c r="C101" s="12"/>
      <c r="D101" s="12"/>
      <c r="E101" s="12"/>
      <c r="F101" s="12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5">
      <c r="A102" s="12"/>
      <c r="B102" s="12"/>
      <c r="C102" s="12"/>
      <c r="D102" s="12"/>
      <c r="E102" s="12"/>
      <c r="F102" s="12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5">
      <c r="A103" s="12"/>
      <c r="B103" s="12"/>
      <c r="C103" s="12"/>
      <c r="D103" s="12"/>
      <c r="E103" s="12"/>
      <c r="F103" s="12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5">
      <c r="A104" s="12"/>
      <c r="B104" s="12"/>
      <c r="C104" s="12"/>
      <c r="D104" s="12"/>
      <c r="E104" s="12"/>
      <c r="F104" s="12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5">
      <c r="A105" s="12"/>
      <c r="B105" s="12"/>
      <c r="C105" s="12"/>
      <c r="D105" s="12"/>
      <c r="E105" s="12"/>
      <c r="F105" s="12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5">
      <c r="A106" s="12"/>
      <c r="B106" s="12"/>
      <c r="C106" s="12"/>
      <c r="D106" s="12"/>
      <c r="E106" s="12"/>
      <c r="F106" s="12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5">
      <c r="A107" s="12"/>
      <c r="B107" s="12"/>
      <c r="C107" s="12"/>
      <c r="D107" s="12"/>
      <c r="E107" s="12"/>
      <c r="F107" s="12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5">
      <c r="A108" s="12"/>
      <c r="B108" s="12"/>
      <c r="C108" s="12"/>
      <c r="D108" s="12"/>
      <c r="E108" s="12"/>
      <c r="F108" s="12"/>
      <c r="G108" s="40"/>
      <c r="H108" s="40"/>
      <c r="I108" s="41"/>
      <c r="J108" s="41"/>
      <c r="K108" s="41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5">
      <c r="A109" s="12"/>
      <c r="B109" s="12"/>
      <c r="C109" s="12"/>
      <c r="D109" s="12"/>
      <c r="E109" s="12"/>
      <c r="F109" s="12"/>
      <c r="G109" s="40"/>
      <c r="H109" s="40"/>
      <c r="I109" s="41"/>
      <c r="J109" s="41"/>
      <c r="K109" s="41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5">
      <c r="A110" s="12"/>
      <c r="B110" s="12"/>
      <c r="C110" s="12" t="s">
        <v>71</v>
      </c>
      <c r="D110" s="12"/>
      <c r="E110" s="12"/>
      <c r="F110" s="12"/>
      <c r="G110" s="40"/>
      <c r="H110" s="40"/>
      <c r="I110" s="41"/>
      <c r="J110" s="41"/>
      <c r="K110" s="41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5" hidden="1">
      <c r="A111" s="12"/>
      <c r="B111" s="12"/>
      <c r="C111" s="43" t="s">
        <v>31</v>
      </c>
      <c r="D111" s="12"/>
      <c r="E111" s="12"/>
      <c r="F111" s="12"/>
      <c r="G111" s="40"/>
      <c r="H111" s="40"/>
      <c r="I111" s="41"/>
      <c r="J111" s="41"/>
      <c r="K111" s="41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5" hidden="1">
      <c r="A112" s="12"/>
      <c r="B112" s="12"/>
      <c r="C112" s="12" t="s">
        <v>45</v>
      </c>
      <c r="D112" s="12"/>
      <c r="E112" s="12"/>
      <c r="F112" s="12"/>
      <c r="G112" s="40"/>
      <c r="H112" s="40"/>
      <c r="I112" s="41"/>
      <c r="J112" s="41"/>
      <c r="K112" s="41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5" hidden="1">
      <c r="A113" s="12"/>
      <c r="B113" s="12"/>
      <c r="C113" s="12" t="s">
        <v>37</v>
      </c>
      <c r="D113" s="12"/>
      <c r="E113" s="12"/>
      <c r="F113" s="12"/>
      <c r="G113" s="40"/>
      <c r="H113" s="40"/>
      <c r="I113" s="41"/>
      <c r="J113" s="41"/>
      <c r="K113" s="41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5" hidden="1">
      <c r="A114" s="12"/>
      <c r="B114" s="12"/>
      <c r="C114" s="12" t="s">
        <v>55</v>
      </c>
      <c r="D114" s="12"/>
      <c r="E114" s="12"/>
      <c r="F114" s="12"/>
      <c r="G114" s="40"/>
      <c r="H114" s="40"/>
      <c r="I114" s="41"/>
      <c r="J114" s="41"/>
      <c r="K114" s="41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5" hidden="1">
      <c r="A115" s="12"/>
      <c r="B115" s="12"/>
      <c r="C115" s="12" t="s">
        <v>70</v>
      </c>
      <c r="D115" s="12"/>
      <c r="E115" s="12"/>
      <c r="F115" s="12"/>
      <c r="G115" s="40"/>
      <c r="H115" s="40"/>
      <c r="I115" s="41"/>
      <c r="J115" s="41"/>
      <c r="K115" s="41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5" hidden="1">
      <c r="A116" s="12"/>
      <c r="B116" s="12"/>
      <c r="C116" s="43" t="s">
        <v>35</v>
      </c>
      <c r="D116" s="12"/>
      <c r="E116" s="12"/>
      <c r="F116" s="12"/>
      <c r="G116" s="40"/>
      <c r="H116" s="40"/>
      <c r="I116" s="41"/>
      <c r="J116" s="41"/>
      <c r="K116" s="41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5" hidden="1">
      <c r="A117" s="12"/>
      <c r="B117" s="12"/>
      <c r="C117" s="12" t="s">
        <v>60</v>
      </c>
      <c r="D117" s="12"/>
      <c r="E117" s="12"/>
      <c r="F117" s="12"/>
      <c r="G117" s="40"/>
      <c r="H117" s="40"/>
      <c r="I117" s="41"/>
      <c r="J117" s="41"/>
      <c r="K117" s="41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5" hidden="1">
      <c r="A118" s="12"/>
      <c r="B118" s="12"/>
      <c r="C118" s="12" t="s">
        <v>50</v>
      </c>
      <c r="D118" s="12"/>
      <c r="E118" s="12"/>
      <c r="F118" s="12"/>
      <c r="G118" s="40"/>
      <c r="H118" s="40"/>
      <c r="I118" s="41"/>
      <c r="J118" s="41"/>
      <c r="K118" s="41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5" hidden="1">
      <c r="A119" s="12"/>
      <c r="B119" s="12"/>
      <c r="C119" s="12" t="s">
        <v>59</v>
      </c>
      <c r="D119" s="12"/>
      <c r="E119" s="12"/>
      <c r="F119" s="12"/>
      <c r="G119" s="40"/>
      <c r="H119" s="40"/>
      <c r="I119" s="41"/>
      <c r="J119" s="41"/>
      <c r="K119" s="41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5" hidden="1">
      <c r="A120" s="12"/>
      <c r="B120" s="12"/>
      <c r="C120" s="12" t="s">
        <v>72</v>
      </c>
      <c r="D120" s="12"/>
      <c r="E120" s="12"/>
      <c r="F120" s="12"/>
      <c r="G120" s="40"/>
      <c r="H120" s="40"/>
      <c r="I120" s="41"/>
      <c r="J120" s="41"/>
      <c r="K120" s="41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5" hidden="1">
      <c r="A121" s="12"/>
      <c r="B121" s="12"/>
      <c r="C121" s="12" t="s">
        <v>58</v>
      </c>
      <c r="D121" s="12"/>
      <c r="E121" s="12"/>
      <c r="F121" s="12"/>
      <c r="G121" s="40"/>
      <c r="H121" s="40"/>
      <c r="I121" s="41"/>
      <c r="J121" s="41"/>
      <c r="K121" s="41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5" hidden="1">
      <c r="A122" s="12"/>
      <c r="B122" s="12"/>
      <c r="C122" s="12" t="s">
        <v>61</v>
      </c>
      <c r="D122" s="12"/>
      <c r="E122" s="12"/>
      <c r="F122" s="12"/>
      <c r="G122" s="40"/>
      <c r="H122" s="40"/>
      <c r="I122" s="41"/>
      <c r="J122" s="41"/>
      <c r="K122" s="41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5" hidden="1">
      <c r="A123" s="12"/>
      <c r="B123" s="12"/>
      <c r="C123" s="12" t="s">
        <v>29</v>
      </c>
      <c r="D123" s="12"/>
      <c r="E123" s="12"/>
      <c r="F123" s="12"/>
      <c r="G123" s="40"/>
      <c r="H123" s="40"/>
      <c r="I123" s="41"/>
      <c r="J123" s="41"/>
      <c r="K123" s="41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5" hidden="1">
      <c r="A124" s="12"/>
      <c r="B124" s="12"/>
      <c r="C124" s="12" t="s">
        <v>73</v>
      </c>
      <c r="D124" s="12"/>
      <c r="E124" s="12"/>
      <c r="F124" s="12"/>
      <c r="G124" s="40"/>
      <c r="H124" s="40"/>
      <c r="I124" s="41"/>
      <c r="J124" s="41"/>
      <c r="K124" s="41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5" hidden="1">
      <c r="A125" s="12"/>
      <c r="B125" s="12"/>
      <c r="C125" s="12" t="s">
        <v>74</v>
      </c>
      <c r="D125" s="12"/>
      <c r="E125" s="12"/>
      <c r="F125" s="12"/>
      <c r="G125" s="40"/>
      <c r="H125" s="40"/>
      <c r="I125" s="41"/>
      <c r="J125" s="41"/>
      <c r="K125" s="41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5" hidden="1">
      <c r="A126" s="12"/>
      <c r="B126" s="12"/>
      <c r="C126" s="12" t="s">
        <v>75</v>
      </c>
      <c r="D126" s="12"/>
      <c r="E126" s="12"/>
      <c r="F126" s="12"/>
      <c r="G126" s="40"/>
      <c r="H126" s="40"/>
      <c r="I126" s="41"/>
      <c r="J126" s="41"/>
      <c r="K126" s="41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5" hidden="1">
      <c r="A127" s="12"/>
      <c r="B127" s="12"/>
      <c r="C127" s="12" t="s">
        <v>76</v>
      </c>
      <c r="D127" s="12"/>
      <c r="E127" s="12"/>
      <c r="F127" s="12"/>
      <c r="G127" s="40"/>
      <c r="H127" s="40"/>
      <c r="I127" s="41"/>
      <c r="J127" s="41"/>
      <c r="K127" s="41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5" hidden="1">
      <c r="A128" s="12"/>
      <c r="B128" s="12"/>
      <c r="C128" s="12" t="s">
        <v>77</v>
      </c>
      <c r="D128" s="12"/>
      <c r="E128" s="12"/>
      <c r="F128" s="12"/>
      <c r="G128" s="40"/>
      <c r="H128" s="40"/>
      <c r="I128" s="41"/>
      <c r="J128" s="41"/>
      <c r="K128" s="41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5" hidden="1">
      <c r="A129" s="12"/>
      <c r="B129" s="12"/>
      <c r="C129" s="12" t="s">
        <v>78</v>
      </c>
      <c r="D129" s="12"/>
      <c r="E129" s="12"/>
      <c r="F129" s="12"/>
      <c r="G129" s="40"/>
      <c r="H129" s="40"/>
      <c r="I129" s="41"/>
      <c r="J129" s="41"/>
      <c r="K129" s="41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5" hidden="1">
      <c r="A130" s="12"/>
      <c r="B130" s="12"/>
      <c r="C130" s="12" t="s">
        <v>79</v>
      </c>
      <c r="D130" s="12"/>
      <c r="E130" s="12"/>
      <c r="F130" s="12"/>
      <c r="G130" s="40"/>
      <c r="H130" s="40"/>
      <c r="I130" s="41"/>
      <c r="J130" s="41"/>
      <c r="K130" s="41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5" hidden="1">
      <c r="A131" s="12"/>
      <c r="B131" s="12"/>
      <c r="C131" s="12" t="s">
        <v>80</v>
      </c>
      <c r="D131" s="12"/>
      <c r="E131" s="12"/>
      <c r="F131" s="12"/>
      <c r="G131" s="40"/>
      <c r="H131" s="40"/>
      <c r="I131" s="41"/>
      <c r="J131" s="41"/>
      <c r="K131" s="41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5" hidden="1">
      <c r="A132" s="12"/>
      <c r="B132" s="12"/>
      <c r="C132" s="43" t="s">
        <v>81</v>
      </c>
      <c r="D132" s="12"/>
      <c r="E132" s="12"/>
      <c r="F132" s="12"/>
      <c r="G132" s="40"/>
      <c r="H132" s="40"/>
      <c r="I132" s="41"/>
      <c r="J132" s="41"/>
      <c r="K132" s="41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5" hidden="1">
      <c r="A133" s="12"/>
      <c r="B133" s="12"/>
      <c r="C133" s="12" t="s">
        <v>82</v>
      </c>
      <c r="D133" s="12"/>
      <c r="E133" s="12"/>
      <c r="F133" s="12"/>
      <c r="G133" s="40"/>
      <c r="H133" s="40"/>
      <c r="I133" s="41"/>
      <c r="J133" s="41"/>
      <c r="K133" s="41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5" hidden="1">
      <c r="A134" s="12"/>
      <c r="B134" s="12"/>
      <c r="C134" s="12" t="s">
        <v>83</v>
      </c>
      <c r="D134" s="12"/>
      <c r="E134" s="12"/>
      <c r="F134" s="12"/>
      <c r="G134" s="40"/>
      <c r="H134" s="40"/>
      <c r="I134" s="41"/>
      <c r="J134" s="41"/>
      <c r="K134" s="41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5" hidden="1">
      <c r="A135" s="12"/>
      <c r="B135" s="12"/>
      <c r="C135" s="12" t="s">
        <v>84</v>
      </c>
      <c r="D135" s="12"/>
      <c r="E135" s="12"/>
      <c r="F135" s="12"/>
      <c r="G135" s="40"/>
      <c r="H135" s="40"/>
      <c r="I135" s="41"/>
      <c r="J135" s="41"/>
      <c r="K135" s="41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5" hidden="1">
      <c r="A136" s="12"/>
      <c r="B136" s="12"/>
      <c r="C136" s="12" t="s">
        <v>85</v>
      </c>
      <c r="D136" s="12"/>
      <c r="E136" s="12"/>
      <c r="F136" s="12"/>
      <c r="G136" s="40"/>
      <c r="H136" s="40"/>
      <c r="I136" s="41"/>
      <c r="J136" s="41"/>
      <c r="K136" s="41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5" hidden="1">
      <c r="A137" s="12"/>
      <c r="B137" s="12"/>
      <c r="C137" s="12" t="s">
        <v>86</v>
      </c>
      <c r="D137" s="12"/>
      <c r="E137" s="12"/>
      <c r="F137" s="12"/>
      <c r="G137" s="40"/>
      <c r="H137" s="40"/>
      <c r="I137" s="41"/>
      <c r="J137" s="41"/>
      <c r="K137" s="41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5" hidden="1">
      <c r="A138" s="12"/>
      <c r="B138" s="12"/>
      <c r="C138" s="12" t="s">
        <v>87</v>
      </c>
      <c r="D138" s="12"/>
      <c r="E138" s="12"/>
      <c r="F138" s="12"/>
      <c r="G138" s="40"/>
      <c r="H138" s="40"/>
      <c r="I138" s="41"/>
      <c r="J138" s="41"/>
      <c r="K138" s="41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5" hidden="1">
      <c r="A139" s="12"/>
      <c r="B139" s="12"/>
      <c r="C139" s="12" t="s">
        <v>88</v>
      </c>
      <c r="D139" s="12"/>
      <c r="E139" s="12"/>
      <c r="F139" s="12"/>
      <c r="G139" s="40"/>
      <c r="H139" s="40"/>
      <c r="I139" s="41"/>
      <c r="J139" s="41"/>
      <c r="K139" s="41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5" hidden="1">
      <c r="A140" s="12"/>
      <c r="B140" s="12"/>
      <c r="C140" s="12" t="s">
        <v>89</v>
      </c>
      <c r="D140" s="12"/>
      <c r="E140" s="12"/>
      <c r="F140" s="12"/>
      <c r="G140" s="40"/>
      <c r="H140" s="40"/>
      <c r="I140" s="41"/>
      <c r="J140" s="41"/>
      <c r="K140" s="41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5" hidden="1">
      <c r="A141" s="12"/>
      <c r="B141" s="12"/>
      <c r="C141" s="12" t="s">
        <v>90</v>
      </c>
      <c r="D141" s="12"/>
      <c r="E141" s="12"/>
      <c r="F141" s="12"/>
      <c r="G141" s="40"/>
      <c r="H141" s="40"/>
      <c r="I141" s="41"/>
      <c r="J141" s="41"/>
      <c r="K141" s="41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5" hidden="1">
      <c r="A142" s="12"/>
      <c r="B142" s="12"/>
      <c r="C142" s="12" t="s">
        <v>91</v>
      </c>
      <c r="D142" s="12"/>
      <c r="E142" s="12"/>
      <c r="F142" s="12"/>
      <c r="G142" s="40"/>
      <c r="H142" s="40"/>
      <c r="I142" s="41"/>
      <c r="J142" s="41"/>
      <c r="K142" s="41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5" hidden="1">
      <c r="A143" s="12"/>
      <c r="B143" s="12"/>
      <c r="C143" s="12"/>
      <c r="D143" s="12"/>
      <c r="E143" s="12"/>
      <c r="F143" s="12"/>
      <c r="G143" s="40"/>
      <c r="H143" s="40"/>
      <c r="I143" s="41"/>
      <c r="J143" s="41"/>
      <c r="K143" s="41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5">
      <c r="A144" s="12"/>
      <c r="B144" s="12"/>
      <c r="C144" s="12"/>
      <c r="D144" s="12"/>
      <c r="E144" s="12"/>
      <c r="F144" s="12"/>
      <c r="G144" s="40"/>
      <c r="H144" s="40"/>
      <c r="I144" s="41"/>
      <c r="J144" s="41"/>
      <c r="K144" s="41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5">
      <c r="A145" s="12"/>
      <c r="B145" s="12"/>
      <c r="C145" s="12"/>
      <c r="D145" s="12"/>
      <c r="E145" s="12"/>
      <c r="F145" s="12"/>
      <c r="G145" s="40"/>
      <c r="H145" s="40"/>
      <c r="I145" s="41"/>
      <c r="J145" s="41"/>
      <c r="K145" s="41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5">
      <c r="A146" s="12"/>
      <c r="B146" s="12"/>
      <c r="C146" s="12"/>
      <c r="D146" s="12"/>
      <c r="E146" s="12"/>
      <c r="F146" s="12"/>
      <c r="G146" s="40"/>
      <c r="H146" s="40"/>
      <c r="I146" s="41"/>
      <c r="J146" s="41"/>
      <c r="K146" s="41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5">
      <c r="A147" s="12"/>
      <c r="B147" s="12"/>
      <c r="C147" s="12"/>
      <c r="D147" s="12"/>
      <c r="E147" s="12"/>
      <c r="F147" s="12"/>
      <c r="G147" s="40"/>
      <c r="H147" s="40"/>
      <c r="I147" s="41"/>
      <c r="J147" s="41"/>
      <c r="K147" s="41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5">
      <c r="A148" s="12"/>
      <c r="B148" s="12"/>
      <c r="C148" s="12"/>
      <c r="D148" s="12"/>
      <c r="E148" s="12"/>
      <c r="F148" s="12"/>
      <c r="G148" s="40"/>
      <c r="H148" s="40"/>
      <c r="I148" s="41"/>
      <c r="J148" s="41"/>
      <c r="K148" s="41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5">
      <c r="A149" s="12"/>
      <c r="B149" s="12"/>
      <c r="C149" s="12"/>
      <c r="D149" s="12"/>
      <c r="E149" s="12"/>
      <c r="F149" s="12"/>
      <c r="G149" s="40"/>
      <c r="H149" s="40"/>
      <c r="I149" s="41"/>
      <c r="J149" s="41"/>
      <c r="K149" s="41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5">
      <c r="A150" s="12"/>
      <c r="B150" s="12"/>
      <c r="C150" s="12"/>
      <c r="D150" s="12"/>
      <c r="E150" s="12"/>
      <c r="F150" s="12"/>
      <c r="G150" s="40"/>
      <c r="H150" s="40"/>
      <c r="I150" s="41"/>
      <c r="J150" s="41"/>
      <c r="K150" s="41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5">
      <c r="A151" s="12"/>
      <c r="B151" s="12"/>
      <c r="C151" s="12"/>
      <c r="D151" s="12"/>
      <c r="E151" s="12"/>
      <c r="F151" s="12"/>
      <c r="G151" s="40"/>
      <c r="H151" s="40"/>
      <c r="I151" s="41"/>
      <c r="J151" s="41"/>
      <c r="K151" s="41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5">
      <c r="A152" s="12"/>
      <c r="B152" s="12"/>
      <c r="C152" s="12"/>
      <c r="D152" s="12"/>
      <c r="E152" s="12"/>
      <c r="F152" s="12"/>
      <c r="G152" s="40"/>
      <c r="H152" s="40"/>
      <c r="I152" s="41"/>
      <c r="J152" s="41"/>
      <c r="K152" s="41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5">
      <c r="A153" s="12"/>
      <c r="B153" s="12"/>
      <c r="C153" s="12"/>
      <c r="D153" s="12"/>
      <c r="E153" s="12"/>
      <c r="F153" s="12"/>
      <c r="G153" s="40"/>
      <c r="H153" s="40"/>
      <c r="I153" s="41"/>
      <c r="J153" s="41"/>
      <c r="K153" s="41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5">
      <c r="A154" s="12"/>
      <c r="B154" s="12"/>
      <c r="C154" s="12"/>
      <c r="D154" s="12"/>
      <c r="E154" s="12"/>
      <c r="F154" s="12"/>
      <c r="G154" s="40"/>
      <c r="H154" s="40"/>
      <c r="I154" s="41"/>
      <c r="J154" s="41"/>
      <c r="K154" s="41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5">
      <c r="A155" s="12"/>
      <c r="B155" s="12"/>
      <c r="C155" s="12"/>
      <c r="D155" s="12"/>
      <c r="E155" s="12"/>
      <c r="F155" s="12"/>
      <c r="G155" s="40"/>
      <c r="H155" s="40"/>
      <c r="I155" s="41"/>
      <c r="J155" s="41"/>
      <c r="K155" s="41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5">
      <c r="A156" s="12"/>
      <c r="B156" s="12"/>
      <c r="C156" s="12"/>
      <c r="D156" s="12"/>
      <c r="E156" s="12"/>
      <c r="F156" s="12"/>
      <c r="G156" s="40"/>
      <c r="H156" s="40"/>
      <c r="I156" s="41"/>
      <c r="J156" s="41"/>
      <c r="K156" s="41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5">
      <c r="A157" s="12"/>
      <c r="B157" s="12"/>
      <c r="C157" s="12"/>
      <c r="D157" s="12"/>
      <c r="E157" s="12"/>
      <c r="F157" s="12"/>
      <c r="G157" s="40"/>
      <c r="H157" s="40"/>
      <c r="I157" s="41"/>
      <c r="J157" s="41"/>
      <c r="K157" s="41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5">
      <c r="A158" s="12"/>
      <c r="B158" s="12"/>
      <c r="C158" s="12"/>
      <c r="D158" s="12"/>
      <c r="E158" s="12"/>
      <c r="F158" s="12"/>
      <c r="G158" s="40"/>
      <c r="H158" s="40"/>
      <c r="I158" s="41"/>
      <c r="J158" s="41"/>
      <c r="K158" s="41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5">
      <c r="A159" s="12"/>
      <c r="B159" s="12"/>
      <c r="C159" s="12"/>
      <c r="D159" s="12"/>
      <c r="E159" s="12"/>
      <c r="F159" s="12"/>
      <c r="G159" s="40"/>
      <c r="H159" s="40"/>
      <c r="I159" s="41"/>
      <c r="J159" s="41"/>
      <c r="K159" s="41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5">
      <c r="A160" s="12"/>
      <c r="B160" s="12"/>
      <c r="C160" s="12"/>
      <c r="D160" s="12"/>
      <c r="E160" s="12"/>
      <c r="F160" s="12"/>
      <c r="G160" s="40"/>
      <c r="H160" s="40"/>
      <c r="I160" s="41"/>
      <c r="J160" s="41"/>
      <c r="K160" s="41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5">
      <c r="A161" s="12"/>
      <c r="B161" s="12"/>
      <c r="C161" s="12"/>
      <c r="D161" s="12"/>
      <c r="E161" s="12"/>
      <c r="F161" s="12"/>
      <c r="G161" s="40"/>
      <c r="H161" s="40"/>
      <c r="I161" s="41"/>
      <c r="J161" s="41"/>
      <c r="K161" s="41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5">
      <c r="A162" s="12"/>
      <c r="B162" s="12"/>
      <c r="C162" s="12"/>
      <c r="D162" s="12"/>
      <c r="E162" s="12"/>
      <c r="F162" s="12"/>
      <c r="G162" s="40"/>
      <c r="H162" s="40"/>
      <c r="I162" s="41"/>
      <c r="J162" s="41"/>
      <c r="K162" s="41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5">
      <c r="A163" s="12"/>
      <c r="B163" s="12"/>
      <c r="C163" s="12"/>
      <c r="D163" s="12"/>
      <c r="E163" s="12"/>
      <c r="F163" s="12"/>
      <c r="G163" s="40"/>
      <c r="H163" s="40"/>
      <c r="I163" s="41"/>
      <c r="J163" s="41"/>
      <c r="K163" s="41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5">
      <c r="A164" s="12"/>
      <c r="B164" s="12"/>
      <c r="C164" s="12"/>
      <c r="D164" s="12"/>
      <c r="E164" s="12"/>
      <c r="F164" s="12"/>
      <c r="G164" s="40"/>
      <c r="H164" s="40"/>
      <c r="I164" s="41"/>
      <c r="J164" s="41"/>
      <c r="K164" s="41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5">
      <c r="A165" s="12"/>
      <c r="B165" s="12"/>
      <c r="C165" s="12"/>
      <c r="D165" s="12"/>
      <c r="E165" s="12"/>
      <c r="F165" s="12"/>
      <c r="G165" s="40"/>
      <c r="H165" s="40"/>
      <c r="I165" s="41"/>
      <c r="J165" s="41"/>
      <c r="K165" s="41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5">
      <c r="A166" s="12"/>
      <c r="B166" s="12"/>
      <c r="C166" s="12"/>
      <c r="D166" s="12"/>
      <c r="E166" s="12"/>
      <c r="F166" s="12"/>
      <c r="G166" s="40"/>
      <c r="H166" s="40"/>
      <c r="I166" s="41"/>
      <c r="J166" s="41"/>
      <c r="K166" s="41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5">
      <c r="A167" s="12"/>
      <c r="B167" s="12"/>
      <c r="C167" s="12"/>
      <c r="D167" s="12"/>
      <c r="E167" s="12"/>
      <c r="F167" s="12"/>
      <c r="G167" s="40"/>
      <c r="H167" s="40"/>
      <c r="I167" s="41"/>
      <c r="J167" s="41"/>
      <c r="K167" s="41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5">
      <c r="A168" s="12"/>
      <c r="B168" s="12"/>
      <c r="C168" s="12"/>
      <c r="D168" s="12"/>
      <c r="E168" s="12"/>
      <c r="F168" s="12"/>
      <c r="G168" s="40"/>
      <c r="H168" s="40"/>
      <c r="I168" s="41"/>
      <c r="J168" s="41"/>
      <c r="K168" s="41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5">
      <c r="A169" s="12"/>
      <c r="B169" s="12"/>
      <c r="C169" s="12"/>
      <c r="D169" s="12"/>
      <c r="E169" s="12"/>
      <c r="F169" s="12"/>
      <c r="G169" s="40"/>
      <c r="H169" s="40"/>
      <c r="I169" s="41"/>
      <c r="J169" s="41"/>
      <c r="K169" s="41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5">
      <c r="A170" s="12"/>
      <c r="B170" s="12"/>
      <c r="C170" s="12"/>
      <c r="D170" s="12"/>
      <c r="E170" s="12"/>
      <c r="F170" s="12"/>
      <c r="G170" s="40"/>
      <c r="H170" s="40"/>
      <c r="I170" s="41"/>
      <c r="J170" s="41"/>
      <c r="K170" s="41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5">
      <c r="A171" s="12"/>
      <c r="B171" s="12"/>
      <c r="C171" s="12"/>
      <c r="D171" s="12"/>
      <c r="E171" s="12"/>
      <c r="F171" s="12"/>
      <c r="G171" s="40"/>
      <c r="H171" s="40"/>
      <c r="I171" s="41"/>
      <c r="J171" s="41"/>
      <c r="K171" s="41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5">
      <c r="A172" s="12"/>
      <c r="B172" s="12"/>
      <c r="C172" s="12"/>
      <c r="D172" s="12"/>
      <c r="E172" s="12"/>
      <c r="F172" s="12"/>
      <c r="G172" s="40"/>
      <c r="H172" s="40"/>
      <c r="I172" s="41"/>
      <c r="J172" s="41"/>
      <c r="K172" s="41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5">
      <c r="A173" s="12"/>
      <c r="B173" s="12"/>
      <c r="C173" s="12"/>
      <c r="D173" s="12"/>
      <c r="E173" s="12"/>
      <c r="F173" s="12"/>
      <c r="G173" s="40"/>
      <c r="H173" s="40"/>
      <c r="I173" s="41"/>
      <c r="J173" s="41"/>
      <c r="K173" s="41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5">
      <c r="A174" s="12"/>
      <c r="B174" s="12"/>
      <c r="C174" s="12"/>
      <c r="D174" s="12"/>
      <c r="E174" s="12"/>
      <c r="F174" s="12"/>
      <c r="G174" s="40"/>
      <c r="H174" s="40"/>
      <c r="I174" s="41"/>
      <c r="J174" s="41"/>
      <c r="K174" s="41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5">
      <c r="A175" s="12"/>
      <c r="B175" s="12"/>
      <c r="C175" s="12"/>
      <c r="D175" s="12"/>
      <c r="E175" s="12"/>
      <c r="F175" s="12"/>
      <c r="G175" s="40"/>
      <c r="H175" s="40"/>
      <c r="I175" s="41"/>
      <c r="J175" s="41"/>
      <c r="K175" s="41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5">
      <c r="A176" s="12"/>
      <c r="B176" s="12"/>
      <c r="C176" s="12"/>
      <c r="D176" s="12"/>
      <c r="E176" s="12"/>
      <c r="F176" s="12"/>
      <c r="G176" s="40"/>
      <c r="H176" s="40"/>
      <c r="I176" s="41"/>
      <c r="J176" s="41"/>
      <c r="K176" s="41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5">
      <c r="A177" s="12"/>
      <c r="B177" s="12"/>
      <c r="C177" s="12"/>
      <c r="D177" s="12"/>
      <c r="E177" s="12"/>
      <c r="F177" s="12"/>
      <c r="G177" s="40"/>
      <c r="H177" s="40"/>
      <c r="I177" s="41"/>
      <c r="J177" s="41"/>
      <c r="K177" s="41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5">
      <c r="A178" s="12"/>
      <c r="B178" s="12"/>
      <c r="C178" s="12"/>
      <c r="D178" s="12"/>
      <c r="E178" s="12"/>
      <c r="F178" s="12"/>
      <c r="G178" s="40"/>
      <c r="H178" s="40"/>
      <c r="I178" s="41"/>
      <c r="J178" s="41"/>
      <c r="K178" s="41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5">
      <c r="A179" s="12"/>
      <c r="B179" s="12"/>
      <c r="C179" s="12"/>
      <c r="D179" s="12"/>
      <c r="E179" s="12"/>
      <c r="F179" s="12"/>
      <c r="G179" s="40"/>
      <c r="H179" s="40"/>
      <c r="I179" s="41"/>
      <c r="J179" s="41"/>
      <c r="K179" s="41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5">
      <c r="A180" s="12"/>
      <c r="B180" s="12"/>
      <c r="C180" s="12"/>
      <c r="D180" s="12"/>
      <c r="E180" s="12"/>
      <c r="F180" s="12"/>
      <c r="G180" s="40"/>
      <c r="H180" s="40"/>
      <c r="I180" s="41"/>
      <c r="J180" s="41"/>
      <c r="K180" s="41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5">
      <c r="A181" s="12"/>
      <c r="B181" s="12"/>
      <c r="C181" s="12"/>
      <c r="D181" s="12"/>
      <c r="E181" s="12"/>
      <c r="F181" s="12"/>
      <c r="G181" s="40"/>
      <c r="H181" s="40"/>
      <c r="I181" s="41"/>
      <c r="J181" s="41"/>
      <c r="K181" s="41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5">
      <c r="A182" s="12"/>
      <c r="B182" s="12"/>
      <c r="C182" s="12"/>
      <c r="D182" s="12"/>
      <c r="E182" s="12"/>
      <c r="F182" s="12"/>
      <c r="G182" s="40"/>
      <c r="H182" s="40"/>
      <c r="I182" s="41"/>
      <c r="J182" s="41"/>
      <c r="K182" s="41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5">
      <c r="A183" s="12"/>
      <c r="B183" s="12"/>
      <c r="C183" s="12"/>
      <c r="D183" s="12"/>
      <c r="E183" s="12"/>
      <c r="F183" s="12"/>
      <c r="G183" s="40"/>
      <c r="H183" s="40"/>
      <c r="I183" s="41"/>
      <c r="J183" s="41"/>
      <c r="K183" s="41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5">
      <c r="A184" s="12"/>
      <c r="B184" s="12"/>
      <c r="C184" s="12"/>
      <c r="D184" s="12"/>
      <c r="E184" s="12"/>
      <c r="F184" s="12"/>
      <c r="G184" s="40"/>
      <c r="H184" s="40"/>
      <c r="I184" s="41"/>
      <c r="J184" s="41"/>
      <c r="K184" s="41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5">
      <c r="A185" s="12"/>
      <c r="B185" s="12"/>
      <c r="C185" s="12"/>
      <c r="D185" s="12"/>
      <c r="E185" s="12"/>
      <c r="F185" s="12"/>
      <c r="G185" s="40"/>
      <c r="H185" s="40"/>
      <c r="I185" s="41"/>
      <c r="J185" s="41"/>
      <c r="K185" s="41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5">
      <c r="A186" s="12"/>
      <c r="B186" s="12"/>
      <c r="C186" s="12"/>
      <c r="D186" s="12"/>
      <c r="E186" s="12"/>
      <c r="F186" s="12"/>
      <c r="G186" s="40"/>
      <c r="H186" s="40"/>
      <c r="I186" s="41"/>
      <c r="J186" s="41"/>
      <c r="K186" s="41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5">
      <c r="A187" s="12"/>
      <c r="B187" s="12"/>
      <c r="C187" s="12"/>
      <c r="D187" s="12"/>
      <c r="E187" s="12"/>
      <c r="F187" s="12"/>
      <c r="G187" s="40"/>
      <c r="H187" s="40"/>
      <c r="I187" s="41"/>
      <c r="J187" s="41"/>
      <c r="K187" s="41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5">
      <c r="A188" s="12"/>
      <c r="B188" s="12"/>
      <c r="C188" s="12"/>
      <c r="D188" s="12"/>
      <c r="E188" s="12"/>
      <c r="F188" s="12"/>
      <c r="G188" s="40"/>
      <c r="H188" s="40"/>
      <c r="I188" s="41"/>
      <c r="J188" s="41"/>
      <c r="K188" s="41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5">
      <c r="A189" s="12"/>
      <c r="B189" s="12"/>
      <c r="C189" s="12"/>
      <c r="D189" s="12"/>
      <c r="E189" s="12"/>
      <c r="F189" s="12"/>
      <c r="G189" s="40"/>
      <c r="H189" s="40"/>
      <c r="I189" s="41"/>
      <c r="J189" s="41"/>
      <c r="K189" s="41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5">
      <c r="A190" s="12"/>
      <c r="B190" s="12"/>
      <c r="C190" s="12"/>
      <c r="D190" s="12"/>
      <c r="E190" s="12"/>
      <c r="F190" s="12"/>
      <c r="G190" s="40"/>
      <c r="H190" s="40"/>
      <c r="I190" s="41"/>
      <c r="J190" s="41"/>
      <c r="K190" s="41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5">
      <c r="A191" s="12"/>
      <c r="B191" s="12"/>
      <c r="C191" s="12"/>
      <c r="D191" s="12"/>
      <c r="E191" s="12"/>
      <c r="F191" s="12"/>
      <c r="G191" s="40"/>
      <c r="H191" s="40"/>
      <c r="I191" s="41"/>
      <c r="J191" s="41"/>
      <c r="K191" s="41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5">
      <c r="A192" s="12"/>
      <c r="B192" s="12"/>
      <c r="C192" s="12"/>
      <c r="D192" s="12"/>
      <c r="E192" s="12"/>
      <c r="F192" s="12"/>
      <c r="G192" s="40"/>
      <c r="H192" s="40"/>
      <c r="I192" s="41"/>
      <c r="J192" s="41"/>
      <c r="K192" s="41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5">
      <c r="A193" s="12"/>
      <c r="B193" s="12"/>
      <c r="C193" s="12"/>
      <c r="D193" s="12"/>
      <c r="E193" s="12"/>
      <c r="F193" s="12"/>
      <c r="G193" s="40"/>
      <c r="H193" s="40"/>
      <c r="I193" s="41"/>
      <c r="J193" s="41"/>
      <c r="K193" s="41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5">
      <c r="A194" s="12"/>
      <c r="B194" s="12"/>
      <c r="C194" s="12"/>
      <c r="D194" s="12"/>
      <c r="E194" s="12"/>
      <c r="F194" s="12"/>
      <c r="G194" s="40"/>
      <c r="H194" s="40"/>
      <c r="I194" s="41"/>
      <c r="J194" s="41"/>
      <c r="K194" s="41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5">
      <c r="A195" s="12"/>
      <c r="B195" s="12"/>
      <c r="C195" s="12"/>
      <c r="D195" s="12"/>
      <c r="E195" s="12"/>
      <c r="F195" s="12"/>
      <c r="G195" s="40"/>
      <c r="H195" s="40"/>
      <c r="I195" s="41"/>
      <c r="J195" s="41"/>
      <c r="K195" s="41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5">
      <c r="A196" s="12"/>
      <c r="B196" s="12"/>
      <c r="C196" s="12"/>
      <c r="D196" s="12"/>
      <c r="E196" s="12"/>
      <c r="F196" s="12"/>
      <c r="G196" s="40"/>
      <c r="H196" s="40"/>
      <c r="I196" s="41"/>
      <c r="J196" s="41"/>
      <c r="K196" s="41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5">
      <c r="A197" s="12"/>
      <c r="B197" s="12"/>
      <c r="C197" s="12"/>
      <c r="D197" s="12"/>
      <c r="E197" s="12"/>
      <c r="F197" s="12"/>
      <c r="G197" s="40"/>
      <c r="H197" s="40"/>
      <c r="I197" s="41"/>
      <c r="J197" s="41"/>
      <c r="K197" s="41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5">
      <c r="A198" s="12"/>
      <c r="B198" s="12"/>
      <c r="C198" s="12"/>
      <c r="D198" s="12"/>
      <c r="E198" s="12"/>
      <c r="F198" s="12"/>
      <c r="G198" s="40"/>
      <c r="H198" s="40"/>
      <c r="I198" s="41"/>
      <c r="J198" s="41"/>
      <c r="K198" s="41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5">
      <c r="A199" s="12"/>
      <c r="B199" s="12"/>
      <c r="C199" s="12"/>
      <c r="D199" s="12"/>
      <c r="E199" s="12"/>
      <c r="F199" s="12"/>
      <c r="G199" s="40"/>
      <c r="H199" s="40"/>
      <c r="I199" s="41"/>
      <c r="J199" s="41"/>
      <c r="K199" s="41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5">
      <c r="A200" s="12"/>
      <c r="B200" s="12"/>
      <c r="C200" s="12"/>
      <c r="D200" s="12"/>
      <c r="E200" s="12"/>
      <c r="F200" s="12"/>
      <c r="G200" s="40"/>
      <c r="H200" s="40"/>
      <c r="I200" s="41"/>
      <c r="J200" s="41"/>
      <c r="K200" s="41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5">
      <c r="A201" s="12"/>
      <c r="B201" s="12"/>
      <c r="C201" s="12"/>
      <c r="D201" s="12"/>
      <c r="E201" s="12"/>
      <c r="F201" s="12"/>
      <c r="G201" s="40"/>
      <c r="H201" s="40"/>
      <c r="I201" s="41"/>
      <c r="J201" s="41"/>
      <c r="K201" s="41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5">
      <c r="A202" s="12"/>
      <c r="B202" s="12"/>
      <c r="C202" s="12"/>
      <c r="D202" s="12"/>
      <c r="E202" s="12"/>
      <c r="F202" s="12"/>
      <c r="G202" s="40"/>
      <c r="H202" s="40"/>
      <c r="I202" s="41"/>
      <c r="J202" s="41"/>
      <c r="K202" s="41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5">
      <c r="A203" s="12"/>
      <c r="B203" s="12"/>
      <c r="C203" s="12"/>
      <c r="D203" s="12"/>
      <c r="E203" s="12"/>
      <c r="F203" s="12"/>
      <c r="G203" s="40"/>
      <c r="H203" s="40"/>
      <c r="I203" s="41"/>
      <c r="J203" s="41"/>
      <c r="K203" s="41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5">
      <c r="A204" s="12"/>
      <c r="B204" s="12"/>
      <c r="C204" s="12"/>
      <c r="D204" s="12"/>
      <c r="E204" s="12"/>
      <c r="F204" s="12"/>
      <c r="G204" s="40"/>
      <c r="H204" s="40"/>
      <c r="I204" s="41"/>
      <c r="J204" s="41"/>
      <c r="K204" s="41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5">
      <c r="A205" s="12"/>
      <c r="B205" s="12"/>
      <c r="C205" s="12"/>
      <c r="D205" s="12"/>
      <c r="E205" s="12"/>
      <c r="F205" s="12"/>
      <c r="G205" s="40"/>
      <c r="H205" s="40"/>
      <c r="I205" s="41"/>
      <c r="J205" s="41"/>
      <c r="K205" s="41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</sheetData>
  <mergeCells count="149">
    <mergeCell ref="B7:C7"/>
    <mergeCell ref="J5:K5"/>
    <mergeCell ref="J6:K6"/>
    <mergeCell ref="J4:K4"/>
    <mergeCell ref="J7:K7"/>
    <mergeCell ref="B2:K2"/>
    <mergeCell ref="B3:C3"/>
    <mergeCell ref="J3:K3"/>
    <mergeCell ref="B4:C4"/>
    <mergeCell ref="B5:C5"/>
    <mergeCell ref="B6:C6"/>
    <mergeCell ref="J13:J15"/>
    <mergeCell ref="K13:K15"/>
    <mergeCell ref="B8:K8"/>
    <mergeCell ref="B9:K9"/>
    <mergeCell ref="B11:K11"/>
    <mergeCell ref="C12:F12"/>
    <mergeCell ref="H12:K12"/>
    <mergeCell ref="B13:D15"/>
    <mergeCell ref="E13:E15"/>
    <mergeCell ref="H28:I28"/>
    <mergeCell ref="H29:I29"/>
    <mergeCell ref="H30:I30"/>
    <mergeCell ref="H31:I31"/>
    <mergeCell ref="H32:I32"/>
    <mergeCell ref="F13:F15"/>
    <mergeCell ref="G13:I15"/>
    <mergeCell ref="C28:D28"/>
    <mergeCell ref="C29:D29"/>
    <mergeCell ref="C30:D30"/>
    <mergeCell ref="C31:D31"/>
    <mergeCell ref="C32:D32"/>
    <mergeCell ref="B33:E33"/>
    <mergeCell ref="F39:F41"/>
    <mergeCell ref="G39:I41"/>
    <mergeCell ref="G33:J33"/>
    <mergeCell ref="G34:K34"/>
    <mergeCell ref="B37:K37"/>
    <mergeCell ref="C38:F38"/>
    <mergeCell ref="H38:K38"/>
    <mergeCell ref="B39:D41"/>
    <mergeCell ref="E39:E41"/>
    <mergeCell ref="B34:F34"/>
    <mergeCell ref="K25:K27"/>
    <mergeCell ref="G25:I27"/>
    <mergeCell ref="J25:J27"/>
    <mergeCell ref="H20:I20"/>
    <mergeCell ref="G21:J21"/>
    <mergeCell ref="G22:K22"/>
    <mergeCell ref="H19:I19"/>
    <mergeCell ref="E25:E27"/>
    <mergeCell ref="F25:F27"/>
    <mergeCell ref="B25:D27"/>
    <mergeCell ref="C19:D19"/>
    <mergeCell ref="C20:D20"/>
    <mergeCell ref="B21:E21"/>
    <mergeCell ref="B22:F22"/>
    <mergeCell ref="C24:F24"/>
    <mergeCell ref="H24:K24"/>
    <mergeCell ref="C16:D16"/>
    <mergeCell ref="H16:I16"/>
    <mergeCell ref="C17:D17"/>
    <mergeCell ref="H17:I17"/>
    <mergeCell ref="C18:D18"/>
    <mergeCell ref="H18:I18"/>
    <mergeCell ref="K66:K68"/>
    <mergeCell ref="E66:E68"/>
    <mergeCell ref="F66:F68"/>
    <mergeCell ref="C42:D42"/>
    <mergeCell ref="H42:I42"/>
    <mergeCell ref="C43:D43"/>
    <mergeCell ref="H43:I43"/>
    <mergeCell ref="C44:D44"/>
    <mergeCell ref="H44:I44"/>
    <mergeCell ref="H45:I45"/>
    <mergeCell ref="J39:J41"/>
    <mergeCell ref="K39:K41"/>
    <mergeCell ref="H46:I46"/>
    <mergeCell ref="G47:J47"/>
    <mergeCell ref="G48:K48"/>
    <mergeCell ref="G66:I68"/>
    <mergeCell ref="J66:J68"/>
    <mergeCell ref="G59:J59"/>
    <mergeCell ref="G60:K60"/>
    <mergeCell ref="B63:K63"/>
    <mergeCell ref="H73:I73"/>
    <mergeCell ref="B66:D68"/>
    <mergeCell ref="C69:D69"/>
    <mergeCell ref="C70:D70"/>
    <mergeCell ref="C71:D71"/>
    <mergeCell ref="C72:D72"/>
    <mergeCell ref="C73:D73"/>
    <mergeCell ref="C84:D84"/>
    <mergeCell ref="C85:D85"/>
    <mergeCell ref="B86:E86"/>
    <mergeCell ref="B87:F87"/>
    <mergeCell ref="B75:F75"/>
    <mergeCell ref="C77:F77"/>
    <mergeCell ref="B78:D80"/>
    <mergeCell ref="E78:E80"/>
    <mergeCell ref="F78:F80"/>
    <mergeCell ref="C81:D81"/>
    <mergeCell ref="C57:D57"/>
    <mergeCell ref="C58:D58"/>
    <mergeCell ref="B59:E59"/>
    <mergeCell ref="B60:F60"/>
    <mergeCell ref="B74:E74"/>
    <mergeCell ref="C83:D83"/>
    <mergeCell ref="C82:D82"/>
    <mergeCell ref="B64:K64"/>
    <mergeCell ref="C65:F65"/>
    <mergeCell ref="H65:K65"/>
    <mergeCell ref="J51:J53"/>
    <mergeCell ref="F51:F53"/>
    <mergeCell ref="B51:D53"/>
    <mergeCell ref="C54:D54"/>
    <mergeCell ref="C55:D55"/>
    <mergeCell ref="C56:D56"/>
    <mergeCell ref="E51:E53"/>
    <mergeCell ref="H84:I84"/>
    <mergeCell ref="H85:I85"/>
    <mergeCell ref="C45:D45"/>
    <mergeCell ref="C46:D46"/>
    <mergeCell ref="B47:E47"/>
    <mergeCell ref="B48:F48"/>
    <mergeCell ref="C50:F50"/>
    <mergeCell ref="H50:K50"/>
    <mergeCell ref="K51:K53"/>
    <mergeCell ref="G51:I53"/>
    <mergeCell ref="H54:I54"/>
    <mergeCell ref="H55:I55"/>
    <mergeCell ref="H56:I56"/>
    <mergeCell ref="H57:I57"/>
    <mergeCell ref="H58:I58"/>
    <mergeCell ref="H82:I82"/>
    <mergeCell ref="H69:I69"/>
    <mergeCell ref="H70:I70"/>
    <mergeCell ref="H71:I71"/>
    <mergeCell ref="H72:I72"/>
    <mergeCell ref="G86:J86"/>
    <mergeCell ref="G87:K87"/>
    <mergeCell ref="G74:J74"/>
    <mergeCell ref="G75:K75"/>
    <mergeCell ref="H77:K77"/>
    <mergeCell ref="G78:I80"/>
    <mergeCell ref="J78:J80"/>
    <mergeCell ref="K78:K80"/>
    <mergeCell ref="H81:I81"/>
    <mergeCell ref="H83:I83"/>
  </mergeCells>
  <dataValidations count="2">
    <dataValidation type="list" allowBlank="1" showErrorMessage="1" sqref="C12 H12 C24 H24 C38 H38 C50 H50 C65 H65 C77 H77" xr:uid="{00000000-0002-0000-0000-000001000000}">
      <formula1>$B$4:$C$7</formula1>
    </dataValidation>
    <dataValidation type="list" allowBlank="1" showErrorMessage="1" sqref="F16:F20 K16:K20 F28:F32 K28:K32 F42:F46 K42:K46 F54:F58 K54:K58 F69:F73 K69:K73 F81:F85 K81:K85" xr:uid="{00000000-0002-0000-0000-000000000000}">
      <formula1>$C$111:$C$142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96D88-AA9F-451A-A57B-D3629D49DDDA}">
  <sheetPr>
    <outlinePr summaryBelow="0" summaryRight="0"/>
  </sheetPr>
  <dimension ref="A1:Y231"/>
  <sheetViews>
    <sheetView showGridLines="0" topLeftCell="A13" workbookViewId="0">
      <selection activeCell="Z36" sqref="Z36"/>
    </sheetView>
  </sheetViews>
  <sheetFormatPr defaultColWidth="12.5703125" defaultRowHeight="12.75" customHeight="1"/>
  <cols>
    <col min="1" max="1" width="2.42578125" customWidth="1"/>
    <col min="2" max="2" width="7.5703125" customWidth="1"/>
    <col min="3" max="3" width="16.42578125" customWidth="1"/>
    <col min="4" max="4" width="8.85546875" customWidth="1"/>
    <col min="5" max="5" width="5.140625" customWidth="1"/>
    <col min="6" max="6" width="8.85546875" customWidth="1"/>
    <col min="7" max="7" width="7.5703125" customWidth="1"/>
    <col min="8" max="9" width="12.5703125" customWidth="1"/>
    <col min="10" max="10" width="5.140625" customWidth="1"/>
    <col min="11" max="11" width="8.85546875" customWidth="1"/>
    <col min="12" max="12" width="8.42578125" customWidth="1"/>
    <col min="13" max="14" width="18.7109375" hidden="1" customWidth="1"/>
    <col min="15" max="15" width="13.7109375" hidden="1" customWidth="1"/>
    <col min="16" max="16" width="16.5703125" hidden="1" customWidth="1"/>
    <col min="17" max="17" width="10.7109375" hidden="1" customWidth="1"/>
    <col min="18" max="18" width="17.140625" hidden="1" customWidth="1"/>
    <col min="19" max="19" width="19.85546875" hidden="1" customWidth="1"/>
    <col min="20" max="20" width="13.85546875" hidden="1" customWidth="1"/>
    <col min="21" max="21" width="12.5703125" hidden="1" customWidth="1"/>
    <col min="22" max="25" width="8.42578125" hidden="1" customWidth="1"/>
  </cols>
  <sheetData>
    <row r="1" spans="1:25" ht="23.25" hidden="1">
      <c r="A1" s="1" t="s">
        <v>171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 hidden="1">
      <c r="A2" s="1"/>
      <c r="B2" s="108" t="s">
        <v>355</v>
      </c>
      <c r="C2" s="48"/>
      <c r="D2" s="48"/>
      <c r="E2" s="48"/>
      <c r="F2" s="48"/>
      <c r="G2" s="48"/>
      <c r="H2" s="48"/>
      <c r="I2" s="48"/>
      <c r="J2" s="48"/>
      <c r="K2" s="4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" hidden="1">
      <c r="A3" s="2"/>
      <c r="B3" s="49" t="s">
        <v>1</v>
      </c>
      <c r="C3" s="46"/>
      <c r="D3" s="3" t="s">
        <v>2</v>
      </c>
      <c r="E3" s="3" t="s">
        <v>3</v>
      </c>
      <c r="F3" s="3" t="s">
        <v>169</v>
      </c>
      <c r="G3" s="3" t="s">
        <v>4</v>
      </c>
      <c r="H3" s="3" t="s">
        <v>6</v>
      </c>
      <c r="I3" s="3" t="s">
        <v>7</v>
      </c>
      <c r="J3" s="49" t="s">
        <v>8</v>
      </c>
      <c r="K3" s="46"/>
      <c r="L3" s="4"/>
      <c r="M3" s="4"/>
      <c r="N3" s="4"/>
      <c r="O3" s="119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/>
      <c r="W3" s="4"/>
      <c r="X3" s="4"/>
      <c r="Y3" s="4"/>
    </row>
    <row r="4" spans="1:25" ht="15" hidden="1">
      <c r="A4" s="118">
        <v>1</v>
      </c>
      <c r="B4" s="117" t="str">
        <f>VLOOKUP(A4,$M$4:$X$11,2,FALSE)</f>
        <v>Royal Fremantle 2</v>
      </c>
      <c r="C4" s="46"/>
      <c r="D4" s="116">
        <f>VLOOKUP(A4,$M$4:$X$11,3,FALSE)</f>
        <v>1</v>
      </c>
      <c r="E4" s="116">
        <f>VLOOKUP(A4,$M$4:$X$11,4,FALSE)</f>
        <v>1</v>
      </c>
      <c r="F4" s="116">
        <f>VLOOKUP(A4,$M$4:$X$11,5,FALSE)</f>
        <v>0</v>
      </c>
      <c r="G4" s="116">
        <f>VLOOKUP(A4,$M$4:$X$11,6,FALSE)</f>
        <v>0</v>
      </c>
      <c r="H4" s="116">
        <f>VLOOKUP(A4,$M$4:$X$11,7,FALSE)</f>
        <v>4</v>
      </c>
      <c r="I4" s="116">
        <f>VLOOKUP(A4,$M$4:$X$11,8,FALSE)</f>
        <v>3</v>
      </c>
      <c r="J4" s="115">
        <f>VLOOKUP(A4,$M$4:$X$11,9,FALSE)</f>
        <v>2</v>
      </c>
      <c r="K4" s="46"/>
      <c r="L4" s="112"/>
      <c r="M4" s="112">
        <f>RANK(X4,$X$4:$X$11,1)</f>
        <v>4</v>
      </c>
      <c r="N4" s="114" t="s">
        <v>354</v>
      </c>
      <c r="O4" s="113">
        <f>COUNTIF($N$13:$P$221,N4)</f>
        <v>0</v>
      </c>
      <c r="P4" s="112">
        <f>COUNTIF($R$13:$R$221,N4)</f>
        <v>0</v>
      </c>
      <c r="Q4" s="112">
        <f>COUNTIF($S$13:$T$221,N4)</f>
        <v>0</v>
      </c>
      <c r="R4" s="112">
        <f>O4-P4-Q4</f>
        <v>0</v>
      </c>
      <c r="S4" s="112">
        <f>SUMIF($N$12:$N$118,N4,$O$12:$O$118)+SUMIF($P$12:$P$118,N4,$Q$12:$Q$118)</f>
        <v>0</v>
      </c>
      <c r="T4" s="112">
        <f>O4*7-S4</f>
        <v>0</v>
      </c>
      <c r="U4" s="112">
        <f>P4*2+Q4</f>
        <v>0</v>
      </c>
      <c r="V4" s="112">
        <f>U4+(S4/100)</f>
        <v>0</v>
      </c>
      <c r="W4" s="112">
        <f>RANK(V4,$V$4:$V$11)</f>
        <v>4</v>
      </c>
      <c r="X4" s="112">
        <f>W4+0.01</f>
        <v>4.01</v>
      </c>
      <c r="Y4" s="111"/>
    </row>
    <row r="5" spans="1:25" ht="15" hidden="1">
      <c r="A5" s="118">
        <v>2</v>
      </c>
      <c r="B5" s="117" t="str">
        <f>VLOOKUP(A5,$M$4:$X$11,2,FALSE)</f>
        <v>Gosnells 3</v>
      </c>
      <c r="C5" s="46"/>
      <c r="D5" s="116">
        <f>VLOOKUP(A5,$M$4:$X$11,3,FALSE)</f>
        <v>1</v>
      </c>
      <c r="E5" s="116">
        <f>VLOOKUP(A5,$M$4:$X$11,4,FALSE)</f>
        <v>0</v>
      </c>
      <c r="F5" s="116">
        <f>VLOOKUP(A5,$M$4:$X$11,5,FALSE)</f>
        <v>0</v>
      </c>
      <c r="G5" s="116">
        <f>VLOOKUP(A5,$M$4:$X$11,6,FALSE)</f>
        <v>1</v>
      </c>
      <c r="H5" s="116">
        <f>VLOOKUP(A5,$M$4:$X$11,7,FALSE)</f>
        <v>2</v>
      </c>
      <c r="I5" s="116">
        <f>VLOOKUP(A5,$M$4:$X$11,8,FALSE)</f>
        <v>5</v>
      </c>
      <c r="J5" s="115">
        <f>VLOOKUP(A5,$M$4:$X$11,9,FALSE)</f>
        <v>0</v>
      </c>
      <c r="K5" s="46"/>
      <c r="L5" s="112"/>
      <c r="M5" s="112">
        <f>RANK(X5,$X$4:$X$11,1)</f>
        <v>1</v>
      </c>
      <c r="N5" s="114" t="s">
        <v>129</v>
      </c>
      <c r="O5" s="113">
        <f>COUNTIF($N$13:$P$221,N5)</f>
        <v>1</v>
      </c>
      <c r="P5" s="112">
        <f>COUNTIF($R$13:$R$221,N5)</f>
        <v>1</v>
      </c>
      <c r="Q5" s="112">
        <f>COUNTIF($S$13:$T$221,N5)</f>
        <v>0</v>
      </c>
      <c r="R5" s="112">
        <f>O5-P5-Q5</f>
        <v>0</v>
      </c>
      <c r="S5" s="112">
        <f>SUMIF($N$12:$N$118,N5,$O$12:$O$118)+SUMIF($P$12:$P$118,N5,$Q$12:$Q$118)</f>
        <v>4</v>
      </c>
      <c r="T5" s="112">
        <f>O5*7-S5</f>
        <v>3</v>
      </c>
      <c r="U5" s="112">
        <f>P5*2+Q5</f>
        <v>2</v>
      </c>
      <c r="V5" s="112">
        <f>U5+(S5/100)</f>
        <v>2.04</v>
      </c>
      <c r="W5" s="112">
        <f>RANK(V5,$V$4:$V$11)</f>
        <v>1</v>
      </c>
      <c r="X5" s="112">
        <f>W5+0.02</f>
        <v>1.02</v>
      </c>
      <c r="Y5" s="111"/>
    </row>
    <row r="6" spans="1:25" ht="15" hidden="1">
      <c r="A6" s="118">
        <v>3</v>
      </c>
      <c r="B6" s="117" t="str">
        <f>VLOOKUP(A6,$M$4:$X$11,2,FALSE)</f>
        <v>Cottesloe</v>
      </c>
      <c r="C6" s="46"/>
      <c r="D6" s="116">
        <f>VLOOKUP(A6,$M$4:$X$11,3,FALSE)</f>
        <v>1</v>
      </c>
      <c r="E6" s="116">
        <f>VLOOKUP(A6,$M$4:$X$11,4,FALSE)</f>
        <v>0</v>
      </c>
      <c r="F6" s="116">
        <f>VLOOKUP(A6,$M$4:$X$11,5,FALSE)</f>
        <v>0</v>
      </c>
      <c r="G6" s="116">
        <f>VLOOKUP(A6,$M$4:$X$11,6,FALSE)</f>
        <v>1</v>
      </c>
      <c r="H6" s="116">
        <f>VLOOKUP(A6,$M$4:$X$11,7,FALSE)</f>
        <v>1</v>
      </c>
      <c r="I6" s="116">
        <f>VLOOKUP(A6,$M$4:$X$11,8,FALSE)</f>
        <v>6</v>
      </c>
      <c r="J6" s="115">
        <f>VLOOKUP(A6,$M$4:$X$11,9,FALSE)</f>
        <v>0</v>
      </c>
      <c r="K6" s="46"/>
      <c r="L6" s="112"/>
      <c r="M6" s="112">
        <f>RANK(X6,$X$4:$X$11,1)</f>
        <v>5</v>
      </c>
      <c r="N6" s="114" t="s">
        <v>353</v>
      </c>
      <c r="O6" s="113">
        <f>COUNTIF($N$13:$P$221,N6)</f>
        <v>0</v>
      </c>
      <c r="P6" s="112">
        <f>COUNTIF($R$13:$R$221,N6)</f>
        <v>0</v>
      </c>
      <c r="Q6" s="112">
        <f>COUNTIF($S$13:$T$221,N6)</f>
        <v>0</v>
      </c>
      <c r="R6" s="112">
        <f>O6-P6-Q6</f>
        <v>0</v>
      </c>
      <c r="S6" s="112">
        <f>SUMIF($N$12:$N$118,N6,$O$12:$O$118)+SUMIF($P$12:$P$118,N6,$Q$12:$Q$118)</f>
        <v>0</v>
      </c>
      <c r="T6" s="112">
        <f>O6*7-S6</f>
        <v>0</v>
      </c>
      <c r="U6" s="112">
        <f>P6*2+Q6</f>
        <v>0</v>
      </c>
      <c r="V6" s="112">
        <f>U6+(S6/100)</f>
        <v>0</v>
      </c>
      <c r="W6" s="112">
        <f>RANK(V6,$V$4:$V$11)</f>
        <v>4</v>
      </c>
      <c r="X6" s="112">
        <f>W6+0.03</f>
        <v>4.03</v>
      </c>
      <c r="Y6" s="111"/>
    </row>
    <row r="7" spans="1:25" ht="15" hidden="1">
      <c r="A7" s="118">
        <v>4</v>
      </c>
      <c r="B7" s="117" t="str">
        <f>VLOOKUP(A7,$M$4:$X$11,2,FALSE)</f>
        <v>Mandurah</v>
      </c>
      <c r="C7" s="46"/>
      <c r="D7" s="116">
        <f>VLOOKUP(A7,$M$4:$X$11,3,FALSE)</f>
        <v>0</v>
      </c>
      <c r="E7" s="116">
        <f>VLOOKUP(A7,$M$4:$X$11,4,FALSE)</f>
        <v>0</v>
      </c>
      <c r="F7" s="116">
        <f>VLOOKUP(A7,$M$4:$X$11,5,FALSE)</f>
        <v>0</v>
      </c>
      <c r="G7" s="116">
        <f>VLOOKUP(A7,$M$4:$X$11,6,FALSE)</f>
        <v>0</v>
      </c>
      <c r="H7" s="116">
        <f>VLOOKUP(A7,$M$4:$X$11,7,FALSE)</f>
        <v>0</v>
      </c>
      <c r="I7" s="116">
        <f>VLOOKUP(A7,$M$4:$X$11,8,FALSE)</f>
        <v>0</v>
      </c>
      <c r="J7" s="115">
        <f>VLOOKUP(A7,$M$4:$X$11,9,FALSE)</f>
        <v>0</v>
      </c>
      <c r="K7" s="46"/>
      <c r="L7" s="112"/>
      <c r="M7" s="112">
        <f>RANK(X7,$X$4:$X$11,1)</f>
        <v>2</v>
      </c>
      <c r="N7" s="114" t="s">
        <v>288</v>
      </c>
      <c r="O7" s="113">
        <f>COUNTIF($N$13:$P$221,N7)</f>
        <v>1</v>
      </c>
      <c r="P7" s="112">
        <f>COUNTIF($R$13:$R$221,N7)</f>
        <v>0</v>
      </c>
      <c r="Q7" s="112">
        <f>COUNTIF($S$13:$T$221,N7)</f>
        <v>0</v>
      </c>
      <c r="R7" s="112">
        <f>O7-P7-Q7</f>
        <v>1</v>
      </c>
      <c r="S7" s="112">
        <f>SUMIF($N$12:$N$118,N7,$O$12:$O$118)+SUMIF($P$12:$P$118,N7,$Q$12:$Q$118)</f>
        <v>2</v>
      </c>
      <c r="T7" s="112">
        <f>O7*7-S7</f>
        <v>5</v>
      </c>
      <c r="U7" s="112">
        <f>P7*2+Q7</f>
        <v>0</v>
      </c>
      <c r="V7" s="112">
        <f>U7+(S7/100)</f>
        <v>0.02</v>
      </c>
      <c r="W7" s="112">
        <f>RANK(V7,$V$4:$V$11)</f>
        <v>2</v>
      </c>
      <c r="X7" s="112">
        <f>W7+0.04</f>
        <v>2.04</v>
      </c>
      <c r="Y7" s="111"/>
    </row>
    <row r="8" spans="1:25" ht="15" hidden="1">
      <c r="A8" s="118">
        <v>5</v>
      </c>
      <c r="B8" s="117" t="str">
        <f>VLOOKUP(A8,$M$4:$X$11,2,FALSE)</f>
        <v>Nedlands</v>
      </c>
      <c r="C8" s="46"/>
      <c r="D8" s="116">
        <f>VLOOKUP(A8,$M$4:$X$11,3,FALSE)</f>
        <v>0</v>
      </c>
      <c r="E8" s="116">
        <f>VLOOKUP(A8,$M$4:$X$11,4,FALSE)</f>
        <v>0</v>
      </c>
      <c r="F8" s="116">
        <f>VLOOKUP(A8,$M$4:$X$11,5,FALSE)</f>
        <v>0</v>
      </c>
      <c r="G8" s="116">
        <f>VLOOKUP(A8,$M$4:$X$11,6,FALSE)</f>
        <v>0</v>
      </c>
      <c r="H8" s="116">
        <f>VLOOKUP(A8,$M$4:$X$11,7,FALSE)</f>
        <v>0</v>
      </c>
      <c r="I8" s="116">
        <f>VLOOKUP(A8,$M$4:$X$11,8,FALSE)</f>
        <v>0</v>
      </c>
      <c r="J8" s="115">
        <f>VLOOKUP(A8,$M$4:$X$11,9,FALSE)</f>
        <v>0</v>
      </c>
      <c r="K8" s="46"/>
      <c r="L8" s="112"/>
      <c r="M8" s="112">
        <f>RANK(X8,$X$4:$X$11,1)</f>
        <v>3</v>
      </c>
      <c r="N8" s="114" t="s">
        <v>132</v>
      </c>
      <c r="O8" s="113">
        <f>COUNTIF($N$13:$P$221,N8)</f>
        <v>1</v>
      </c>
      <c r="P8" s="112">
        <f>COUNTIF($R$13:$R$221,N8)</f>
        <v>0</v>
      </c>
      <c r="Q8" s="112">
        <f>COUNTIF($S$13:$T$221,N8)</f>
        <v>0</v>
      </c>
      <c r="R8" s="112">
        <f>O8-P8-Q8</f>
        <v>1</v>
      </c>
      <c r="S8" s="112">
        <f>SUMIF($N$12:$N$118,N8,$O$12:$O$118)+SUMIF($P$12:$P$118,N8,$Q$12:$Q$118)</f>
        <v>1</v>
      </c>
      <c r="T8" s="112">
        <f>O8*7-S8</f>
        <v>6</v>
      </c>
      <c r="U8" s="112">
        <f>P8*2+Q8</f>
        <v>0</v>
      </c>
      <c r="V8" s="112">
        <f>U8+(S8/100)</f>
        <v>0.01</v>
      </c>
      <c r="W8" s="112">
        <f>RANK(V8,$V$4:$V$11)</f>
        <v>3</v>
      </c>
      <c r="X8" s="112">
        <f>W8+0.05</f>
        <v>3.05</v>
      </c>
      <c r="Y8" s="111"/>
    </row>
    <row r="9" spans="1:25" ht="15" hidden="1">
      <c r="A9" s="118">
        <v>6</v>
      </c>
      <c r="B9" s="117" t="str">
        <f>VLOOKUP(A9,$M$4:$X$11,2,FALSE)</f>
        <v>WAGC 2</v>
      </c>
      <c r="C9" s="46"/>
      <c r="D9" s="116">
        <f>VLOOKUP(A9,$M$4:$X$11,3,FALSE)</f>
        <v>0</v>
      </c>
      <c r="E9" s="116">
        <f>VLOOKUP(A9,$M$4:$X$11,4,FALSE)</f>
        <v>0</v>
      </c>
      <c r="F9" s="116">
        <f>VLOOKUP(A9,$M$4:$X$11,5,FALSE)</f>
        <v>0</v>
      </c>
      <c r="G9" s="116">
        <f>VLOOKUP(A9,$M$4:$X$11,6,FALSE)</f>
        <v>0</v>
      </c>
      <c r="H9" s="116">
        <f>VLOOKUP(A9,$M$4:$X$11,7,FALSE)</f>
        <v>0</v>
      </c>
      <c r="I9" s="116">
        <f>VLOOKUP(A9,$M$4:$X$11,8,FALSE)</f>
        <v>0</v>
      </c>
      <c r="J9" s="115">
        <f>VLOOKUP(A9,$M$4:$X$11,9,FALSE)</f>
        <v>0</v>
      </c>
      <c r="K9" s="46"/>
      <c r="L9" s="112"/>
      <c r="M9" s="112">
        <f>RANK(X9,$X$4:$X$11,1)</f>
        <v>6</v>
      </c>
      <c r="N9" s="114" t="s">
        <v>334</v>
      </c>
      <c r="O9" s="113">
        <f>COUNTIF($N$13:$P$221,N9)</f>
        <v>0</v>
      </c>
      <c r="P9" s="112">
        <f>COUNTIF($R$13:$R$221,N9)</f>
        <v>0</v>
      </c>
      <c r="Q9" s="112">
        <f>COUNTIF($S$13:$T$221,N9)</f>
        <v>0</v>
      </c>
      <c r="R9" s="112">
        <f>O9-P9-Q9</f>
        <v>0</v>
      </c>
      <c r="S9" s="112">
        <f>SUMIF($N$12:$N$118,N9,$O$12:$O$118)+SUMIF($P$12:$P$118,N9,$Q$12:$Q$118)</f>
        <v>0</v>
      </c>
      <c r="T9" s="112">
        <f>O9*7-S9</f>
        <v>0</v>
      </c>
      <c r="U9" s="112">
        <f>P9*2+Q9</f>
        <v>0</v>
      </c>
      <c r="V9" s="112">
        <f>U9+(S9/100)</f>
        <v>0</v>
      </c>
      <c r="W9" s="112">
        <f>RANK(V9,$V$4:$V$11)</f>
        <v>4</v>
      </c>
      <c r="X9" s="112">
        <f>W9+0.06</f>
        <v>4.0599999999999996</v>
      </c>
      <c r="Y9" s="111"/>
    </row>
    <row r="10" spans="1:25" ht="15" hidden="1">
      <c r="A10" s="118">
        <v>7</v>
      </c>
      <c r="B10" s="117" t="str">
        <f>VLOOKUP(A10,$M$4:$X$11,2,FALSE)</f>
        <v>Royal Perth 2</v>
      </c>
      <c r="C10" s="46"/>
      <c r="D10" s="116">
        <f>VLOOKUP(A10,$M$4:$X$11,3,FALSE)</f>
        <v>0</v>
      </c>
      <c r="E10" s="116">
        <f>VLOOKUP(A10,$M$4:$X$11,4,FALSE)</f>
        <v>0</v>
      </c>
      <c r="F10" s="116">
        <f>VLOOKUP(A10,$M$4:$X$11,5,FALSE)</f>
        <v>0</v>
      </c>
      <c r="G10" s="116">
        <f>VLOOKUP(A10,$M$4:$X$11,6,FALSE)</f>
        <v>0</v>
      </c>
      <c r="H10" s="116">
        <f>VLOOKUP(A10,$M$4:$X$11,7,FALSE)</f>
        <v>0</v>
      </c>
      <c r="I10" s="116">
        <f>VLOOKUP(A10,$M$4:$X$11,8,FALSE)</f>
        <v>0</v>
      </c>
      <c r="J10" s="115">
        <f>VLOOKUP(A10,$M$4:$X$11,9,FALSE)</f>
        <v>0</v>
      </c>
      <c r="K10" s="46"/>
      <c r="L10" s="112"/>
      <c r="M10" s="112">
        <f>RANK(X10,$X$4:$X$11,1)</f>
        <v>7</v>
      </c>
      <c r="N10" s="114" t="s">
        <v>323</v>
      </c>
      <c r="O10" s="113">
        <f>COUNTIF($N$13:$P$221,N10)</f>
        <v>0</v>
      </c>
      <c r="P10" s="112">
        <f>COUNTIF($R$13:$R$221,N10)</f>
        <v>0</v>
      </c>
      <c r="Q10" s="112">
        <f>COUNTIF($S$13:$T$221,N10)</f>
        <v>0</v>
      </c>
      <c r="R10" s="112">
        <f>O10-P10-Q10</f>
        <v>0</v>
      </c>
      <c r="S10" s="112">
        <f>SUMIF($N$12:$N$118,N10,$O$12:$O$118)+SUMIF($P$12:$P$118,N10,$Q$12:$Q$118)</f>
        <v>0</v>
      </c>
      <c r="T10" s="112">
        <f>O10*7-S10</f>
        <v>0</v>
      </c>
      <c r="U10" s="112">
        <f>P10*2+Q10</f>
        <v>0</v>
      </c>
      <c r="V10" s="112">
        <f>U10+(S10/100)</f>
        <v>0</v>
      </c>
      <c r="W10" s="112">
        <f>RANK(V10,$V$4:$V$11)</f>
        <v>4</v>
      </c>
      <c r="X10" s="112">
        <f>W10+0.07</f>
        <v>4.07</v>
      </c>
      <c r="Y10" s="111"/>
    </row>
    <row r="11" spans="1:25" ht="15" hidden="1">
      <c r="A11" s="118">
        <v>8</v>
      </c>
      <c r="B11" s="117" t="str">
        <f>VLOOKUP(A11,$M$4:$X$11,2,FALSE)</f>
        <v>Lake Karrinyup 2</v>
      </c>
      <c r="C11" s="46"/>
      <c r="D11" s="116">
        <f>VLOOKUP(A11,$M$4:$X$11,3,FALSE)</f>
        <v>0</v>
      </c>
      <c r="E11" s="116">
        <f>VLOOKUP(A11,$M$4:$X$11,4,FALSE)</f>
        <v>0</v>
      </c>
      <c r="F11" s="116">
        <f>VLOOKUP(A11,$M$4:$X$11,5,FALSE)</f>
        <v>0</v>
      </c>
      <c r="G11" s="116">
        <f>VLOOKUP(A11,$M$4:$X$11,6,FALSE)</f>
        <v>0</v>
      </c>
      <c r="H11" s="116">
        <f>VLOOKUP(A11,$M$4:$X$11,7,FALSE)</f>
        <v>0</v>
      </c>
      <c r="I11" s="116">
        <f>VLOOKUP(A11,$M$4:$X$11,8,FALSE)</f>
        <v>0</v>
      </c>
      <c r="J11" s="115">
        <f>VLOOKUP(A11,$M$4:$X$11,9,FALSE)</f>
        <v>0</v>
      </c>
      <c r="K11" s="46"/>
      <c r="L11" s="112"/>
      <c r="M11" s="112">
        <f>RANK(X11,$X$4:$X$11,1)</f>
        <v>8</v>
      </c>
      <c r="N11" s="114" t="s">
        <v>131</v>
      </c>
      <c r="O11" s="113">
        <f>COUNTIF($N$13:$P$221,N11)</f>
        <v>0</v>
      </c>
      <c r="P11" s="112">
        <f>COUNTIF($R$13:$R$221,N11)</f>
        <v>0</v>
      </c>
      <c r="Q11" s="112">
        <f>COUNTIF($S$13:$T$221,N11)</f>
        <v>0</v>
      </c>
      <c r="R11" s="112">
        <f>O11-P11-Q11</f>
        <v>0</v>
      </c>
      <c r="S11" s="112">
        <f>SUMIF($N$12:$N$118,N11,$O$12:$O$118)+SUMIF($P$12:$P$118,N11,$Q$12:$Q$118)</f>
        <v>0</v>
      </c>
      <c r="T11" s="112">
        <f>O11*7-S11</f>
        <v>0</v>
      </c>
      <c r="U11" s="112">
        <f>P11*2+Q11</f>
        <v>0</v>
      </c>
      <c r="V11" s="112">
        <f>U11+(S11/100)</f>
        <v>0</v>
      </c>
      <c r="W11" s="112">
        <f>RANK(V11,$V$4:$V$11)</f>
        <v>4</v>
      </c>
      <c r="X11" s="112">
        <f>W11+0.08</f>
        <v>4.08</v>
      </c>
      <c r="Y11" s="111"/>
    </row>
    <row r="12" spans="1:25" ht="15" hidden="1">
      <c r="A12" s="109"/>
      <c r="B12" s="110"/>
      <c r="C12" s="48"/>
      <c r="D12" s="48"/>
      <c r="E12" s="48"/>
      <c r="F12" s="48"/>
      <c r="G12" s="48"/>
      <c r="H12" s="48"/>
      <c r="I12" s="48"/>
      <c r="J12" s="48"/>
      <c r="K12" s="46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</row>
    <row r="13" spans="1:25" ht="23.25">
      <c r="A13" s="1"/>
      <c r="B13" s="108" t="s">
        <v>20</v>
      </c>
      <c r="C13" s="48"/>
      <c r="D13" s="48"/>
      <c r="E13" s="48"/>
      <c r="F13" s="48"/>
      <c r="G13" s="48"/>
      <c r="H13" s="48"/>
      <c r="I13" s="48"/>
      <c r="J13" s="48"/>
      <c r="K13" s="4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0.25" customHeight="1">
      <c r="A14" s="103"/>
      <c r="B14" s="60" t="s">
        <v>352</v>
      </c>
      <c r="C14" s="48"/>
      <c r="D14" s="48"/>
      <c r="E14" s="48"/>
      <c r="F14" s="48"/>
      <c r="G14" s="48"/>
      <c r="H14" s="48"/>
      <c r="I14" s="48"/>
      <c r="J14" s="48"/>
      <c r="K14" s="48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</row>
    <row r="15" spans="1:25" ht="15">
      <c r="A15" s="18"/>
      <c r="B15" s="19" t="s">
        <v>22</v>
      </c>
      <c r="C15" s="100" t="s">
        <v>351</v>
      </c>
      <c r="D15" s="48"/>
      <c r="E15" s="48"/>
      <c r="F15" s="46"/>
      <c r="G15" s="24" t="s">
        <v>22</v>
      </c>
      <c r="H15" s="99" t="s">
        <v>289</v>
      </c>
      <c r="I15" s="48"/>
      <c r="J15" s="48"/>
      <c r="K15" s="46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5" ht="15">
      <c r="A16" s="18"/>
      <c r="B16" s="97" t="s">
        <v>126</v>
      </c>
      <c r="C16" s="98" t="s">
        <v>23</v>
      </c>
      <c r="D16" s="95"/>
      <c r="E16" s="94"/>
      <c r="F16" s="97" t="s">
        <v>25</v>
      </c>
      <c r="G16" s="93" t="s">
        <v>126</v>
      </c>
      <c r="H16" s="96" t="s">
        <v>23</v>
      </c>
      <c r="I16" s="95"/>
      <c r="J16" s="94"/>
      <c r="K16" s="93" t="s">
        <v>25</v>
      </c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</row>
    <row r="17" spans="1:25" ht="15">
      <c r="A17" s="18"/>
      <c r="B17" s="92"/>
      <c r="C17" s="64"/>
      <c r="D17" s="55"/>
      <c r="E17" s="52"/>
      <c r="F17" s="92"/>
      <c r="G17" s="92"/>
      <c r="H17" s="64"/>
      <c r="I17" s="55"/>
      <c r="J17" s="52"/>
      <c r="K17" s="92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1:25" ht="15">
      <c r="A18" s="18"/>
      <c r="B18" s="91"/>
      <c r="C18" s="65"/>
      <c r="D18" s="56"/>
      <c r="E18" s="53"/>
      <c r="F18" s="91"/>
      <c r="G18" s="91"/>
      <c r="H18" s="65"/>
      <c r="I18" s="56"/>
      <c r="J18" s="53"/>
      <c r="K18" s="91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1:25" ht="15">
      <c r="A19" s="18"/>
      <c r="B19" s="19">
        <v>1</v>
      </c>
      <c r="C19" s="66" t="s">
        <v>332</v>
      </c>
      <c r="D19" s="48"/>
      <c r="E19" s="46"/>
      <c r="F19" s="23"/>
      <c r="G19" s="24">
        <v>1</v>
      </c>
      <c r="H19" s="66" t="s">
        <v>310</v>
      </c>
      <c r="I19" s="48"/>
      <c r="J19" s="46"/>
      <c r="K19" s="23" t="s">
        <v>45</v>
      </c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</row>
    <row r="20" spans="1:25" ht="15">
      <c r="A20" s="18"/>
      <c r="B20" s="19">
        <v>2</v>
      </c>
      <c r="C20" s="66" t="s">
        <v>330</v>
      </c>
      <c r="D20" s="48"/>
      <c r="E20" s="46"/>
      <c r="F20" s="23" t="s">
        <v>50</v>
      </c>
      <c r="G20" s="24">
        <v>2</v>
      </c>
      <c r="H20" s="66" t="s">
        <v>285</v>
      </c>
      <c r="I20" s="48"/>
      <c r="J20" s="46"/>
      <c r="K20" s="23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</row>
    <row r="21" spans="1:25" ht="15">
      <c r="A21" s="18"/>
      <c r="B21" s="19">
        <v>3</v>
      </c>
      <c r="C21" s="66" t="s">
        <v>328</v>
      </c>
      <c r="D21" s="48"/>
      <c r="E21" s="46"/>
      <c r="F21" s="23" t="s">
        <v>45</v>
      </c>
      <c r="G21" s="24">
        <v>3</v>
      </c>
      <c r="H21" s="66" t="s">
        <v>283</v>
      </c>
      <c r="I21" s="48"/>
      <c r="J21" s="46"/>
      <c r="K21" s="23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</row>
    <row r="22" spans="1:25" ht="15">
      <c r="A22" s="18"/>
      <c r="B22" s="19">
        <v>4</v>
      </c>
      <c r="C22" s="66" t="s">
        <v>340</v>
      </c>
      <c r="D22" s="48"/>
      <c r="E22" s="46"/>
      <c r="F22" s="23"/>
      <c r="G22" s="24">
        <v>4</v>
      </c>
      <c r="H22" s="66" t="s">
        <v>281</v>
      </c>
      <c r="I22" s="48"/>
      <c r="J22" s="46"/>
      <c r="K22" s="23" t="s">
        <v>59</v>
      </c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1:25" ht="15">
      <c r="A23" s="18"/>
      <c r="B23" s="19">
        <v>5</v>
      </c>
      <c r="C23" s="66" t="s">
        <v>326</v>
      </c>
      <c r="D23" s="48"/>
      <c r="E23" s="46"/>
      <c r="F23" s="23" t="s">
        <v>59</v>
      </c>
      <c r="G23" s="24">
        <v>5</v>
      </c>
      <c r="H23" s="66" t="s">
        <v>301</v>
      </c>
      <c r="I23" s="48"/>
      <c r="J23" s="46"/>
      <c r="K23" s="23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</row>
    <row r="24" spans="1:25" ht="15">
      <c r="A24" s="18"/>
      <c r="B24" s="89" t="str">
        <f>"TOTAL MATCHES WON BY : "&amp;C15</f>
        <v xml:space="preserve">TOTAL MATCHES WON BY : WAGC 2 </v>
      </c>
      <c r="C24" s="48"/>
      <c r="D24" s="48"/>
      <c r="E24" s="46"/>
      <c r="F24" s="87">
        <f>COUNTA(F19:F23)-0.5*COUNTIF(F19:F23,"Sq*")-COUNTIF(F19:F23,"TBA")</f>
        <v>3</v>
      </c>
      <c r="G24" s="88" t="str">
        <f>"TOTAL MATCHES WON BY : "&amp;H15</f>
        <v xml:space="preserve">TOTAL MATCHES WON BY : Nedlands </v>
      </c>
      <c r="H24" s="48"/>
      <c r="I24" s="48"/>
      <c r="J24" s="46"/>
      <c r="K24" s="87">
        <f>COUNTA(K19:K23)-0.5*COUNTIF(K19:K23,"Sq*")-COUNTIF(K19:K23,"TBA")</f>
        <v>2</v>
      </c>
      <c r="L24" s="86"/>
      <c r="M24" s="86"/>
      <c r="N24" s="86" t="str">
        <f>IF(F24+K24=0,"",C15)</f>
        <v xml:space="preserve">WAGC 2 </v>
      </c>
      <c r="O24" s="86">
        <f>F24</f>
        <v>3</v>
      </c>
      <c r="P24" s="86" t="str">
        <f>IF(F24+K24=0,"",H15)</f>
        <v xml:space="preserve">Nedlands </v>
      </c>
      <c r="Q24" s="86">
        <f>K24</f>
        <v>2</v>
      </c>
      <c r="R24" s="86" t="str">
        <f>G25</f>
        <v xml:space="preserve">WAGC 2 </v>
      </c>
      <c r="S24" s="86" t="str">
        <f>IF(R24="HALVED",C15,"")</f>
        <v/>
      </c>
      <c r="T24" s="86" t="str">
        <f>IF(R24="HALVED",H15,"")</f>
        <v/>
      </c>
      <c r="U24" s="86"/>
      <c r="V24" s="86"/>
      <c r="W24" s="86"/>
      <c r="X24" s="86"/>
      <c r="Y24" s="86"/>
    </row>
    <row r="25" spans="1:25" ht="15">
      <c r="A25" s="31"/>
      <c r="B25" s="85" t="s">
        <v>41</v>
      </c>
      <c r="C25" s="48"/>
      <c r="D25" s="48"/>
      <c r="E25" s="48"/>
      <c r="F25" s="46"/>
      <c r="G25" s="68" t="str">
        <f>IF(F24+K24&lt;4,"",IF(F24=K24,"HALVED",IF(F24&gt;K24,C15,H15)))</f>
        <v xml:space="preserve">WAGC 2 </v>
      </c>
      <c r="H25" s="48"/>
      <c r="I25" s="48"/>
      <c r="J25" s="48"/>
      <c r="K25" s="46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ht="15">
      <c r="A26" s="31"/>
      <c r="B26" s="102"/>
      <c r="C26" s="102"/>
      <c r="D26" s="102"/>
      <c r="E26" s="102"/>
      <c r="F26" s="102"/>
      <c r="G26" s="101"/>
      <c r="H26" s="101"/>
      <c r="I26" s="101"/>
      <c r="J26" s="101"/>
      <c r="K26" s="101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ht="15">
      <c r="A27" s="18"/>
      <c r="B27" s="19" t="s">
        <v>22</v>
      </c>
      <c r="C27" s="100" t="s">
        <v>350</v>
      </c>
      <c r="D27" s="48"/>
      <c r="E27" s="48"/>
      <c r="F27" s="46"/>
      <c r="G27" s="24" t="s">
        <v>22</v>
      </c>
      <c r="H27" s="99" t="s">
        <v>288</v>
      </c>
      <c r="I27" s="48"/>
      <c r="J27" s="48"/>
      <c r="K27" s="46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1:25" ht="15">
      <c r="A28" s="18"/>
      <c r="B28" s="97" t="s">
        <v>126</v>
      </c>
      <c r="C28" s="98" t="s">
        <v>23</v>
      </c>
      <c r="D28" s="95"/>
      <c r="E28" s="94"/>
      <c r="F28" s="97" t="s">
        <v>25</v>
      </c>
      <c r="G28" s="93" t="s">
        <v>126</v>
      </c>
      <c r="H28" s="96" t="s">
        <v>23</v>
      </c>
      <c r="I28" s="95"/>
      <c r="J28" s="94"/>
      <c r="K28" s="93" t="s">
        <v>25</v>
      </c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</row>
    <row r="29" spans="1:25" ht="15">
      <c r="A29" s="18"/>
      <c r="B29" s="92"/>
      <c r="C29" s="64"/>
      <c r="D29" s="55"/>
      <c r="E29" s="52"/>
      <c r="F29" s="92"/>
      <c r="G29" s="92"/>
      <c r="H29" s="64"/>
      <c r="I29" s="55"/>
      <c r="J29" s="52"/>
      <c r="K29" s="92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</row>
    <row r="30" spans="1:25" ht="15">
      <c r="A30" s="18"/>
      <c r="B30" s="91"/>
      <c r="C30" s="65"/>
      <c r="D30" s="56"/>
      <c r="E30" s="53"/>
      <c r="F30" s="91"/>
      <c r="G30" s="91"/>
      <c r="H30" s="65"/>
      <c r="I30" s="56"/>
      <c r="J30" s="53"/>
      <c r="K30" s="91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</row>
    <row r="31" spans="1:25" ht="15">
      <c r="A31" s="18"/>
      <c r="B31" s="19">
        <v>1</v>
      </c>
      <c r="C31" s="66" t="s">
        <v>342</v>
      </c>
      <c r="D31" s="48"/>
      <c r="E31" s="46"/>
      <c r="F31" s="23"/>
      <c r="G31" s="24">
        <v>1</v>
      </c>
      <c r="H31" s="66" t="s">
        <v>307</v>
      </c>
      <c r="I31" s="48"/>
      <c r="J31" s="46"/>
      <c r="K31" s="23" t="s">
        <v>45</v>
      </c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</row>
    <row r="32" spans="1:25" ht="15">
      <c r="A32" s="18"/>
      <c r="B32" s="19">
        <v>2</v>
      </c>
      <c r="C32" s="66" t="s">
        <v>320</v>
      </c>
      <c r="D32" s="48"/>
      <c r="E32" s="46"/>
      <c r="F32" s="23" t="s">
        <v>45</v>
      </c>
      <c r="G32" s="24">
        <v>2</v>
      </c>
      <c r="H32" s="66" t="s">
        <v>349</v>
      </c>
      <c r="I32" s="48"/>
      <c r="J32" s="46"/>
      <c r="K32" s="23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</row>
    <row r="33" spans="1:25" ht="15">
      <c r="A33" s="18"/>
      <c r="B33" s="19">
        <v>3</v>
      </c>
      <c r="C33" s="66" t="s">
        <v>341</v>
      </c>
      <c r="D33" s="48"/>
      <c r="E33" s="46"/>
      <c r="F33" s="23" t="s">
        <v>70</v>
      </c>
      <c r="G33" s="24">
        <v>3</v>
      </c>
      <c r="H33" s="66" t="s">
        <v>282</v>
      </c>
      <c r="I33" s="48"/>
      <c r="J33" s="46"/>
      <c r="K33" s="23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</row>
    <row r="34" spans="1:25" ht="15">
      <c r="A34" s="18"/>
      <c r="B34" s="19">
        <v>4</v>
      </c>
      <c r="C34" s="66" t="s">
        <v>318</v>
      </c>
      <c r="D34" s="48"/>
      <c r="E34" s="46"/>
      <c r="F34" s="23"/>
      <c r="G34" s="24">
        <v>4</v>
      </c>
      <c r="H34" s="66" t="s">
        <v>303</v>
      </c>
      <c r="I34" s="48"/>
      <c r="J34" s="46"/>
      <c r="K34" s="23" t="s">
        <v>72</v>
      </c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</row>
    <row r="35" spans="1:25" ht="15">
      <c r="A35" s="18"/>
      <c r="B35" s="19">
        <v>5</v>
      </c>
      <c r="C35" s="66" t="s">
        <v>316</v>
      </c>
      <c r="D35" s="48"/>
      <c r="E35" s="46"/>
      <c r="F35" s="23" t="s">
        <v>45</v>
      </c>
      <c r="G35" s="24">
        <v>5</v>
      </c>
      <c r="H35" s="66" t="s">
        <v>278</v>
      </c>
      <c r="I35" s="48"/>
      <c r="J35" s="46"/>
      <c r="K35" s="23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84"/>
      <c r="X35" s="84"/>
      <c r="Y35" s="84"/>
    </row>
    <row r="36" spans="1:25" ht="15">
      <c r="A36" s="18"/>
      <c r="B36" s="89" t="str">
        <f>"TOTAL MATCHES WON BY : "&amp;C27</f>
        <v>TOTAL MATCHES WON BY : Royal Perth GC 2</v>
      </c>
      <c r="C36" s="48"/>
      <c r="D36" s="48"/>
      <c r="E36" s="46"/>
      <c r="F36" s="87">
        <f>COUNTA(F31:F35)-0.5*COUNTIF(F31:F35,"Sq*")-COUNTIF(F31:F35,"TBA")</f>
        <v>3</v>
      </c>
      <c r="G36" s="88" t="str">
        <f>"TOTAL MATCHES WON BY : "&amp;H27</f>
        <v>TOTAL MATCHES WON BY : Gosnells 3</v>
      </c>
      <c r="H36" s="48"/>
      <c r="I36" s="48"/>
      <c r="J36" s="46"/>
      <c r="K36" s="87">
        <f>COUNTA(K31:K35)-0.5*COUNTIF(K31:K35,"Sq*")-COUNTIF(K31:K35,"TBA")</f>
        <v>2</v>
      </c>
      <c r="L36" s="86"/>
      <c r="M36" s="86"/>
      <c r="N36" s="86" t="str">
        <f>IF(F36+K36=0,"",C27)</f>
        <v>Royal Perth GC 2</v>
      </c>
      <c r="O36" s="86">
        <f>F36</f>
        <v>3</v>
      </c>
      <c r="P36" s="86" t="str">
        <f>IF(F36+K36=0,"",H27)</f>
        <v>Gosnells 3</v>
      </c>
      <c r="Q36" s="86">
        <f>K36</f>
        <v>2</v>
      </c>
      <c r="R36" s="86" t="str">
        <f>G37</f>
        <v>Royal Perth GC 2</v>
      </c>
      <c r="S36" s="86" t="str">
        <f>IF(R36="HALVED",C27,"")</f>
        <v/>
      </c>
      <c r="T36" s="86" t="str">
        <f>IF(R36="HALVED",H27,"")</f>
        <v/>
      </c>
      <c r="U36" s="86"/>
      <c r="V36" s="86"/>
      <c r="W36" s="86"/>
      <c r="X36" s="86"/>
      <c r="Y36" s="86"/>
    </row>
    <row r="37" spans="1:25" ht="15">
      <c r="A37" s="31"/>
      <c r="B37" s="85" t="s">
        <v>41</v>
      </c>
      <c r="C37" s="48"/>
      <c r="D37" s="48"/>
      <c r="E37" s="48"/>
      <c r="F37" s="46"/>
      <c r="G37" s="68" t="str">
        <f>IF(F36+K36&lt;4,"",IF(F36=K36,"HALVED",IF(F36&gt;K36,C27,H27)))</f>
        <v>Royal Perth GC 2</v>
      </c>
      <c r="H37" s="48"/>
      <c r="I37" s="48"/>
      <c r="J37" s="48"/>
      <c r="K37" s="46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ht="15">
      <c r="A38" s="31"/>
      <c r="B38" s="102"/>
      <c r="C38" s="102"/>
      <c r="D38" s="102"/>
      <c r="E38" s="102"/>
      <c r="F38" s="102"/>
      <c r="G38" s="101"/>
      <c r="H38" s="101"/>
      <c r="I38" s="101"/>
      <c r="J38" s="101"/>
      <c r="K38" s="101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40" spans="1:25" ht="15">
      <c r="A40" s="18"/>
      <c r="B40" s="19" t="s">
        <v>22</v>
      </c>
      <c r="C40" s="100" t="s">
        <v>132</v>
      </c>
      <c r="D40" s="48"/>
      <c r="E40" s="48"/>
      <c r="F40" s="46"/>
      <c r="G40" s="24" t="s">
        <v>22</v>
      </c>
      <c r="H40" s="99" t="s">
        <v>129</v>
      </c>
      <c r="I40" s="48"/>
      <c r="J40" s="48"/>
      <c r="K40" s="46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1:25" ht="15">
      <c r="A41" s="18"/>
      <c r="B41" s="97" t="s">
        <v>126</v>
      </c>
      <c r="C41" s="98" t="s">
        <v>23</v>
      </c>
      <c r="D41" s="95"/>
      <c r="E41" s="94"/>
      <c r="F41" s="97" t="s">
        <v>25</v>
      </c>
      <c r="G41" s="93" t="s">
        <v>126</v>
      </c>
      <c r="H41" s="96" t="s">
        <v>23</v>
      </c>
      <c r="I41" s="95"/>
      <c r="J41" s="94"/>
      <c r="K41" s="93" t="s">
        <v>25</v>
      </c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1:25" ht="15">
      <c r="A42" s="18"/>
      <c r="B42" s="92"/>
      <c r="C42" s="64"/>
      <c r="D42" s="55"/>
      <c r="E42" s="52"/>
      <c r="F42" s="92"/>
      <c r="G42" s="92"/>
      <c r="H42" s="64"/>
      <c r="I42" s="55"/>
      <c r="J42" s="52"/>
      <c r="K42" s="92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</row>
    <row r="43" spans="1:25" ht="15">
      <c r="A43" s="18"/>
      <c r="B43" s="91"/>
      <c r="C43" s="65"/>
      <c r="D43" s="56"/>
      <c r="E43" s="53"/>
      <c r="F43" s="91"/>
      <c r="G43" s="91"/>
      <c r="H43" s="65"/>
      <c r="I43" s="56"/>
      <c r="J43" s="53"/>
      <c r="K43" s="91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</row>
    <row r="44" spans="1:25" ht="15">
      <c r="A44" s="18"/>
      <c r="B44" s="19">
        <v>1</v>
      </c>
      <c r="C44" s="66" t="s">
        <v>331</v>
      </c>
      <c r="D44" s="48"/>
      <c r="E44" s="46"/>
      <c r="F44" s="23"/>
      <c r="G44" s="24">
        <v>1</v>
      </c>
      <c r="H44" s="66" t="s">
        <v>115</v>
      </c>
      <c r="I44" s="48"/>
      <c r="J44" s="46"/>
      <c r="K44" s="23" t="s">
        <v>50</v>
      </c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</row>
    <row r="45" spans="1:25" ht="15">
      <c r="A45" s="18"/>
      <c r="B45" s="19">
        <v>2</v>
      </c>
      <c r="C45" s="66" t="s">
        <v>329</v>
      </c>
      <c r="D45" s="48"/>
      <c r="E45" s="46"/>
      <c r="F45" s="23" t="s">
        <v>37</v>
      </c>
      <c r="G45" s="24">
        <v>2</v>
      </c>
      <c r="H45" s="66" t="s">
        <v>296</v>
      </c>
      <c r="I45" s="48"/>
      <c r="J45" s="46"/>
      <c r="K45" s="23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</row>
    <row r="46" spans="1:25" ht="15">
      <c r="A46" s="18"/>
      <c r="B46" s="19">
        <v>3</v>
      </c>
      <c r="C46" s="66" t="s">
        <v>338</v>
      </c>
      <c r="D46" s="48"/>
      <c r="E46" s="46"/>
      <c r="F46" s="23"/>
      <c r="G46" s="24">
        <v>3</v>
      </c>
      <c r="H46" s="66" t="s">
        <v>294</v>
      </c>
      <c r="I46" s="48"/>
      <c r="J46" s="46"/>
      <c r="K46" s="23" t="s">
        <v>60</v>
      </c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</row>
    <row r="47" spans="1:25" ht="15">
      <c r="A47" s="18"/>
      <c r="B47" s="19">
        <v>4</v>
      </c>
      <c r="C47" s="66" t="s">
        <v>348</v>
      </c>
      <c r="D47" s="48"/>
      <c r="E47" s="46"/>
      <c r="F47" s="23"/>
      <c r="G47" s="24">
        <v>4</v>
      </c>
      <c r="H47" s="66" t="s">
        <v>292</v>
      </c>
      <c r="I47" s="48"/>
      <c r="J47" s="46"/>
      <c r="K47" s="23" t="s">
        <v>60</v>
      </c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</row>
    <row r="48" spans="1:25" ht="15">
      <c r="A48" s="18"/>
      <c r="B48" s="19">
        <v>5</v>
      </c>
      <c r="C48" s="66" t="s">
        <v>325</v>
      </c>
      <c r="D48" s="48"/>
      <c r="E48" s="46"/>
      <c r="F48" s="23"/>
      <c r="G48" s="24">
        <v>5</v>
      </c>
      <c r="H48" s="66" t="s">
        <v>290</v>
      </c>
      <c r="I48" s="48"/>
      <c r="J48" s="46"/>
      <c r="K48" s="23" t="s">
        <v>70</v>
      </c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</row>
    <row r="49" spans="1:25" ht="15">
      <c r="A49" s="18"/>
      <c r="B49" s="89" t="str">
        <f>"TOTAL MATCHES WON BY : "&amp;C40</f>
        <v>TOTAL MATCHES WON BY : Cottesloe</v>
      </c>
      <c r="C49" s="48"/>
      <c r="D49" s="48"/>
      <c r="E49" s="46"/>
      <c r="F49" s="87">
        <f>COUNTA(F44:F48)-0.5*COUNTIF(F44:F48,"Sq*")-COUNTIF(F44:F48,"TBA")</f>
        <v>1</v>
      </c>
      <c r="G49" s="88" t="str">
        <f>"TOTAL MATCHES WON BY : "&amp;H40</f>
        <v>TOTAL MATCHES WON BY : Royal Fremantle 2</v>
      </c>
      <c r="H49" s="48"/>
      <c r="I49" s="48"/>
      <c r="J49" s="46"/>
      <c r="K49" s="87">
        <f>COUNTA(K44:K48)-0.5*COUNTIF(K44:K48,"Sq*")-COUNTIF(K44:K48,"TBA")</f>
        <v>4</v>
      </c>
      <c r="L49" s="86"/>
      <c r="M49" s="86"/>
      <c r="N49" s="86" t="str">
        <f>IF(F49+K49=0,"",C40)</f>
        <v>Cottesloe</v>
      </c>
      <c r="O49" s="86">
        <f>F49</f>
        <v>1</v>
      </c>
      <c r="P49" s="86" t="str">
        <f>IF(F49+K49=0,"",H40)</f>
        <v>Royal Fremantle 2</v>
      </c>
      <c r="Q49" s="86">
        <f>K49</f>
        <v>4</v>
      </c>
      <c r="R49" s="86" t="str">
        <f>G50</f>
        <v>Royal Fremantle 2</v>
      </c>
      <c r="S49" s="86" t="str">
        <f>IF(R49="HALVED",C40,"")</f>
        <v/>
      </c>
      <c r="T49" s="86" t="str">
        <f>IF(R49="HALVED",H40,"")</f>
        <v/>
      </c>
      <c r="U49" s="86"/>
      <c r="V49" s="86"/>
      <c r="W49" s="86"/>
      <c r="X49" s="86"/>
      <c r="Y49" s="86"/>
    </row>
    <row r="50" spans="1:25" ht="15">
      <c r="A50" s="31"/>
      <c r="B50" s="85" t="s">
        <v>41</v>
      </c>
      <c r="C50" s="48"/>
      <c r="D50" s="48"/>
      <c r="E50" s="48"/>
      <c r="F50" s="46"/>
      <c r="G50" s="68" t="str">
        <f>IF(F49+K49&lt;4,"",IF(F49=K49,"HALVED",IF(F49&gt;K49,C40,H40)))</f>
        <v>Royal Fremantle 2</v>
      </c>
      <c r="H50" s="48"/>
      <c r="I50" s="48"/>
      <c r="J50" s="48"/>
      <c r="K50" s="46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</row>
    <row r="51" spans="1:25" ht="15">
      <c r="A51" s="31"/>
      <c r="B51" s="102"/>
      <c r="C51" s="102"/>
      <c r="D51" s="102"/>
      <c r="E51" s="102"/>
      <c r="F51" s="102"/>
      <c r="G51" s="101"/>
      <c r="H51" s="101"/>
      <c r="I51" s="101"/>
      <c r="J51" s="101"/>
      <c r="K51" s="101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</row>
    <row r="52" spans="1:25" ht="15">
      <c r="A52" s="18"/>
      <c r="B52" s="19" t="s">
        <v>22</v>
      </c>
      <c r="C52" s="100" t="s">
        <v>322</v>
      </c>
      <c r="D52" s="48"/>
      <c r="E52" s="48"/>
      <c r="F52" s="46"/>
      <c r="G52" s="24" t="s">
        <v>22</v>
      </c>
      <c r="H52" s="99" t="s">
        <v>347</v>
      </c>
      <c r="I52" s="48"/>
      <c r="J52" s="48"/>
      <c r="K52" s="46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</row>
    <row r="53" spans="1:25" ht="15">
      <c r="A53" s="18"/>
      <c r="B53" s="97" t="s">
        <v>126</v>
      </c>
      <c r="C53" s="98" t="s">
        <v>23</v>
      </c>
      <c r="D53" s="95"/>
      <c r="E53" s="94"/>
      <c r="F53" s="97" t="s">
        <v>25</v>
      </c>
      <c r="G53" s="93" t="s">
        <v>126</v>
      </c>
      <c r="H53" s="96" t="s">
        <v>23</v>
      </c>
      <c r="I53" s="95"/>
      <c r="J53" s="94"/>
      <c r="K53" s="93" t="s">
        <v>25</v>
      </c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</row>
    <row r="54" spans="1:25" ht="15">
      <c r="A54" s="18"/>
      <c r="B54" s="92"/>
      <c r="C54" s="64"/>
      <c r="D54" s="55"/>
      <c r="E54" s="52"/>
      <c r="F54" s="92"/>
      <c r="G54" s="92"/>
      <c r="H54" s="64"/>
      <c r="I54" s="55"/>
      <c r="J54" s="52"/>
      <c r="K54" s="92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</row>
    <row r="55" spans="1:25" ht="15">
      <c r="A55" s="18"/>
      <c r="B55" s="91"/>
      <c r="C55" s="65"/>
      <c r="D55" s="56"/>
      <c r="E55" s="53"/>
      <c r="F55" s="91"/>
      <c r="G55" s="91"/>
      <c r="H55" s="65"/>
      <c r="I55" s="56"/>
      <c r="J55" s="53"/>
      <c r="K55" s="91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</row>
    <row r="56" spans="1:25" ht="15">
      <c r="A56" s="18"/>
      <c r="B56" s="19">
        <v>1</v>
      </c>
      <c r="C56" s="66" t="s">
        <v>321</v>
      </c>
      <c r="D56" s="48"/>
      <c r="E56" s="46"/>
      <c r="F56" s="23"/>
      <c r="G56" s="24">
        <v>1</v>
      </c>
      <c r="H56" s="66" t="s">
        <v>298</v>
      </c>
      <c r="I56" s="48"/>
      <c r="J56" s="46"/>
      <c r="K56" s="23" t="s">
        <v>59</v>
      </c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</row>
    <row r="57" spans="1:25" ht="15">
      <c r="A57" s="18"/>
      <c r="B57" s="19">
        <v>2</v>
      </c>
      <c r="C57" s="66" t="s">
        <v>346</v>
      </c>
      <c r="D57" s="48"/>
      <c r="E57" s="46"/>
      <c r="F57" s="23"/>
      <c r="G57" s="24">
        <v>2</v>
      </c>
      <c r="H57" s="66" t="s">
        <v>297</v>
      </c>
      <c r="I57" s="48"/>
      <c r="J57" s="46"/>
      <c r="K57" s="23" t="s">
        <v>45</v>
      </c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</row>
    <row r="58" spans="1:25" ht="15">
      <c r="A58" s="18"/>
      <c r="B58" s="19">
        <v>3</v>
      </c>
      <c r="C58" s="66" t="s">
        <v>317</v>
      </c>
      <c r="D58" s="48"/>
      <c r="E58" s="46"/>
      <c r="F58" s="23"/>
      <c r="G58" s="24">
        <v>3</v>
      </c>
      <c r="H58" s="66" t="s">
        <v>304</v>
      </c>
      <c r="I58" s="48"/>
      <c r="J58" s="46"/>
      <c r="K58" s="23" t="s">
        <v>59</v>
      </c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</row>
    <row r="59" spans="1:25" ht="15">
      <c r="A59" s="18"/>
      <c r="B59" s="19">
        <v>4</v>
      </c>
      <c r="C59" s="66" t="s">
        <v>315</v>
      </c>
      <c r="D59" s="48"/>
      <c r="E59" s="46"/>
      <c r="F59" s="23" t="s">
        <v>60</v>
      </c>
      <c r="G59" s="24">
        <v>4</v>
      </c>
      <c r="H59" s="66" t="s">
        <v>293</v>
      </c>
      <c r="I59" s="48"/>
      <c r="J59" s="46"/>
      <c r="K59" s="23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</row>
    <row r="60" spans="1:25" ht="15">
      <c r="A60" s="18"/>
      <c r="B60" s="19">
        <v>5</v>
      </c>
      <c r="C60" s="66" t="s">
        <v>336</v>
      </c>
      <c r="D60" s="48"/>
      <c r="E60" s="46"/>
      <c r="F60" s="23" t="s">
        <v>59</v>
      </c>
      <c r="G60" s="24">
        <v>5</v>
      </c>
      <c r="H60" s="66" t="s">
        <v>302</v>
      </c>
      <c r="I60" s="48"/>
      <c r="J60" s="46"/>
      <c r="K60" s="23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</row>
    <row r="61" spans="1:25" ht="15">
      <c r="A61" s="18"/>
      <c r="B61" s="89" t="str">
        <f>"TOTAL MATCHES WON BY : "&amp;C52</f>
        <v>TOTAL MATCHES WON BY : Lake Karrinyup 3</v>
      </c>
      <c r="C61" s="48"/>
      <c r="D61" s="48"/>
      <c r="E61" s="46"/>
      <c r="F61" s="87">
        <f>COUNTA(F56:F60)-0.5*COUNTIF(F56:F60,"Sq*")-COUNTIF(F56:F60,"TBA")</f>
        <v>2</v>
      </c>
      <c r="G61" s="88" t="str">
        <f>"TOTAL MATCHES WON BY : "&amp;H52</f>
        <v>TOTAL MATCHES WON BY : Mandurah CC</v>
      </c>
      <c r="H61" s="48"/>
      <c r="I61" s="48"/>
      <c r="J61" s="46"/>
      <c r="K61" s="87">
        <f>COUNTA(K56:K60)-0.5*COUNTIF(K56:K60,"Sq*")-COUNTIF(K56:K60,"TBA")</f>
        <v>3</v>
      </c>
      <c r="L61" s="86"/>
      <c r="M61" s="86"/>
      <c r="N61" s="86" t="str">
        <f>IF(F61+K61=0,"",C52)</f>
        <v>Lake Karrinyup 3</v>
      </c>
      <c r="O61" s="86">
        <f>F61</f>
        <v>2</v>
      </c>
      <c r="P61" s="86" t="str">
        <f>IF(F61+K61=0,"",H52)</f>
        <v>Mandurah CC</v>
      </c>
      <c r="Q61" s="86">
        <f>K61</f>
        <v>3</v>
      </c>
      <c r="R61" s="86" t="str">
        <f>G62</f>
        <v>Mandurah CC</v>
      </c>
      <c r="S61" s="86" t="str">
        <f>IF(R61="HALVED",C52,"")</f>
        <v/>
      </c>
      <c r="T61" s="86" t="str">
        <f>IF(R61="HALVED",H52,"")</f>
        <v/>
      </c>
      <c r="U61" s="86"/>
      <c r="V61" s="86"/>
      <c r="W61" s="86"/>
      <c r="X61" s="86"/>
      <c r="Y61" s="86"/>
    </row>
    <row r="62" spans="1:25" ht="15">
      <c r="A62" s="31"/>
      <c r="B62" s="85" t="s">
        <v>41</v>
      </c>
      <c r="C62" s="48"/>
      <c r="D62" s="48"/>
      <c r="E62" s="48"/>
      <c r="F62" s="46"/>
      <c r="G62" s="68" t="str">
        <f>IF(F61+K61&lt;4,"",IF(F61=K61,"HALVED",IF(F61&gt;K61,C52,H52)))</f>
        <v>Mandurah CC</v>
      </c>
      <c r="H62" s="48"/>
      <c r="I62" s="48"/>
      <c r="J62" s="48"/>
      <c r="K62" s="46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25" ht="15">
      <c r="A63" s="31"/>
      <c r="B63" s="107"/>
      <c r="C63" s="107"/>
      <c r="D63" s="107"/>
      <c r="E63" s="107"/>
      <c r="F63" s="107"/>
      <c r="G63" s="106"/>
      <c r="H63" s="106"/>
      <c r="I63" s="106"/>
      <c r="J63" s="106"/>
      <c r="K63" s="106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1:25" ht="20.25" hidden="1" customHeight="1">
      <c r="A64" s="104"/>
      <c r="B64" s="105" t="s">
        <v>133</v>
      </c>
      <c r="C64" s="48"/>
      <c r="D64" s="48"/>
      <c r="E64" s="48"/>
      <c r="F64" s="48"/>
      <c r="G64" s="48"/>
      <c r="H64" s="48"/>
      <c r="I64" s="48"/>
      <c r="J64" s="48"/>
      <c r="K64" s="48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</row>
    <row r="65" spans="1:25" ht="15" hidden="1">
      <c r="A65" s="31"/>
      <c r="B65" s="19" t="s">
        <v>22</v>
      </c>
      <c r="C65" s="100" t="s">
        <v>93</v>
      </c>
      <c r="D65" s="48"/>
      <c r="E65" s="48"/>
      <c r="F65" s="46"/>
      <c r="G65" s="24" t="s">
        <v>22</v>
      </c>
      <c r="H65" s="99" t="s">
        <v>96</v>
      </c>
      <c r="I65" s="48"/>
      <c r="J65" s="48"/>
      <c r="K65" s="46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</row>
    <row r="66" spans="1:25" ht="15" hidden="1">
      <c r="A66" s="31"/>
      <c r="B66" s="97" t="s">
        <v>126</v>
      </c>
      <c r="C66" s="98" t="s">
        <v>23</v>
      </c>
      <c r="D66" s="95"/>
      <c r="E66" s="94"/>
      <c r="F66" s="97" t="s">
        <v>25</v>
      </c>
      <c r="G66" s="93" t="s">
        <v>126</v>
      </c>
      <c r="H66" s="96" t="s">
        <v>23</v>
      </c>
      <c r="I66" s="95"/>
      <c r="J66" s="94"/>
      <c r="K66" s="93" t="s">
        <v>25</v>
      </c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</row>
    <row r="67" spans="1:25" ht="15" hidden="1">
      <c r="A67" s="18"/>
      <c r="B67" s="92"/>
      <c r="C67" s="64"/>
      <c r="D67" s="55"/>
      <c r="E67" s="52"/>
      <c r="F67" s="92"/>
      <c r="G67" s="92"/>
      <c r="H67" s="64"/>
      <c r="I67" s="55"/>
      <c r="J67" s="52"/>
      <c r="K67" s="92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</row>
    <row r="68" spans="1:25" ht="15" hidden="1">
      <c r="A68" s="18"/>
      <c r="B68" s="91"/>
      <c r="C68" s="65"/>
      <c r="D68" s="56"/>
      <c r="E68" s="53"/>
      <c r="F68" s="91"/>
      <c r="G68" s="91"/>
      <c r="H68" s="65"/>
      <c r="I68" s="56"/>
      <c r="J68" s="53"/>
      <c r="K68" s="91"/>
      <c r="L68" s="90"/>
      <c r="M68" s="90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</row>
    <row r="69" spans="1:25" ht="15" hidden="1">
      <c r="A69" s="18"/>
      <c r="B69" s="19">
        <v>1</v>
      </c>
      <c r="C69" s="66"/>
      <c r="D69" s="48"/>
      <c r="E69" s="46"/>
      <c r="F69" s="23"/>
      <c r="G69" s="24">
        <v>1</v>
      </c>
      <c r="H69" s="66"/>
      <c r="I69" s="48"/>
      <c r="J69" s="46"/>
      <c r="K69" s="23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</row>
    <row r="70" spans="1:25" ht="15" hidden="1">
      <c r="A70" s="18"/>
      <c r="B70" s="19">
        <v>2</v>
      </c>
      <c r="C70" s="66"/>
      <c r="D70" s="48"/>
      <c r="E70" s="46"/>
      <c r="F70" s="23"/>
      <c r="G70" s="24">
        <v>2</v>
      </c>
      <c r="H70" s="66"/>
      <c r="I70" s="48"/>
      <c r="J70" s="46"/>
      <c r="K70" s="23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</row>
    <row r="71" spans="1:25" ht="15" hidden="1">
      <c r="A71" s="18"/>
      <c r="B71" s="19">
        <v>3</v>
      </c>
      <c r="C71" s="66"/>
      <c r="D71" s="48"/>
      <c r="E71" s="46"/>
      <c r="F71" s="23"/>
      <c r="G71" s="24">
        <v>3</v>
      </c>
      <c r="H71" s="66"/>
      <c r="I71" s="48"/>
      <c r="J71" s="46"/>
      <c r="K71" s="23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</row>
    <row r="72" spans="1:25" ht="15" hidden="1">
      <c r="A72" s="18"/>
      <c r="B72" s="19">
        <v>4</v>
      </c>
      <c r="C72" s="66"/>
      <c r="D72" s="48"/>
      <c r="E72" s="46"/>
      <c r="F72" s="23"/>
      <c r="G72" s="24">
        <v>4</v>
      </c>
      <c r="H72" s="66"/>
      <c r="I72" s="48"/>
      <c r="J72" s="46"/>
      <c r="K72" s="23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</row>
    <row r="73" spans="1:25" ht="15" hidden="1">
      <c r="A73" s="18"/>
      <c r="B73" s="19">
        <v>5</v>
      </c>
      <c r="C73" s="66"/>
      <c r="D73" s="48"/>
      <c r="E73" s="46"/>
      <c r="F73" s="23"/>
      <c r="G73" s="24">
        <v>5</v>
      </c>
      <c r="H73" s="66"/>
      <c r="I73" s="48"/>
      <c r="J73" s="46"/>
      <c r="K73" s="23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</row>
    <row r="74" spans="1:25" ht="15" hidden="1">
      <c r="A74" s="18"/>
      <c r="B74" s="89" t="str">
        <f>"TOTAL MATCHES WON BY : "&amp;C65</f>
        <v>TOTAL MATCHES WON BY : Wanneroo</v>
      </c>
      <c r="C74" s="48"/>
      <c r="D74" s="48"/>
      <c r="E74" s="46"/>
      <c r="F74" s="87">
        <f>COUNTA(F69:F73)-0.5*COUNTIF(F69:F73,"Sq*")-COUNTIF(F69:F73,"TBA")</f>
        <v>0</v>
      </c>
      <c r="G74" s="88" t="str">
        <f>"TOTAL MATCHES WON BY : "&amp;H65</f>
        <v>TOTAL MATCHES WON BY : The Vines 1</v>
      </c>
      <c r="H74" s="48"/>
      <c r="I74" s="48"/>
      <c r="J74" s="46"/>
      <c r="K74" s="87">
        <f>COUNTA(K69:K73)-0.5*COUNTIF(K69:K73,"Sq*")-COUNTIF(K69:K73,"TBA")</f>
        <v>0</v>
      </c>
      <c r="L74" s="86"/>
      <c r="M74" s="86"/>
      <c r="N74" s="86" t="str">
        <f>IF(F74+K74=0,"",C65)</f>
        <v/>
      </c>
      <c r="O74" s="86">
        <f>F74</f>
        <v>0</v>
      </c>
      <c r="P74" s="86" t="str">
        <f>IF(F74+K74=0,"",H65)</f>
        <v/>
      </c>
      <c r="Q74" s="86">
        <f>K74</f>
        <v>0</v>
      </c>
      <c r="R74" s="86" t="str">
        <f>G75</f>
        <v/>
      </c>
      <c r="S74" s="86" t="str">
        <f>IF(R74="HALVED",C65,"")</f>
        <v/>
      </c>
      <c r="T74" s="86" t="str">
        <f>IF(R74="HALVED",H65,"")</f>
        <v/>
      </c>
      <c r="U74" s="86"/>
      <c r="V74" s="86"/>
      <c r="W74" s="86"/>
      <c r="X74" s="86"/>
      <c r="Y74" s="86"/>
    </row>
    <row r="75" spans="1:25" ht="15" hidden="1">
      <c r="A75" s="18"/>
      <c r="B75" s="85" t="s">
        <v>41</v>
      </c>
      <c r="C75" s="48"/>
      <c r="D75" s="48"/>
      <c r="E75" s="48"/>
      <c r="F75" s="46"/>
      <c r="G75" s="68" t="str">
        <f>IF(F74+K74&lt;4,"",IF(F74=K74,"HALVED",IF(F74&gt;K74,C65,H65)))</f>
        <v/>
      </c>
      <c r="H75" s="48"/>
      <c r="I75" s="48"/>
      <c r="J75" s="48"/>
      <c r="K75" s="46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ht="15" hidden="1">
      <c r="A76" s="18"/>
      <c r="B76" s="102"/>
      <c r="C76" s="102"/>
      <c r="D76" s="102"/>
      <c r="E76" s="102"/>
      <c r="F76" s="102"/>
      <c r="G76" s="101"/>
      <c r="H76" s="101"/>
      <c r="I76" s="101"/>
      <c r="J76" s="101"/>
      <c r="K76" s="101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 ht="15" hidden="1">
      <c r="A77" s="31"/>
      <c r="B77" s="19" t="s">
        <v>22</v>
      </c>
      <c r="C77" s="100" t="s">
        <v>132</v>
      </c>
      <c r="D77" s="48"/>
      <c r="E77" s="48"/>
      <c r="F77" s="46"/>
      <c r="G77" s="24" t="s">
        <v>22</v>
      </c>
      <c r="H77" s="99" t="s">
        <v>131</v>
      </c>
      <c r="I77" s="48"/>
      <c r="J77" s="48"/>
      <c r="K77" s="46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</row>
    <row r="78" spans="1:25" ht="15" hidden="1">
      <c r="A78" s="31"/>
      <c r="B78" s="97" t="s">
        <v>126</v>
      </c>
      <c r="C78" s="98" t="s">
        <v>23</v>
      </c>
      <c r="D78" s="95"/>
      <c r="E78" s="94"/>
      <c r="F78" s="97" t="s">
        <v>25</v>
      </c>
      <c r="G78" s="93" t="s">
        <v>126</v>
      </c>
      <c r="H78" s="96" t="s">
        <v>23</v>
      </c>
      <c r="I78" s="95"/>
      <c r="J78" s="94"/>
      <c r="K78" s="93" t="s">
        <v>25</v>
      </c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</row>
    <row r="79" spans="1:25" ht="15" hidden="1">
      <c r="A79" s="18"/>
      <c r="B79" s="92"/>
      <c r="C79" s="64"/>
      <c r="D79" s="55"/>
      <c r="E79" s="52"/>
      <c r="F79" s="92"/>
      <c r="G79" s="92"/>
      <c r="H79" s="64"/>
      <c r="I79" s="55"/>
      <c r="J79" s="52"/>
      <c r="K79" s="92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</row>
    <row r="80" spans="1:25" ht="15" hidden="1">
      <c r="A80" s="18"/>
      <c r="B80" s="91"/>
      <c r="C80" s="65"/>
      <c r="D80" s="56"/>
      <c r="E80" s="53"/>
      <c r="F80" s="91"/>
      <c r="G80" s="91"/>
      <c r="H80" s="65"/>
      <c r="I80" s="56"/>
      <c r="J80" s="53"/>
      <c r="K80" s="91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</row>
    <row r="81" spans="1:25" ht="15" hidden="1">
      <c r="A81" s="18"/>
      <c r="B81" s="19">
        <v>1</v>
      </c>
      <c r="C81" s="66"/>
      <c r="D81" s="48"/>
      <c r="E81" s="46"/>
      <c r="F81" s="23"/>
      <c r="G81" s="24">
        <v>1</v>
      </c>
      <c r="H81" s="66"/>
      <c r="I81" s="48"/>
      <c r="J81" s="46"/>
      <c r="K81" s="23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</row>
    <row r="82" spans="1:25" ht="15" hidden="1">
      <c r="A82" s="18"/>
      <c r="B82" s="19">
        <v>2</v>
      </c>
      <c r="C82" s="66"/>
      <c r="D82" s="48"/>
      <c r="E82" s="46"/>
      <c r="F82" s="23"/>
      <c r="G82" s="24">
        <v>2</v>
      </c>
      <c r="H82" s="66"/>
      <c r="I82" s="48"/>
      <c r="J82" s="46"/>
      <c r="K82" s="23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</row>
    <row r="83" spans="1:25" ht="15" hidden="1">
      <c r="A83" s="18"/>
      <c r="B83" s="19">
        <v>3</v>
      </c>
      <c r="C83" s="66"/>
      <c r="D83" s="48"/>
      <c r="E83" s="46"/>
      <c r="F83" s="23"/>
      <c r="G83" s="24">
        <v>3</v>
      </c>
      <c r="H83" s="66"/>
      <c r="I83" s="48"/>
      <c r="J83" s="46"/>
      <c r="K83" s="23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</row>
    <row r="84" spans="1:25" ht="15" hidden="1">
      <c r="A84" s="18"/>
      <c r="B84" s="19">
        <v>4</v>
      </c>
      <c r="C84" s="66"/>
      <c r="D84" s="48"/>
      <c r="E84" s="46"/>
      <c r="F84" s="23"/>
      <c r="G84" s="24">
        <v>4</v>
      </c>
      <c r="H84" s="66"/>
      <c r="I84" s="48"/>
      <c r="J84" s="46"/>
      <c r="K84" s="23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</row>
    <row r="85" spans="1:25" ht="15" hidden="1">
      <c r="A85" s="18"/>
      <c r="B85" s="19">
        <v>5</v>
      </c>
      <c r="C85" s="66"/>
      <c r="D85" s="48"/>
      <c r="E85" s="46"/>
      <c r="F85" s="23"/>
      <c r="G85" s="24">
        <v>5</v>
      </c>
      <c r="H85" s="66"/>
      <c r="I85" s="48"/>
      <c r="J85" s="46"/>
      <c r="K85" s="23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</row>
    <row r="86" spans="1:25" ht="15" hidden="1">
      <c r="A86" s="18"/>
      <c r="B86" s="19">
        <v>6</v>
      </c>
      <c r="C86" s="66"/>
      <c r="D86" s="48"/>
      <c r="E86" s="46"/>
      <c r="F86" s="23"/>
      <c r="G86" s="24">
        <v>6</v>
      </c>
      <c r="H86" s="66"/>
      <c r="I86" s="48"/>
      <c r="J86" s="46"/>
      <c r="K86" s="23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</row>
    <row r="87" spans="1:25" ht="15" hidden="1">
      <c r="A87" s="18"/>
      <c r="B87" s="19">
        <v>7</v>
      </c>
      <c r="C87" s="66"/>
      <c r="D87" s="48"/>
      <c r="E87" s="46"/>
      <c r="F87" s="23"/>
      <c r="G87" s="24">
        <v>7</v>
      </c>
      <c r="H87" s="66"/>
      <c r="I87" s="48"/>
      <c r="J87" s="46"/>
      <c r="K87" s="23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</row>
    <row r="88" spans="1:25" ht="15" hidden="1">
      <c r="A88" s="18"/>
      <c r="B88" s="89" t="str">
        <f>"TOTAL MATCHES WON BY : "&amp;C77</f>
        <v>TOTAL MATCHES WON BY : Cottesloe</v>
      </c>
      <c r="C88" s="48"/>
      <c r="D88" s="48"/>
      <c r="E88" s="46"/>
      <c r="F88" s="87">
        <f>COUNTA(F81:F87)-0.5*COUNTIF(F81:F87,"Sq*")-COUNTIF(F81:F87,"TBA")</f>
        <v>0</v>
      </c>
      <c r="G88" s="88" t="str">
        <f>"TOTAL MATCHES WON BY : "&amp;H77</f>
        <v>TOTAL MATCHES WON BY : Lake Karrinyup 2</v>
      </c>
      <c r="H88" s="48"/>
      <c r="I88" s="48"/>
      <c r="J88" s="46"/>
      <c r="K88" s="87">
        <f>COUNTA(K81:K87)-0.5*COUNTIF(K81:K87,"Sq*")-COUNTIF(K81:K87,"TBA")</f>
        <v>0</v>
      </c>
      <c r="L88" s="86"/>
      <c r="M88" s="86"/>
      <c r="N88" s="86" t="str">
        <f>IF(F88+K88=0,"",C77)</f>
        <v/>
      </c>
      <c r="O88" s="86">
        <f>F88</f>
        <v>0</v>
      </c>
      <c r="P88" s="86" t="str">
        <f>IF(F88+K88=0,"",H77)</f>
        <v/>
      </c>
      <c r="Q88" s="86">
        <f>K88</f>
        <v>0</v>
      </c>
      <c r="R88" s="86" t="str">
        <f>G89</f>
        <v/>
      </c>
      <c r="S88" s="86" t="str">
        <f>IF(R88="HALVED",C77,"")</f>
        <v/>
      </c>
      <c r="T88" s="86" t="str">
        <f>IF(R88="HALVED",H77,"")</f>
        <v/>
      </c>
      <c r="U88" s="86"/>
      <c r="V88" s="86"/>
      <c r="W88" s="86"/>
      <c r="X88" s="86"/>
      <c r="Y88" s="86"/>
    </row>
    <row r="89" spans="1:25" ht="15" hidden="1">
      <c r="A89" s="18"/>
      <c r="B89" s="85" t="s">
        <v>41</v>
      </c>
      <c r="C89" s="48"/>
      <c r="D89" s="48"/>
      <c r="E89" s="48"/>
      <c r="F89" s="46"/>
      <c r="G89" s="68" t="str">
        <f>IF(F88+K88&lt;4,"",IF(F88=K88,"HALVED",IF(F88&gt;K88,C77,H77)))</f>
        <v/>
      </c>
      <c r="H89" s="48"/>
      <c r="I89" s="48"/>
      <c r="J89" s="48"/>
      <c r="K89" s="46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spans="1:25" ht="15" hidden="1">
      <c r="A90" s="18"/>
      <c r="B90" s="102"/>
      <c r="C90" s="102"/>
      <c r="D90" s="102"/>
      <c r="E90" s="102"/>
      <c r="F90" s="102"/>
      <c r="G90" s="101"/>
      <c r="H90" s="101"/>
      <c r="I90" s="101"/>
      <c r="J90" s="101"/>
      <c r="K90" s="101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1:25" ht="15" hidden="1">
      <c r="A91" s="31"/>
      <c r="B91" s="19" t="s">
        <v>22</v>
      </c>
      <c r="C91" s="100" t="s">
        <v>130</v>
      </c>
      <c r="D91" s="48"/>
      <c r="E91" s="48"/>
      <c r="F91" s="46"/>
      <c r="G91" s="24" t="s">
        <v>22</v>
      </c>
      <c r="H91" s="99" t="s">
        <v>129</v>
      </c>
      <c r="I91" s="48"/>
      <c r="J91" s="48"/>
      <c r="K91" s="46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</row>
    <row r="92" spans="1:25" ht="15" hidden="1">
      <c r="A92" s="31"/>
      <c r="B92" s="97" t="s">
        <v>126</v>
      </c>
      <c r="C92" s="98" t="s">
        <v>23</v>
      </c>
      <c r="D92" s="95"/>
      <c r="E92" s="94"/>
      <c r="F92" s="97" t="s">
        <v>25</v>
      </c>
      <c r="G92" s="93" t="s">
        <v>126</v>
      </c>
      <c r="H92" s="96" t="s">
        <v>23</v>
      </c>
      <c r="I92" s="95"/>
      <c r="J92" s="94"/>
      <c r="K92" s="93" t="s">
        <v>25</v>
      </c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</row>
    <row r="93" spans="1:25" ht="18" hidden="1">
      <c r="A93" s="103"/>
      <c r="B93" s="92"/>
      <c r="C93" s="64"/>
      <c r="D93" s="55"/>
      <c r="E93" s="52"/>
      <c r="F93" s="92"/>
      <c r="G93" s="92"/>
      <c r="H93" s="64"/>
      <c r="I93" s="55"/>
      <c r="J93" s="52"/>
      <c r="K93" s="92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</row>
    <row r="94" spans="1:25" ht="15" hidden="1">
      <c r="A94" s="18"/>
      <c r="B94" s="91"/>
      <c r="C94" s="65"/>
      <c r="D94" s="56"/>
      <c r="E94" s="53"/>
      <c r="F94" s="91"/>
      <c r="G94" s="91"/>
      <c r="H94" s="65"/>
      <c r="I94" s="56"/>
      <c r="J94" s="53"/>
      <c r="K94" s="91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</row>
    <row r="95" spans="1:25" ht="15" hidden="1">
      <c r="A95" s="18"/>
      <c r="B95" s="19">
        <v>1</v>
      </c>
      <c r="C95" s="66"/>
      <c r="D95" s="48"/>
      <c r="E95" s="46"/>
      <c r="F95" s="23"/>
      <c r="G95" s="24">
        <v>1</v>
      </c>
      <c r="H95" s="66"/>
      <c r="I95" s="48"/>
      <c r="J95" s="46"/>
      <c r="K95" s="23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</row>
    <row r="96" spans="1:25" ht="15" hidden="1">
      <c r="A96" s="18"/>
      <c r="B96" s="19">
        <v>2</v>
      </c>
      <c r="C96" s="66"/>
      <c r="D96" s="48"/>
      <c r="E96" s="46"/>
      <c r="F96" s="23"/>
      <c r="G96" s="24">
        <v>2</v>
      </c>
      <c r="H96" s="66"/>
      <c r="I96" s="48"/>
      <c r="J96" s="46"/>
      <c r="K96" s="23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</row>
    <row r="97" spans="1:25" ht="15" hidden="1">
      <c r="A97" s="18"/>
      <c r="B97" s="19">
        <v>3</v>
      </c>
      <c r="C97" s="66"/>
      <c r="D97" s="48"/>
      <c r="E97" s="46"/>
      <c r="F97" s="23"/>
      <c r="G97" s="24">
        <v>3</v>
      </c>
      <c r="H97" s="66"/>
      <c r="I97" s="48"/>
      <c r="J97" s="46"/>
      <c r="K97" s="23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</row>
    <row r="98" spans="1:25" ht="15" hidden="1">
      <c r="A98" s="18"/>
      <c r="B98" s="19">
        <v>4</v>
      </c>
      <c r="C98" s="66"/>
      <c r="D98" s="48"/>
      <c r="E98" s="46"/>
      <c r="F98" s="23"/>
      <c r="G98" s="24">
        <v>4</v>
      </c>
      <c r="H98" s="66"/>
      <c r="I98" s="48"/>
      <c r="J98" s="46"/>
      <c r="K98" s="23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</row>
    <row r="99" spans="1:25" ht="15" hidden="1">
      <c r="A99" s="18"/>
      <c r="B99" s="19">
        <v>5</v>
      </c>
      <c r="C99" s="66"/>
      <c r="D99" s="48"/>
      <c r="E99" s="46"/>
      <c r="F99" s="23"/>
      <c r="G99" s="24">
        <v>5</v>
      </c>
      <c r="H99" s="66"/>
      <c r="I99" s="48"/>
      <c r="J99" s="46"/>
      <c r="K99" s="23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</row>
    <row r="100" spans="1:25" ht="15" hidden="1">
      <c r="A100" s="18"/>
      <c r="B100" s="19">
        <v>6</v>
      </c>
      <c r="C100" s="66"/>
      <c r="D100" s="48"/>
      <c r="E100" s="46"/>
      <c r="F100" s="23"/>
      <c r="G100" s="24">
        <v>6</v>
      </c>
      <c r="H100" s="66"/>
      <c r="I100" s="48"/>
      <c r="J100" s="46"/>
      <c r="K100" s="23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</row>
    <row r="101" spans="1:25" ht="15" hidden="1">
      <c r="A101" s="18"/>
      <c r="B101" s="19">
        <v>7</v>
      </c>
      <c r="C101" s="66"/>
      <c r="D101" s="48"/>
      <c r="E101" s="46"/>
      <c r="F101" s="23"/>
      <c r="G101" s="24">
        <v>7</v>
      </c>
      <c r="H101" s="66"/>
      <c r="I101" s="48"/>
      <c r="J101" s="46"/>
      <c r="K101" s="23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</row>
    <row r="102" spans="1:25" ht="15" hidden="1">
      <c r="A102" s="18"/>
      <c r="B102" s="89" t="str">
        <f>"TOTAL MATCHES WON BY : "&amp;C91</f>
        <v>TOTAL MATCHES WON BY : Lakelands</v>
      </c>
      <c r="C102" s="48"/>
      <c r="D102" s="48"/>
      <c r="E102" s="46"/>
      <c r="F102" s="87">
        <f>COUNTA(F95:F101)-0.5*COUNTIF(F95:F101,"Sq*")-COUNTIF(F95:F101,"TBA")</f>
        <v>0</v>
      </c>
      <c r="G102" s="88" t="str">
        <f>"TOTAL MATCHES WON BY : "&amp;H91</f>
        <v>TOTAL MATCHES WON BY : Royal Fremantle 2</v>
      </c>
      <c r="H102" s="48"/>
      <c r="I102" s="48"/>
      <c r="J102" s="46"/>
      <c r="K102" s="87">
        <f>COUNTA(K95:K101)-0.5*COUNTIF(K95:K101,"Sq*")-COUNTIF(K95:K101,"TBA")</f>
        <v>0</v>
      </c>
      <c r="L102" s="86"/>
      <c r="M102" s="86"/>
      <c r="N102" s="86" t="str">
        <f>IF(F102+K102=0,"",C91)</f>
        <v/>
      </c>
      <c r="O102" s="86">
        <f>F102</f>
        <v>0</v>
      </c>
      <c r="P102" s="86" t="str">
        <f>IF(F102+K102=0,"",H91)</f>
        <v/>
      </c>
      <c r="Q102" s="86">
        <f>K102</f>
        <v>0</v>
      </c>
      <c r="R102" s="86" t="str">
        <f>G103</f>
        <v/>
      </c>
      <c r="S102" s="86" t="str">
        <f>IF(R102="HALVED",C91,"")</f>
        <v/>
      </c>
      <c r="T102" s="86" t="str">
        <f>IF(R102="HALVED",H91,"")</f>
        <v/>
      </c>
      <c r="U102" s="86"/>
      <c r="V102" s="86"/>
      <c r="W102" s="86"/>
      <c r="X102" s="86"/>
      <c r="Y102" s="86"/>
    </row>
    <row r="103" spans="1:25" ht="15" hidden="1">
      <c r="A103" s="18"/>
      <c r="B103" s="85" t="s">
        <v>41</v>
      </c>
      <c r="C103" s="48"/>
      <c r="D103" s="48"/>
      <c r="E103" s="48"/>
      <c r="F103" s="46"/>
      <c r="G103" s="68" t="str">
        <f>IF(F102+K102&lt;4,"",IF(F102=K102,"HALVED",IF(F102&gt;K102,C91,H91)))</f>
        <v/>
      </c>
      <c r="H103" s="48"/>
      <c r="I103" s="48"/>
      <c r="J103" s="48"/>
      <c r="K103" s="46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spans="1:25" ht="15" hidden="1">
      <c r="A104" s="18"/>
      <c r="B104" s="102"/>
      <c r="C104" s="102"/>
      <c r="D104" s="102"/>
      <c r="E104" s="102"/>
      <c r="F104" s="102"/>
      <c r="G104" s="101"/>
      <c r="H104" s="101"/>
      <c r="I104" s="101"/>
      <c r="J104" s="101"/>
      <c r="K104" s="101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spans="1:25" ht="15" hidden="1">
      <c r="A105" s="18"/>
      <c r="B105" s="19" t="s">
        <v>22</v>
      </c>
      <c r="C105" s="100" t="s">
        <v>128</v>
      </c>
      <c r="D105" s="48"/>
      <c r="E105" s="48"/>
      <c r="F105" s="46"/>
      <c r="G105" s="24" t="s">
        <v>22</v>
      </c>
      <c r="H105" s="99" t="s">
        <v>127</v>
      </c>
      <c r="I105" s="48"/>
      <c r="J105" s="48"/>
      <c r="K105" s="46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</row>
    <row r="106" spans="1:25" ht="15" hidden="1">
      <c r="A106" s="31"/>
      <c r="B106" s="97" t="s">
        <v>126</v>
      </c>
      <c r="C106" s="98" t="s">
        <v>23</v>
      </c>
      <c r="D106" s="95"/>
      <c r="E106" s="94"/>
      <c r="F106" s="97" t="s">
        <v>25</v>
      </c>
      <c r="G106" s="93" t="s">
        <v>126</v>
      </c>
      <c r="H106" s="96" t="s">
        <v>23</v>
      </c>
      <c r="I106" s="95"/>
      <c r="J106" s="94"/>
      <c r="K106" s="93" t="s">
        <v>25</v>
      </c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</row>
    <row r="107" spans="1:25" ht="15" hidden="1">
      <c r="A107" s="31"/>
      <c r="B107" s="92"/>
      <c r="C107" s="64"/>
      <c r="D107" s="55"/>
      <c r="E107" s="52"/>
      <c r="F107" s="92"/>
      <c r="G107" s="92"/>
      <c r="H107" s="64"/>
      <c r="I107" s="55"/>
      <c r="J107" s="52"/>
      <c r="K107" s="92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</row>
    <row r="108" spans="1:25" ht="15" hidden="1">
      <c r="A108" s="18"/>
      <c r="B108" s="91"/>
      <c r="C108" s="65"/>
      <c r="D108" s="56"/>
      <c r="E108" s="53"/>
      <c r="F108" s="91"/>
      <c r="G108" s="91"/>
      <c r="H108" s="65"/>
      <c r="I108" s="56"/>
      <c r="J108" s="53"/>
      <c r="K108" s="91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</row>
    <row r="109" spans="1:25" ht="15" hidden="1">
      <c r="A109" s="18"/>
      <c r="B109" s="19">
        <v>1</v>
      </c>
      <c r="C109" s="66"/>
      <c r="D109" s="48"/>
      <c r="E109" s="46"/>
      <c r="F109" s="23"/>
      <c r="G109" s="24">
        <v>1</v>
      </c>
      <c r="H109" s="66"/>
      <c r="I109" s="48"/>
      <c r="J109" s="46"/>
      <c r="K109" s="23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</row>
    <row r="110" spans="1:25" ht="15" hidden="1">
      <c r="A110" s="18"/>
      <c r="B110" s="19">
        <v>2</v>
      </c>
      <c r="C110" s="66"/>
      <c r="D110" s="48"/>
      <c r="E110" s="46"/>
      <c r="F110" s="23"/>
      <c r="G110" s="24">
        <v>2</v>
      </c>
      <c r="H110" s="66"/>
      <c r="I110" s="48"/>
      <c r="J110" s="46"/>
      <c r="K110" s="23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</row>
    <row r="111" spans="1:25" ht="15" hidden="1">
      <c r="A111" s="18"/>
      <c r="B111" s="19">
        <v>3</v>
      </c>
      <c r="C111" s="66"/>
      <c r="D111" s="48"/>
      <c r="E111" s="46"/>
      <c r="F111" s="23"/>
      <c r="G111" s="24">
        <v>3</v>
      </c>
      <c r="H111" s="66"/>
      <c r="I111" s="48"/>
      <c r="J111" s="46"/>
      <c r="K111" s="23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</row>
    <row r="112" spans="1:25" ht="15" hidden="1">
      <c r="A112" s="18"/>
      <c r="B112" s="19">
        <v>4</v>
      </c>
      <c r="C112" s="66"/>
      <c r="D112" s="48"/>
      <c r="E112" s="46"/>
      <c r="F112" s="23"/>
      <c r="G112" s="24">
        <v>4</v>
      </c>
      <c r="H112" s="66"/>
      <c r="I112" s="48"/>
      <c r="J112" s="46"/>
      <c r="K112" s="23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</row>
    <row r="113" spans="1:25" ht="15" hidden="1">
      <c r="A113" s="18"/>
      <c r="B113" s="19">
        <v>5</v>
      </c>
      <c r="C113" s="66"/>
      <c r="D113" s="48"/>
      <c r="E113" s="46"/>
      <c r="F113" s="23"/>
      <c r="G113" s="24">
        <v>5</v>
      </c>
      <c r="H113" s="66"/>
      <c r="I113" s="48"/>
      <c r="J113" s="46"/>
      <c r="K113" s="23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</row>
    <row r="114" spans="1:25" ht="15" hidden="1">
      <c r="A114" s="18"/>
      <c r="B114" s="19">
        <v>6</v>
      </c>
      <c r="C114" s="66"/>
      <c r="D114" s="48"/>
      <c r="E114" s="46"/>
      <c r="F114" s="23"/>
      <c r="G114" s="24">
        <v>6</v>
      </c>
      <c r="H114" s="66"/>
      <c r="I114" s="48"/>
      <c r="J114" s="46"/>
      <c r="K114" s="23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</row>
    <row r="115" spans="1:25" ht="15" hidden="1">
      <c r="A115" s="18"/>
      <c r="B115" s="19">
        <v>7</v>
      </c>
      <c r="C115" s="66"/>
      <c r="D115" s="48"/>
      <c r="E115" s="46"/>
      <c r="F115" s="23"/>
      <c r="G115" s="24">
        <v>7</v>
      </c>
      <c r="H115" s="66"/>
      <c r="I115" s="48"/>
      <c r="J115" s="46"/>
      <c r="K115" s="23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</row>
    <row r="116" spans="1:25" ht="15" hidden="1">
      <c r="A116" s="18"/>
      <c r="B116" s="89" t="str">
        <f>"TOTAL MATCHES WON BY : "&amp;C105</f>
        <v>TOTAL MATCHES WON BY : Gosnells 2</v>
      </c>
      <c r="C116" s="48"/>
      <c r="D116" s="48"/>
      <c r="E116" s="46"/>
      <c r="F116" s="87">
        <f>COUNTA(F109:F115)-0.5*COUNTIF(F109:F115,"Sq*")-COUNTIF(F109:F115,"TBA")</f>
        <v>0</v>
      </c>
      <c r="G116" s="88" t="str">
        <f>"TOTAL MATCHES WON BY : "&amp;H105</f>
        <v>TOTAL MATCHES WON BY : Mount Lawley 1</v>
      </c>
      <c r="H116" s="48"/>
      <c r="I116" s="48"/>
      <c r="J116" s="46"/>
      <c r="K116" s="87">
        <f>COUNTA(K109:K115)-0.5*COUNTIF(K109:K115,"Sq*")-COUNTIF(K109:K115,"TBA")</f>
        <v>0</v>
      </c>
      <c r="L116" s="86"/>
      <c r="M116" s="86"/>
      <c r="N116" s="86" t="str">
        <f>IF(F116+K116=0,"",C105)</f>
        <v/>
      </c>
      <c r="O116" s="86">
        <f>F116</f>
        <v>0</v>
      </c>
      <c r="P116" s="86" t="str">
        <f>IF(F116+K116=0,"",H105)</f>
        <v/>
      </c>
      <c r="Q116" s="86">
        <f>K116</f>
        <v>0</v>
      </c>
      <c r="R116" s="86" t="str">
        <f>G117</f>
        <v/>
      </c>
      <c r="S116" s="86" t="str">
        <f>IF(R116="HALVED",C105,"")</f>
        <v/>
      </c>
      <c r="T116" s="86" t="str">
        <f>IF(R116="HALVED",H105,"")</f>
        <v/>
      </c>
      <c r="U116" s="86"/>
      <c r="V116" s="86"/>
      <c r="W116" s="86"/>
      <c r="X116" s="86"/>
      <c r="Y116" s="86"/>
    </row>
    <row r="117" spans="1:25" ht="15" hidden="1">
      <c r="A117" s="18"/>
      <c r="B117" s="85" t="s">
        <v>41</v>
      </c>
      <c r="C117" s="48"/>
      <c r="D117" s="48"/>
      <c r="E117" s="48"/>
      <c r="F117" s="46"/>
      <c r="G117" s="68" t="str">
        <f>IF(F116+K116&lt;4,"",IF(F116=K116,"HALVED",IF(F116&gt;K116,C105,H105)))</f>
        <v/>
      </c>
      <c r="H117" s="48"/>
      <c r="I117" s="48"/>
      <c r="J117" s="48"/>
      <c r="K117" s="46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spans="1:25" ht="15" hidden="1">
      <c r="A118" s="18"/>
      <c r="B118" s="31"/>
      <c r="C118" s="31"/>
      <c r="D118" s="31"/>
      <c r="E118" s="31"/>
      <c r="F118" s="31"/>
      <c r="G118" s="32"/>
      <c r="H118" s="32"/>
      <c r="I118" s="32"/>
      <c r="J118" s="32"/>
      <c r="K118" s="32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</row>
    <row r="119" spans="1:25" ht="15">
      <c r="A119" s="31"/>
      <c r="B119" s="31"/>
      <c r="C119" s="31"/>
      <c r="D119" s="31"/>
      <c r="E119" s="31"/>
      <c r="F119" s="31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spans="1:25" ht="15">
      <c r="A120" s="31"/>
      <c r="B120" s="31"/>
      <c r="C120" s="31"/>
      <c r="D120" s="31"/>
      <c r="E120" s="31"/>
      <c r="F120" s="31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spans="1:25" ht="15">
      <c r="A121" s="31"/>
      <c r="B121" s="31"/>
      <c r="C121" s="31"/>
      <c r="D121" s="31"/>
      <c r="E121" s="31"/>
      <c r="F121" s="31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spans="1:25" ht="15">
      <c r="A122" s="31"/>
      <c r="B122" s="31"/>
      <c r="C122" s="31"/>
      <c r="D122" s="31"/>
      <c r="E122" s="31"/>
      <c r="F122" s="31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 ht="15">
      <c r="A123" s="31"/>
      <c r="B123" s="31"/>
      <c r="C123" s="31"/>
      <c r="D123" s="31"/>
      <c r="E123" s="31"/>
      <c r="F123" s="31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 ht="15">
      <c r="A124" s="31"/>
      <c r="B124" s="31"/>
      <c r="C124" s="31"/>
      <c r="D124" s="31"/>
      <c r="E124" s="31"/>
      <c r="F124" s="31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 ht="15">
      <c r="A125" s="31"/>
      <c r="B125" s="31"/>
      <c r="C125" s="31"/>
      <c r="D125" s="31"/>
      <c r="E125" s="31"/>
      <c r="F125" s="31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 ht="15">
      <c r="A126" s="31"/>
      <c r="B126" s="31"/>
      <c r="C126" s="31"/>
      <c r="D126" s="31"/>
      <c r="E126" s="31"/>
      <c r="F126" s="31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 ht="15">
      <c r="A127" s="31"/>
      <c r="B127" s="31"/>
      <c r="C127" s="31"/>
      <c r="D127" s="31"/>
      <c r="E127" s="31"/>
      <c r="F127" s="31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 ht="15">
      <c r="A128" s="31"/>
      <c r="B128" s="31"/>
      <c r="C128" s="31"/>
      <c r="D128" s="31"/>
      <c r="E128" s="31"/>
      <c r="F128" s="31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1:25" ht="15">
      <c r="A129" s="31"/>
      <c r="B129" s="31"/>
      <c r="C129" s="31"/>
      <c r="D129" s="31"/>
      <c r="E129" s="31"/>
      <c r="F129" s="31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5" ht="15">
      <c r="A130" s="31"/>
      <c r="B130" s="31"/>
      <c r="C130" s="31"/>
      <c r="D130" s="31"/>
      <c r="E130" s="31"/>
      <c r="F130" s="31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5" ht="15">
      <c r="A131" s="31"/>
      <c r="B131" s="31"/>
      <c r="C131" s="31"/>
      <c r="D131" s="31"/>
      <c r="E131" s="31"/>
      <c r="F131" s="31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5" ht="15">
      <c r="A132" s="31"/>
      <c r="B132" s="31"/>
      <c r="C132" s="31"/>
      <c r="D132" s="31"/>
      <c r="E132" s="31"/>
      <c r="F132" s="31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5" ht="15">
      <c r="A133" s="31"/>
      <c r="B133" s="31"/>
      <c r="C133" s="31"/>
      <c r="D133" s="31"/>
      <c r="E133" s="31"/>
      <c r="F133" s="31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5" ht="15" hidden="1">
      <c r="A134" s="31"/>
      <c r="B134" s="31"/>
      <c r="C134" s="31"/>
      <c r="D134" s="31"/>
      <c r="E134" s="31"/>
      <c r="F134" s="31"/>
      <c r="G134" s="32"/>
      <c r="H134" s="32"/>
      <c r="I134" s="81"/>
      <c r="J134" s="81"/>
      <c r="K134" s="81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5" ht="15" hidden="1">
      <c r="A135" s="31"/>
      <c r="B135" s="31"/>
      <c r="C135" s="31" t="s">
        <v>31</v>
      </c>
      <c r="D135" s="31"/>
      <c r="E135" s="31"/>
      <c r="F135" s="31"/>
      <c r="G135" s="32"/>
      <c r="H135" s="32"/>
      <c r="I135" s="81"/>
      <c r="J135" s="81"/>
      <c r="K135" s="81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5" ht="15" hidden="1">
      <c r="A136" s="31"/>
      <c r="B136" s="31"/>
      <c r="C136" s="31" t="s">
        <v>71</v>
      </c>
      <c r="D136" s="31"/>
      <c r="E136" s="31"/>
      <c r="F136" s="31"/>
      <c r="G136" s="32"/>
      <c r="H136" s="32"/>
      <c r="I136" s="81"/>
      <c r="J136" s="81"/>
      <c r="K136" s="81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5" ht="15" hidden="1">
      <c r="A137" s="31"/>
      <c r="B137" s="31"/>
      <c r="C137" s="31" t="s">
        <v>45</v>
      </c>
      <c r="D137" s="31"/>
      <c r="E137" s="31"/>
      <c r="F137" s="31"/>
      <c r="G137" s="32"/>
      <c r="H137" s="32"/>
      <c r="I137" s="81"/>
      <c r="J137" s="81"/>
      <c r="K137" s="81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1:25" ht="15" hidden="1">
      <c r="A138" s="31"/>
      <c r="B138" s="31"/>
      <c r="C138" s="31" t="s">
        <v>37</v>
      </c>
      <c r="D138" s="31"/>
      <c r="E138" s="31"/>
      <c r="F138" s="31"/>
      <c r="G138" s="32"/>
      <c r="H138" s="32"/>
      <c r="I138" s="81"/>
      <c r="J138" s="81"/>
      <c r="K138" s="81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1:25" ht="15" hidden="1">
      <c r="A139" s="31"/>
      <c r="B139" s="31"/>
      <c r="C139" s="31" t="s">
        <v>55</v>
      </c>
      <c r="D139" s="31"/>
      <c r="E139" s="31"/>
      <c r="F139" s="31"/>
      <c r="G139" s="32"/>
      <c r="H139" s="32"/>
      <c r="I139" s="81"/>
      <c r="J139" s="81"/>
      <c r="K139" s="81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1:25" ht="15" hidden="1">
      <c r="A140" s="31"/>
      <c r="B140" s="31"/>
      <c r="C140" s="31" t="s">
        <v>70</v>
      </c>
      <c r="D140" s="31"/>
      <c r="E140" s="31"/>
      <c r="F140" s="31"/>
      <c r="G140" s="32"/>
      <c r="H140" s="32"/>
      <c r="I140" s="81"/>
      <c r="J140" s="81"/>
      <c r="K140" s="81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1:25" ht="15" hidden="1">
      <c r="A141" s="31"/>
      <c r="B141" s="31"/>
      <c r="C141" s="83" t="s">
        <v>35</v>
      </c>
      <c r="D141" s="82"/>
      <c r="E141" s="31"/>
      <c r="F141" s="31"/>
      <c r="G141" s="32"/>
      <c r="H141" s="32"/>
      <c r="I141" s="81"/>
      <c r="J141" s="81"/>
      <c r="K141" s="81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1:25" ht="15" hidden="1">
      <c r="A142" s="31"/>
      <c r="B142" s="31"/>
      <c r="C142" s="31" t="s">
        <v>60</v>
      </c>
      <c r="D142" s="31"/>
      <c r="E142" s="31"/>
      <c r="F142" s="31"/>
      <c r="G142" s="32"/>
      <c r="H142" s="32"/>
      <c r="I142" s="81"/>
      <c r="J142" s="81"/>
      <c r="K142" s="81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1:25" ht="15" hidden="1">
      <c r="A143" s="31"/>
      <c r="B143" s="31"/>
      <c r="C143" s="31" t="s">
        <v>50</v>
      </c>
      <c r="D143" s="31"/>
      <c r="E143" s="31"/>
      <c r="F143" s="31"/>
      <c r="G143" s="32"/>
      <c r="H143" s="32"/>
      <c r="I143" s="81"/>
      <c r="J143" s="81"/>
      <c r="K143" s="81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1:25" ht="15" hidden="1">
      <c r="A144" s="31"/>
      <c r="B144" s="31"/>
      <c r="C144" s="31" t="s">
        <v>59</v>
      </c>
      <c r="D144" s="31"/>
      <c r="E144" s="31"/>
      <c r="F144" s="31"/>
      <c r="G144" s="32"/>
      <c r="H144" s="32"/>
      <c r="I144" s="81"/>
      <c r="J144" s="81"/>
      <c r="K144" s="81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1:25" ht="15" hidden="1">
      <c r="A145" s="31"/>
      <c r="B145" s="31"/>
      <c r="C145" s="31" t="s">
        <v>72</v>
      </c>
      <c r="D145" s="31"/>
      <c r="E145" s="31"/>
      <c r="F145" s="31"/>
      <c r="G145" s="32"/>
      <c r="H145" s="32"/>
      <c r="I145" s="81"/>
      <c r="J145" s="81"/>
      <c r="K145" s="81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1:25" ht="15" hidden="1">
      <c r="A146" s="31"/>
      <c r="B146" s="31"/>
      <c r="C146" s="31" t="s">
        <v>58</v>
      </c>
      <c r="D146" s="31"/>
      <c r="E146" s="31"/>
      <c r="F146" s="31"/>
      <c r="G146" s="32"/>
      <c r="H146" s="32"/>
      <c r="I146" s="81"/>
      <c r="J146" s="81"/>
      <c r="K146" s="81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1:25" ht="15" hidden="1">
      <c r="A147" s="31"/>
      <c r="B147" s="31"/>
      <c r="C147" s="31" t="s">
        <v>61</v>
      </c>
      <c r="D147" s="31"/>
      <c r="E147" s="31"/>
      <c r="F147" s="31"/>
      <c r="G147" s="32"/>
      <c r="H147" s="32"/>
      <c r="I147" s="81"/>
      <c r="J147" s="81"/>
      <c r="K147" s="81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1:25" ht="15" hidden="1">
      <c r="A148" s="31"/>
      <c r="B148" s="31"/>
      <c r="C148" s="31" t="s">
        <v>29</v>
      </c>
      <c r="D148" s="31"/>
      <c r="E148" s="31"/>
      <c r="F148" s="31"/>
      <c r="G148" s="32"/>
      <c r="H148" s="32"/>
      <c r="I148" s="81"/>
      <c r="J148" s="81"/>
      <c r="K148" s="81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1:25" ht="15" hidden="1">
      <c r="A149" s="31"/>
      <c r="B149" s="31"/>
      <c r="C149" s="31" t="s">
        <v>73</v>
      </c>
      <c r="D149" s="31"/>
      <c r="E149" s="31"/>
      <c r="F149" s="31"/>
      <c r="G149" s="32"/>
      <c r="H149" s="32"/>
      <c r="I149" s="81"/>
      <c r="J149" s="81"/>
      <c r="K149" s="81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</row>
    <row r="150" spans="1:25" ht="15" hidden="1">
      <c r="A150" s="31"/>
      <c r="B150" s="31"/>
      <c r="C150" s="31" t="s">
        <v>74</v>
      </c>
      <c r="D150" s="31"/>
      <c r="E150" s="31"/>
      <c r="F150" s="31"/>
      <c r="G150" s="32"/>
      <c r="H150" s="32"/>
      <c r="I150" s="81"/>
      <c r="J150" s="81"/>
      <c r="K150" s="81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1:25" ht="15" hidden="1">
      <c r="A151" s="31"/>
      <c r="B151" s="31"/>
      <c r="C151" s="31" t="s">
        <v>75</v>
      </c>
      <c r="D151" s="31"/>
      <c r="E151" s="31"/>
      <c r="F151" s="31"/>
      <c r="G151" s="32"/>
      <c r="H151" s="32"/>
      <c r="I151" s="81"/>
      <c r="J151" s="81"/>
      <c r="K151" s="81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1:25" ht="15" hidden="1">
      <c r="A152" s="31"/>
      <c r="B152" s="31"/>
      <c r="C152" s="31" t="s">
        <v>76</v>
      </c>
      <c r="D152" s="31"/>
      <c r="E152" s="31"/>
      <c r="F152" s="31"/>
      <c r="G152" s="32"/>
      <c r="H152" s="32"/>
      <c r="I152" s="81"/>
      <c r="J152" s="81"/>
      <c r="K152" s="81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1:25" ht="15" hidden="1">
      <c r="A153" s="31"/>
      <c r="B153" s="31"/>
      <c r="C153" s="31" t="s">
        <v>77</v>
      </c>
      <c r="D153" s="31"/>
      <c r="E153" s="31"/>
      <c r="F153" s="31"/>
      <c r="G153" s="32"/>
      <c r="H153" s="32"/>
      <c r="I153" s="81"/>
      <c r="J153" s="81"/>
      <c r="K153" s="81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1:25" ht="15" hidden="1">
      <c r="A154" s="31"/>
      <c r="B154" s="31"/>
      <c r="C154" s="31" t="s">
        <v>78</v>
      </c>
      <c r="D154" s="31"/>
      <c r="E154" s="31"/>
      <c r="F154" s="31"/>
      <c r="G154" s="32"/>
      <c r="H154" s="32"/>
      <c r="I154" s="81"/>
      <c r="J154" s="81"/>
      <c r="K154" s="81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1:25" ht="15" hidden="1">
      <c r="A155" s="31"/>
      <c r="B155" s="31"/>
      <c r="C155" s="31" t="s">
        <v>79</v>
      </c>
      <c r="D155" s="31"/>
      <c r="E155" s="31"/>
      <c r="F155" s="31"/>
      <c r="G155" s="32"/>
      <c r="H155" s="32"/>
      <c r="I155" s="81"/>
      <c r="J155" s="81"/>
      <c r="K155" s="81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1:25" ht="15" hidden="1">
      <c r="A156" s="31"/>
      <c r="B156" s="31"/>
      <c r="C156" s="31" t="s">
        <v>80</v>
      </c>
      <c r="D156" s="31"/>
      <c r="E156" s="31"/>
      <c r="F156" s="31"/>
      <c r="G156" s="32"/>
      <c r="H156" s="32"/>
      <c r="I156" s="81"/>
      <c r="J156" s="81"/>
      <c r="K156" s="81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1:25" ht="15" hidden="1">
      <c r="A157" s="31"/>
      <c r="B157" s="31"/>
      <c r="C157" s="31" t="s">
        <v>81</v>
      </c>
      <c r="D157" s="31"/>
      <c r="E157" s="31"/>
      <c r="F157" s="31"/>
      <c r="G157" s="32"/>
      <c r="H157" s="32"/>
      <c r="I157" s="81"/>
      <c r="J157" s="81"/>
      <c r="K157" s="81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1:25" ht="15" hidden="1">
      <c r="A158" s="31"/>
      <c r="B158" s="31"/>
      <c r="C158" s="31" t="s">
        <v>82</v>
      </c>
      <c r="D158" s="31"/>
      <c r="E158" s="31"/>
      <c r="F158" s="31"/>
      <c r="G158" s="32"/>
      <c r="H158" s="32"/>
      <c r="I158" s="81"/>
      <c r="J158" s="81"/>
      <c r="K158" s="81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1:25" ht="15" hidden="1">
      <c r="A159" s="31"/>
      <c r="B159" s="31"/>
      <c r="C159" s="31" t="s">
        <v>83</v>
      </c>
      <c r="D159" s="31"/>
      <c r="E159" s="31"/>
      <c r="F159" s="31"/>
      <c r="G159" s="32"/>
      <c r="H159" s="32"/>
      <c r="I159" s="81"/>
      <c r="J159" s="81"/>
      <c r="K159" s="81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1:25" ht="15" hidden="1">
      <c r="A160" s="31"/>
      <c r="B160" s="31"/>
      <c r="C160" s="31" t="s">
        <v>84</v>
      </c>
      <c r="D160" s="31"/>
      <c r="E160" s="31"/>
      <c r="F160" s="31"/>
      <c r="G160" s="32"/>
      <c r="H160" s="32"/>
      <c r="I160" s="81"/>
      <c r="J160" s="81"/>
      <c r="K160" s="81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1:25" ht="15" hidden="1">
      <c r="A161" s="31"/>
      <c r="B161" s="31"/>
      <c r="C161" s="31" t="s">
        <v>85</v>
      </c>
      <c r="D161" s="31"/>
      <c r="E161" s="31"/>
      <c r="F161" s="31"/>
      <c r="G161" s="32"/>
      <c r="H161" s="32"/>
      <c r="I161" s="81"/>
      <c r="J161" s="81"/>
      <c r="K161" s="81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1:25" ht="15" hidden="1">
      <c r="A162" s="31"/>
      <c r="B162" s="31"/>
      <c r="C162" s="31" t="s">
        <v>86</v>
      </c>
      <c r="D162" s="31"/>
      <c r="E162" s="31"/>
      <c r="F162" s="31"/>
      <c r="G162" s="32"/>
      <c r="H162" s="32"/>
      <c r="I162" s="81"/>
      <c r="J162" s="81"/>
      <c r="K162" s="81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</row>
    <row r="163" spans="1:25" ht="15" hidden="1">
      <c r="A163" s="31"/>
      <c r="B163" s="31"/>
      <c r="C163" s="31" t="s">
        <v>87</v>
      </c>
      <c r="D163" s="31"/>
      <c r="E163" s="31"/>
      <c r="F163" s="31"/>
      <c r="G163" s="32"/>
      <c r="H163" s="32"/>
      <c r="I163" s="81"/>
      <c r="J163" s="81"/>
      <c r="K163" s="81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</row>
    <row r="164" spans="1:25" ht="15" hidden="1">
      <c r="A164" s="31"/>
      <c r="B164" s="31"/>
      <c r="C164" s="31" t="s">
        <v>88</v>
      </c>
      <c r="D164" s="31"/>
      <c r="E164" s="31"/>
      <c r="F164" s="31"/>
      <c r="G164" s="32"/>
      <c r="H164" s="32"/>
      <c r="I164" s="81"/>
      <c r="J164" s="81"/>
      <c r="K164" s="81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1:25" ht="15" hidden="1">
      <c r="A165" s="31"/>
      <c r="B165" s="31"/>
      <c r="C165" s="31" t="s">
        <v>89</v>
      </c>
      <c r="D165" s="31"/>
      <c r="E165" s="31"/>
      <c r="F165" s="31"/>
      <c r="G165" s="32"/>
      <c r="H165" s="32"/>
      <c r="I165" s="81"/>
      <c r="J165" s="81"/>
      <c r="K165" s="81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1:25" ht="15" hidden="1">
      <c r="A166" s="31"/>
      <c r="B166" s="31"/>
      <c r="C166" s="31" t="s">
        <v>90</v>
      </c>
      <c r="D166" s="31"/>
      <c r="E166" s="31"/>
      <c r="F166" s="31"/>
      <c r="G166" s="32"/>
      <c r="H166" s="32"/>
      <c r="I166" s="81"/>
      <c r="J166" s="81"/>
      <c r="K166" s="81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1:25" ht="15" hidden="1">
      <c r="A167" s="31"/>
      <c r="B167" s="31"/>
      <c r="C167" s="31" t="s">
        <v>91</v>
      </c>
      <c r="D167" s="31"/>
      <c r="E167" s="31"/>
      <c r="F167" s="31"/>
      <c r="G167" s="32"/>
      <c r="H167" s="32"/>
      <c r="I167" s="81"/>
      <c r="J167" s="81"/>
      <c r="K167" s="81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1:25" ht="15" hidden="1">
      <c r="A168" s="31"/>
      <c r="B168" s="31"/>
      <c r="C168" s="31" t="s">
        <v>125</v>
      </c>
      <c r="D168" s="31"/>
      <c r="E168" s="31"/>
      <c r="F168" s="31"/>
      <c r="G168" s="32"/>
      <c r="H168" s="32"/>
      <c r="I168" s="81"/>
      <c r="J168" s="81"/>
      <c r="K168" s="81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1:25" ht="15" hidden="1">
      <c r="A169" s="31"/>
      <c r="B169" s="31"/>
      <c r="C169" s="31"/>
      <c r="D169" s="31"/>
      <c r="E169" s="31"/>
      <c r="F169" s="31"/>
      <c r="G169" s="32"/>
      <c r="H169" s="32"/>
      <c r="I169" s="81"/>
      <c r="J169" s="81"/>
      <c r="K169" s="81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1:25" ht="15" hidden="1">
      <c r="A170" s="31"/>
      <c r="B170" s="31"/>
      <c r="C170" s="31"/>
      <c r="D170" s="31"/>
      <c r="E170" s="31"/>
      <c r="F170" s="31"/>
      <c r="G170" s="32"/>
      <c r="H170" s="32"/>
      <c r="I170" s="81"/>
      <c r="J170" s="81"/>
      <c r="K170" s="81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1:25" ht="15">
      <c r="A171" s="31"/>
      <c r="B171" s="31"/>
      <c r="C171" s="31"/>
      <c r="D171" s="31"/>
      <c r="E171" s="31"/>
      <c r="F171" s="31"/>
      <c r="G171" s="32"/>
      <c r="H171" s="32"/>
      <c r="I171" s="81"/>
      <c r="J171" s="81"/>
      <c r="K171" s="81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spans="1:25" ht="15">
      <c r="A172" s="31"/>
      <c r="B172" s="31"/>
      <c r="C172" s="31"/>
      <c r="D172" s="31"/>
      <c r="E172" s="31"/>
      <c r="F172" s="31"/>
      <c r="G172" s="32"/>
      <c r="H172" s="32"/>
      <c r="I172" s="81"/>
      <c r="J172" s="81"/>
      <c r="K172" s="81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spans="1:25" ht="15">
      <c r="A173" s="31"/>
      <c r="B173" s="31"/>
      <c r="C173" s="31"/>
      <c r="D173" s="31"/>
      <c r="E173" s="31"/>
      <c r="F173" s="31"/>
      <c r="G173" s="32"/>
      <c r="H173" s="32"/>
      <c r="I173" s="81"/>
      <c r="J173" s="81"/>
      <c r="K173" s="81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spans="1:25" ht="15">
      <c r="A174" s="31"/>
      <c r="B174" s="31"/>
      <c r="C174" s="31"/>
      <c r="D174" s="31"/>
      <c r="E174" s="31"/>
      <c r="F174" s="31"/>
      <c r="G174" s="32"/>
      <c r="H174" s="32"/>
      <c r="I174" s="81"/>
      <c r="J174" s="81"/>
      <c r="K174" s="81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spans="1:25" ht="15">
      <c r="A175" s="31"/>
      <c r="B175" s="31"/>
      <c r="C175" s="31"/>
      <c r="D175" s="31"/>
      <c r="E175" s="31"/>
      <c r="F175" s="31"/>
      <c r="G175" s="32"/>
      <c r="H175" s="32"/>
      <c r="I175" s="81"/>
      <c r="J175" s="81"/>
      <c r="K175" s="81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spans="1:25" ht="15">
      <c r="A176" s="31"/>
      <c r="B176" s="31"/>
      <c r="C176" s="31"/>
      <c r="D176" s="31"/>
      <c r="E176" s="31"/>
      <c r="F176" s="31"/>
      <c r="G176" s="32"/>
      <c r="H176" s="32"/>
      <c r="I176" s="81"/>
      <c r="J176" s="81"/>
      <c r="K176" s="81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spans="1:25" ht="15">
      <c r="A177" s="31"/>
      <c r="B177" s="31"/>
      <c r="C177" s="31"/>
      <c r="D177" s="31"/>
      <c r="E177" s="31"/>
      <c r="F177" s="31"/>
      <c r="G177" s="32"/>
      <c r="H177" s="32"/>
      <c r="I177" s="81"/>
      <c r="J177" s="81"/>
      <c r="K177" s="81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spans="1:25" ht="15">
      <c r="A178" s="31"/>
      <c r="B178" s="31"/>
      <c r="C178" s="31"/>
      <c r="D178" s="31"/>
      <c r="E178" s="31"/>
      <c r="F178" s="31"/>
      <c r="G178" s="32"/>
      <c r="H178" s="32"/>
      <c r="I178" s="81"/>
      <c r="J178" s="81"/>
      <c r="K178" s="81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spans="1:25" ht="15">
      <c r="A179" s="31"/>
      <c r="B179" s="31"/>
      <c r="C179" s="31"/>
      <c r="D179" s="31"/>
      <c r="E179" s="31"/>
      <c r="F179" s="31"/>
      <c r="G179" s="32"/>
      <c r="H179" s="32"/>
      <c r="I179" s="81"/>
      <c r="J179" s="81"/>
      <c r="K179" s="81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spans="1:25" ht="15">
      <c r="A180" s="31"/>
      <c r="B180" s="31"/>
      <c r="C180" s="31"/>
      <c r="D180" s="31"/>
      <c r="E180" s="31"/>
      <c r="F180" s="31"/>
      <c r="G180" s="32"/>
      <c r="H180" s="32"/>
      <c r="I180" s="81"/>
      <c r="J180" s="81"/>
      <c r="K180" s="81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spans="1:25" ht="15">
      <c r="A181" s="31"/>
      <c r="B181" s="31"/>
      <c r="C181" s="31"/>
      <c r="D181" s="31"/>
      <c r="E181" s="31"/>
      <c r="F181" s="31"/>
      <c r="G181" s="32"/>
      <c r="H181" s="32"/>
      <c r="I181" s="81"/>
      <c r="J181" s="81"/>
      <c r="K181" s="81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spans="1:25" ht="15">
      <c r="A182" s="31"/>
      <c r="B182" s="31"/>
      <c r="C182" s="31"/>
      <c r="D182" s="31"/>
      <c r="E182" s="31"/>
      <c r="F182" s="31"/>
      <c r="G182" s="32"/>
      <c r="H182" s="32"/>
      <c r="I182" s="81"/>
      <c r="J182" s="81"/>
      <c r="K182" s="81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spans="1:25" ht="15">
      <c r="A183" s="31"/>
      <c r="B183" s="31"/>
      <c r="C183" s="31"/>
      <c r="D183" s="31"/>
      <c r="E183" s="31"/>
      <c r="F183" s="31"/>
      <c r="G183" s="32"/>
      <c r="H183" s="32"/>
      <c r="I183" s="81"/>
      <c r="J183" s="81"/>
      <c r="K183" s="81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spans="1:25" ht="15">
      <c r="A184" s="31"/>
      <c r="B184" s="31"/>
      <c r="C184" s="31"/>
      <c r="D184" s="31"/>
      <c r="E184" s="31"/>
      <c r="F184" s="31"/>
      <c r="G184" s="32"/>
      <c r="H184" s="32"/>
      <c r="I184" s="81"/>
      <c r="J184" s="81"/>
      <c r="K184" s="81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spans="1:25" ht="15">
      <c r="A185" s="31"/>
      <c r="B185" s="31"/>
      <c r="C185" s="31"/>
      <c r="D185" s="31"/>
      <c r="E185" s="31"/>
      <c r="F185" s="31"/>
      <c r="G185" s="32"/>
      <c r="H185" s="32"/>
      <c r="I185" s="81"/>
      <c r="J185" s="81"/>
      <c r="K185" s="81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spans="1:25" ht="15">
      <c r="A186" s="31"/>
      <c r="B186" s="31"/>
      <c r="C186" s="31"/>
      <c r="D186" s="31"/>
      <c r="E186" s="31"/>
      <c r="F186" s="31"/>
      <c r="G186" s="32"/>
      <c r="H186" s="32"/>
      <c r="I186" s="81"/>
      <c r="J186" s="81"/>
      <c r="K186" s="81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spans="1:25" ht="15">
      <c r="A187" s="31"/>
      <c r="B187" s="31"/>
      <c r="C187" s="31"/>
      <c r="D187" s="31"/>
      <c r="E187" s="31"/>
      <c r="F187" s="31"/>
      <c r="G187" s="32"/>
      <c r="H187" s="32"/>
      <c r="I187" s="81"/>
      <c r="J187" s="81"/>
      <c r="K187" s="81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spans="1:25" ht="15">
      <c r="A188" s="31"/>
      <c r="B188" s="31"/>
      <c r="C188" s="31"/>
      <c r="D188" s="31"/>
      <c r="E188" s="31"/>
      <c r="F188" s="31"/>
      <c r="G188" s="32"/>
      <c r="H188" s="32"/>
      <c r="I188" s="81"/>
      <c r="J188" s="81"/>
      <c r="K188" s="81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spans="1:25" ht="15">
      <c r="A189" s="31"/>
      <c r="B189" s="31"/>
      <c r="C189" s="31"/>
      <c r="D189" s="31"/>
      <c r="E189" s="31"/>
      <c r="F189" s="31"/>
      <c r="G189" s="32"/>
      <c r="H189" s="32"/>
      <c r="I189" s="81"/>
      <c r="J189" s="81"/>
      <c r="K189" s="81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spans="1:25" ht="15">
      <c r="A190" s="31"/>
      <c r="B190" s="31"/>
      <c r="C190" s="31"/>
      <c r="D190" s="31"/>
      <c r="E190" s="31"/>
      <c r="F190" s="31"/>
      <c r="G190" s="32"/>
      <c r="H190" s="32"/>
      <c r="I190" s="81"/>
      <c r="J190" s="81"/>
      <c r="K190" s="81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spans="1:25" ht="15">
      <c r="A191" s="31"/>
      <c r="B191" s="31"/>
      <c r="C191" s="31"/>
      <c r="D191" s="31"/>
      <c r="E191" s="31"/>
      <c r="F191" s="31"/>
      <c r="G191" s="32"/>
      <c r="H191" s="32"/>
      <c r="I191" s="81"/>
      <c r="J191" s="81"/>
      <c r="K191" s="81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spans="1:25" ht="15">
      <c r="A192" s="31"/>
      <c r="B192" s="31"/>
      <c r="C192" s="31"/>
      <c r="D192" s="31"/>
      <c r="E192" s="31"/>
      <c r="F192" s="31"/>
      <c r="G192" s="32"/>
      <c r="H192" s="32"/>
      <c r="I192" s="81"/>
      <c r="J192" s="81"/>
      <c r="K192" s="81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spans="1:25" ht="15">
      <c r="A193" s="31"/>
      <c r="B193" s="31"/>
      <c r="C193" s="31"/>
      <c r="D193" s="31"/>
      <c r="E193" s="31"/>
      <c r="F193" s="31"/>
      <c r="G193" s="32"/>
      <c r="H193" s="32"/>
      <c r="I193" s="81"/>
      <c r="J193" s="81"/>
      <c r="K193" s="81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1:25" ht="15">
      <c r="A194" s="31"/>
      <c r="B194" s="31"/>
      <c r="C194" s="31"/>
      <c r="D194" s="31"/>
      <c r="E194" s="31"/>
      <c r="F194" s="31"/>
      <c r="G194" s="32"/>
      <c r="H194" s="32"/>
      <c r="I194" s="81"/>
      <c r="J194" s="81"/>
      <c r="K194" s="81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spans="1:25" ht="15">
      <c r="A195" s="31"/>
      <c r="B195" s="31"/>
      <c r="C195" s="31"/>
      <c r="D195" s="31"/>
      <c r="E195" s="31"/>
      <c r="F195" s="31"/>
      <c r="G195" s="32"/>
      <c r="H195" s="32"/>
      <c r="I195" s="81"/>
      <c r="J195" s="81"/>
      <c r="K195" s="81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spans="1:25" ht="15">
      <c r="A196" s="31"/>
      <c r="B196" s="31"/>
      <c r="C196" s="31"/>
      <c r="D196" s="31"/>
      <c r="E196" s="31"/>
      <c r="F196" s="31"/>
      <c r="G196" s="32"/>
      <c r="H196" s="32"/>
      <c r="I196" s="81"/>
      <c r="J196" s="81"/>
      <c r="K196" s="81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spans="1:25" ht="15">
      <c r="A197" s="31"/>
      <c r="B197" s="31"/>
      <c r="C197" s="31"/>
      <c r="D197" s="31"/>
      <c r="E197" s="31"/>
      <c r="F197" s="31"/>
      <c r="G197" s="32"/>
      <c r="H197" s="32"/>
      <c r="I197" s="81"/>
      <c r="J197" s="81"/>
      <c r="K197" s="81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spans="1:25" ht="15">
      <c r="A198" s="31"/>
      <c r="B198" s="31"/>
      <c r="C198" s="31"/>
      <c r="D198" s="31"/>
      <c r="E198" s="31"/>
      <c r="F198" s="31"/>
      <c r="G198" s="32"/>
      <c r="H198" s="32"/>
      <c r="I198" s="81"/>
      <c r="J198" s="81"/>
      <c r="K198" s="81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spans="1:25" ht="15">
      <c r="A199" s="31"/>
      <c r="B199" s="31"/>
      <c r="C199" s="31"/>
      <c r="D199" s="31"/>
      <c r="E199" s="31"/>
      <c r="F199" s="31"/>
      <c r="G199" s="32"/>
      <c r="H199" s="32"/>
      <c r="I199" s="81"/>
      <c r="J199" s="81"/>
      <c r="K199" s="81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</row>
    <row r="200" spans="1:25" ht="15">
      <c r="A200" s="31"/>
      <c r="B200" s="31"/>
      <c r="C200" s="31"/>
      <c r="D200" s="31"/>
      <c r="E200" s="31"/>
      <c r="F200" s="31"/>
      <c r="G200" s="32"/>
      <c r="H200" s="32"/>
      <c r="I200" s="81"/>
      <c r="J200" s="81"/>
      <c r="K200" s="81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spans="1:25" ht="15">
      <c r="A201" s="31"/>
      <c r="B201" s="31"/>
      <c r="C201" s="31"/>
      <c r="D201" s="31"/>
      <c r="E201" s="31"/>
      <c r="F201" s="31"/>
      <c r="G201" s="32"/>
      <c r="H201" s="32"/>
      <c r="I201" s="81"/>
      <c r="J201" s="81"/>
      <c r="K201" s="81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spans="1:25" ht="15">
      <c r="A202" s="31"/>
      <c r="B202" s="31"/>
      <c r="C202" s="31"/>
      <c r="D202" s="31"/>
      <c r="E202" s="31"/>
      <c r="F202" s="31"/>
      <c r="G202" s="32"/>
      <c r="H202" s="32"/>
      <c r="I202" s="81"/>
      <c r="J202" s="81"/>
      <c r="K202" s="81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spans="1:25" ht="15">
      <c r="A203" s="31"/>
      <c r="B203" s="31"/>
      <c r="C203" s="31"/>
      <c r="D203" s="31"/>
      <c r="E203" s="31"/>
      <c r="F203" s="31"/>
      <c r="G203" s="32"/>
      <c r="H203" s="32"/>
      <c r="I203" s="81"/>
      <c r="J203" s="81"/>
      <c r="K203" s="81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spans="1:25" ht="15">
      <c r="A204" s="31"/>
      <c r="B204" s="31"/>
      <c r="C204" s="31"/>
      <c r="D204" s="31"/>
      <c r="E204" s="31"/>
      <c r="F204" s="31"/>
      <c r="G204" s="32"/>
      <c r="H204" s="32"/>
      <c r="I204" s="81"/>
      <c r="J204" s="81"/>
      <c r="K204" s="81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spans="1:25" ht="15">
      <c r="A205" s="31"/>
      <c r="B205" s="31"/>
      <c r="C205" s="31"/>
      <c r="D205" s="31"/>
      <c r="E205" s="31"/>
      <c r="F205" s="31"/>
      <c r="G205" s="32"/>
      <c r="H205" s="32"/>
      <c r="I205" s="81"/>
      <c r="J205" s="81"/>
      <c r="K205" s="81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spans="1:25" ht="15">
      <c r="A206" s="31"/>
      <c r="B206" s="31"/>
      <c r="C206" s="31"/>
      <c r="D206" s="31"/>
      <c r="E206" s="31"/>
      <c r="F206" s="31"/>
      <c r="G206" s="32"/>
      <c r="H206" s="32"/>
      <c r="I206" s="81"/>
      <c r="J206" s="81"/>
      <c r="K206" s="81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spans="1:25" ht="15">
      <c r="A207" s="31"/>
      <c r="B207" s="31"/>
      <c r="C207" s="31"/>
      <c r="D207" s="31"/>
      <c r="E207" s="31"/>
      <c r="F207" s="31"/>
      <c r="G207" s="32"/>
      <c r="H207" s="32"/>
      <c r="I207" s="81"/>
      <c r="J207" s="81"/>
      <c r="K207" s="81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spans="1:25" ht="15">
      <c r="A208" s="31"/>
      <c r="B208" s="31"/>
      <c r="C208" s="31"/>
      <c r="D208" s="31"/>
      <c r="E208" s="31"/>
      <c r="F208" s="31"/>
      <c r="G208" s="32"/>
      <c r="H208" s="32"/>
      <c r="I208" s="81"/>
      <c r="J208" s="81"/>
      <c r="K208" s="81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spans="1:25" ht="15">
      <c r="A209" s="31"/>
      <c r="B209" s="31"/>
      <c r="C209" s="31"/>
      <c r="D209" s="31"/>
      <c r="E209" s="31"/>
      <c r="F209" s="31"/>
      <c r="G209" s="32"/>
      <c r="H209" s="32"/>
      <c r="I209" s="81"/>
      <c r="J209" s="81"/>
      <c r="K209" s="81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spans="1:25" ht="15">
      <c r="A210" s="31"/>
      <c r="B210" s="31"/>
      <c r="C210" s="31"/>
      <c r="D210" s="31"/>
      <c r="E210" s="31"/>
      <c r="F210" s="31"/>
      <c r="G210" s="32"/>
      <c r="H210" s="32"/>
      <c r="I210" s="81"/>
      <c r="J210" s="81"/>
      <c r="K210" s="81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spans="1:25" ht="15">
      <c r="A211" s="31"/>
      <c r="B211" s="31"/>
      <c r="C211" s="31"/>
      <c r="D211" s="31"/>
      <c r="E211" s="31"/>
      <c r="F211" s="31"/>
      <c r="G211" s="32"/>
      <c r="H211" s="32"/>
      <c r="I211" s="81"/>
      <c r="J211" s="81"/>
      <c r="K211" s="81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spans="1:25" ht="15">
      <c r="A212" s="31"/>
      <c r="B212" s="31"/>
      <c r="C212" s="31"/>
      <c r="D212" s="31"/>
      <c r="E212" s="31"/>
      <c r="F212" s="31"/>
      <c r="G212" s="32"/>
      <c r="H212" s="32"/>
      <c r="I212" s="81"/>
      <c r="J212" s="81"/>
      <c r="K212" s="81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spans="1:25" ht="15">
      <c r="A213" s="31"/>
      <c r="B213" s="31"/>
      <c r="C213" s="31"/>
      <c r="D213" s="31"/>
      <c r="E213" s="31"/>
      <c r="F213" s="31"/>
      <c r="G213" s="32"/>
      <c r="H213" s="32"/>
      <c r="I213" s="81"/>
      <c r="J213" s="81"/>
      <c r="K213" s="81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spans="1:25" ht="15">
      <c r="A214" s="31"/>
      <c r="B214" s="31"/>
      <c r="C214" s="31"/>
      <c r="D214" s="31"/>
      <c r="E214" s="31"/>
      <c r="F214" s="31"/>
      <c r="G214" s="32"/>
      <c r="H214" s="32"/>
      <c r="I214" s="81"/>
      <c r="J214" s="81"/>
      <c r="K214" s="81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spans="1:25" ht="15">
      <c r="A215" s="31"/>
      <c r="B215" s="31"/>
      <c r="C215" s="31"/>
      <c r="D215" s="31"/>
      <c r="E215" s="31"/>
      <c r="F215" s="31"/>
      <c r="G215" s="32"/>
      <c r="H215" s="32"/>
      <c r="I215" s="81"/>
      <c r="J215" s="81"/>
      <c r="K215" s="81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spans="1:25" ht="15">
      <c r="A216" s="31"/>
      <c r="B216" s="31"/>
      <c r="C216" s="31"/>
      <c r="D216" s="31"/>
      <c r="E216" s="31"/>
      <c r="F216" s="31"/>
      <c r="G216" s="32"/>
      <c r="H216" s="32"/>
      <c r="I216" s="81"/>
      <c r="J216" s="81"/>
      <c r="K216" s="81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spans="1:25" ht="15">
      <c r="A217" s="31"/>
      <c r="B217" s="31"/>
      <c r="C217" s="31"/>
      <c r="D217" s="31"/>
      <c r="E217" s="31"/>
      <c r="F217" s="31"/>
      <c r="G217" s="32"/>
      <c r="H217" s="32"/>
      <c r="I217" s="81"/>
      <c r="J217" s="81"/>
      <c r="K217" s="81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spans="1:25" ht="15">
      <c r="A218" s="31"/>
      <c r="B218" s="31"/>
      <c r="C218" s="31"/>
      <c r="D218" s="31"/>
      <c r="E218" s="31"/>
      <c r="F218" s="31"/>
      <c r="G218" s="32"/>
      <c r="H218" s="32"/>
      <c r="I218" s="81"/>
      <c r="J218" s="81"/>
      <c r="K218" s="81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spans="1:25" ht="15">
      <c r="A219" s="31"/>
      <c r="B219" s="31"/>
      <c r="C219" s="31"/>
      <c r="D219" s="31"/>
      <c r="E219" s="31"/>
      <c r="F219" s="31"/>
      <c r="G219" s="32"/>
      <c r="H219" s="32"/>
      <c r="I219" s="81"/>
      <c r="J219" s="81"/>
      <c r="K219" s="81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spans="1:25" ht="15">
      <c r="A220" s="31"/>
      <c r="B220" s="31"/>
      <c r="C220" s="31"/>
      <c r="D220" s="31"/>
      <c r="E220" s="31"/>
      <c r="F220" s="31"/>
      <c r="G220" s="32"/>
      <c r="H220" s="32"/>
      <c r="I220" s="81"/>
      <c r="J220" s="81"/>
      <c r="K220" s="81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spans="1:25" ht="15">
      <c r="A221" s="31"/>
      <c r="B221" s="31"/>
      <c r="C221" s="31"/>
      <c r="D221" s="31"/>
      <c r="E221" s="31"/>
      <c r="F221" s="31"/>
      <c r="G221" s="32"/>
      <c r="H221" s="32"/>
      <c r="I221" s="81"/>
      <c r="J221" s="81"/>
      <c r="K221" s="81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spans="1:25" ht="15">
      <c r="A222" s="31"/>
      <c r="B222" s="31"/>
      <c r="C222" s="31"/>
      <c r="D222" s="31"/>
      <c r="E222" s="31"/>
      <c r="F222" s="31"/>
      <c r="G222" s="32"/>
      <c r="H222" s="32"/>
      <c r="I222" s="81"/>
      <c r="J222" s="81"/>
      <c r="K222" s="81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spans="1:25" ht="15">
      <c r="A223" s="31"/>
      <c r="B223" s="31"/>
      <c r="C223" s="31"/>
      <c r="D223" s="31"/>
      <c r="E223" s="31"/>
      <c r="F223" s="31"/>
      <c r="G223" s="32"/>
      <c r="H223" s="32"/>
      <c r="I223" s="81"/>
      <c r="J223" s="81"/>
      <c r="K223" s="81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spans="1:25" ht="15">
      <c r="A224" s="31"/>
      <c r="B224" s="31"/>
      <c r="C224" s="31"/>
      <c r="D224" s="31"/>
      <c r="E224" s="31"/>
      <c r="F224" s="31"/>
      <c r="G224" s="32"/>
      <c r="H224" s="32"/>
      <c r="I224" s="81"/>
      <c r="J224" s="81"/>
      <c r="K224" s="81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spans="1:25" ht="15">
      <c r="A225" s="31"/>
      <c r="B225" s="31"/>
      <c r="C225" s="31"/>
      <c r="D225" s="31"/>
      <c r="E225" s="31"/>
      <c r="F225" s="31"/>
      <c r="G225" s="32"/>
      <c r="H225" s="32"/>
      <c r="I225" s="81"/>
      <c r="J225" s="81"/>
      <c r="K225" s="81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</row>
    <row r="226" spans="1:25" ht="15">
      <c r="A226" s="31"/>
      <c r="B226" s="31"/>
      <c r="C226" s="31"/>
      <c r="D226" s="31"/>
      <c r="E226" s="31"/>
      <c r="F226" s="31"/>
      <c r="G226" s="32"/>
      <c r="H226" s="32"/>
      <c r="I226" s="81"/>
      <c r="J226" s="81"/>
      <c r="K226" s="81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</row>
    <row r="227" spans="1:25" ht="15">
      <c r="A227" s="31"/>
      <c r="B227" s="31"/>
      <c r="C227" s="31"/>
      <c r="D227" s="31"/>
      <c r="E227" s="31"/>
      <c r="F227" s="31"/>
      <c r="G227" s="32"/>
      <c r="H227" s="32"/>
      <c r="I227" s="81"/>
      <c r="J227" s="81"/>
      <c r="K227" s="81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spans="1:25" ht="15">
      <c r="A228" s="31"/>
      <c r="B228" s="31"/>
      <c r="C228" s="31"/>
      <c r="D228" s="31"/>
      <c r="E228" s="31"/>
      <c r="F228" s="31"/>
      <c r="G228" s="32"/>
      <c r="H228" s="32"/>
      <c r="I228" s="81"/>
      <c r="J228" s="81"/>
      <c r="K228" s="81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spans="1:25" ht="15">
      <c r="A229" s="31"/>
      <c r="B229" s="31"/>
      <c r="C229" s="31"/>
      <c r="D229" s="31"/>
      <c r="E229" s="31"/>
      <c r="F229" s="31"/>
      <c r="G229" s="32"/>
      <c r="H229" s="32"/>
      <c r="I229" s="81"/>
      <c r="J229" s="81"/>
      <c r="K229" s="81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spans="1:25" ht="15">
      <c r="A230" s="31"/>
      <c r="B230" s="31"/>
      <c r="C230" s="31"/>
      <c r="D230" s="31"/>
      <c r="E230" s="31"/>
      <c r="F230" s="31"/>
      <c r="G230" s="32"/>
      <c r="H230" s="32"/>
      <c r="I230" s="81"/>
      <c r="J230" s="81"/>
      <c r="K230" s="81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spans="1:25" ht="15">
      <c r="A231" s="31"/>
      <c r="B231" s="31"/>
      <c r="C231" s="31"/>
      <c r="D231" s="31"/>
      <c r="E231" s="31"/>
      <c r="F231" s="31"/>
      <c r="G231" s="32"/>
      <c r="H231" s="32"/>
      <c r="I231" s="81"/>
      <c r="J231" s="81"/>
      <c r="K231" s="81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</sheetData>
  <mergeCells count="211">
    <mergeCell ref="K92:K94"/>
    <mergeCell ref="C95:E95"/>
    <mergeCell ref="B116:E116"/>
    <mergeCell ref="B117:F117"/>
    <mergeCell ref="C109:E109"/>
    <mergeCell ref="C110:E110"/>
    <mergeCell ref="C111:E111"/>
    <mergeCell ref="C112:E112"/>
    <mergeCell ref="C113:E113"/>
    <mergeCell ref="C114:E114"/>
    <mergeCell ref="B103:F103"/>
    <mergeCell ref="C105:F105"/>
    <mergeCell ref="H92:J94"/>
    <mergeCell ref="H95:J95"/>
    <mergeCell ref="C91:F91"/>
    <mergeCell ref="B92:B94"/>
    <mergeCell ref="C92:E94"/>
    <mergeCell ref="F92:F94"/>
    <mergeCell ref="G92:G94"/>
    <mergeCell ref="H98:J98"/>
    <mergeCell ref="H99:J99"/>
    <mergeCell ref="C99:E99"/>
    <mergeCell ref="C100:E100"/>
    <mergeCell ref="C101:E101"/>
    <mergeCell ref="B102:E102"/>
    <mergeCell ref="H100:J100"/>
    <mergeCell ref="H101:J101"/>
    <mergeCell ref="G102:J102"/>
    <mergeCell ref="G103:K103"/>
    <mergeCell ref="H105:K105"/>
    <mergeCell ref="C96:E96"/>
    <mergeCell ref="H96:J96"/>
    <mergeCell ref="C97:E97"/>
    <mergeCell ref="H97:J97"/>
    <mergeCell ref="C98:E98"/>
    <mergeCell ref="G116:J116"/>
    <mergeCell ref="G117:K117"/>
    <mergeCell ref="C106:E108"/>
    <mergeCell ref="F106:F108"/>
    <mergeCell ref="G106:G108"/>
    <mergeCell ref="H106:J108"/>
    <mergeCell ref="K106:K108"/>
    <mergeCell ref="H109:J109"/>
    <mergeCell ref="H110:J110"/>
    <mergeCell ref="C115:E115"/>
    <mergeCell ref="B106:B108"/>
    <mergeCell ref="H111:J111"/>
    <mergeCell ref="H112:J112"/>
    <mergeCell ref="H113:J113"/>
    <mergeCell ref="H114:J114"/>
    <mergeCell ref="H115:J115"/>
    <mergeCell ref="G24:J24"/>
    <mergeCell ref="C16:E18"/>
    <mergeCell ref="F16:F18"/>
    <mergeCell ref="C19:E19"/>
    <mergeCell ref="C20:E20"/>
    <mergeCell ref="C21:E21"/>
    <mergeCell ref="C22:E22"/>
    <mergeCell ref="C23:E23"/>
    <mergeCell ref="K28:K30"/>
    <mergeCell ref="C31:E31"/>
    <mergeCell ref="H27:K27"/>
    <mergeCell ref="G16:G18"/>
    <mergeCell ref="H16:J18"/>
    <mergeCell ref="H19:J19"/>
    <mergeCell ref="H20:J20"/>
    <mergeCell ref="H21:J21"/>
    <mergeCell ref="H22:J22"/>
    <mergeCell ref="H23:J23"/>
    <mergeCell ref="H28:J30"/>
    <mergeCell ref="H31:J31"/>
    <mergeCell ref="C27:F27"/>
    <mergeCell ref="B28:B30"/>
    <mergeCell ref="C28:E30"/>
    <mergeCell ref="F28:F30"/>
    <mergeCell ref="G28:G30"/>
    <mergeCell ref="B2:K2"/>
    <mergeCell ref="B3:C3"/>
    <mergeCell ref="J3:K3"/>
    <mergeCell ref="B4:C4"/>
    <mergeCell ref="B5:C5"/>
    <mergeCell ref="B6:C6"/>
    <mergeCell ref="J11:K11"/>
    <mergeCell ref="B12:K12"/>
    <mergeCell ref="J5:K5"/>
    <mergeCell ref="J6:K6"/>
    <mergeCell ref="J4:K4"/>
    <mergeCell ref="J7:K7"/>
    <mergeCell ref="B7:C7"/>
    <mergeCell ref="B24:E24"/>
    <mergeCell ref="B25:F25"/>
    <mergeCell ref="G25:K25"/>
    <mergeCell ref="B8:C8"/>
    <mergeCell ref="J8:K8"/>
    <mergeCell ref="B9:C9"/>
    <mergeCell ref="J9:K9"/>
    <mergeCell ref="B10:C10"/>
    <mergeCell ref="J10:K10"/>
    <mergeCell ref="B11:C11"/>
    <mergeCell ref="H52:K52"/>
    <mergeCell ref="C44:E44"/>
    <mergeCell ref="H44:J44"/>
    <mergeCell ref="C45:E45"/>
    <mergeCell ref="B13:K13"/>
    <mergeCell ref="B14:K14"/>
    <mergeCell ref="C15:F15"/>
    <mergeCell ref="H15:K15"/>
    <mergeCell ref="B16:B18"/>
    <mergeCell ref="K16:K18"/>
    <mergeCell ref="C60:E60"/>
    <mergeCell ref="B61:E61"/>
    <mergeCell ref="B62:F62"/>
    <mergeCell ref="C47:E47"/>
    <mergeCell ref="C48:E48"/>
    <mergeCell ref="B49:E49"/>
    <mergeCell ref="B50:F50"/>
    <mergeCell ref="C52:F52"/>
    <mergeCell ref="B53:B55"/>
    <mergeCell ref="C53:E55"/>
    <mergeCell ref="G36:J36"/>
    <mergeCell ref="G37:K37"/>
    <mergeCell ref="C56:E56"/>
    <mergeCell ref="C57:E57"/>
    <mergeCell ref="C58:E58"/>
    <mergeCell ref="C59:E59"/>
    <mergeCell ref="K41:K43"/>
    <mergeCell ref="H48:J48"/>
    <mergeCell ref="G49:J49"/>
    <mergeCell ref="G50:K50"/>
    <mergeCell ref="F41:F43"/>
    <mergeCell ref="G41:G43"/>
    <mergeCell ref="H41:J43"/>
    <mergeCell ref="C35:E35"/>
    <mergeCell ref="B36:E36"/>
    <mergeCell ref="B37:F37"/>
    <mergeCell ref="C40:F40"/>
    <mergeCell ref="H40:K40"/>
    <mergeCell ref="B41:B43"/>
    <mergeCell ref="C41:E43"/>
    <mergeCell ref="H53:J55"/>
    <mergeCell ref="K53:K55"/>
    <mergeCell ref="H56:J56"/>
    <mergeCell ref="C32:E32"/>
    <mergeCell ref="H32:J32"/>
    <mergeCell ref="C33:E33"/>
    <mergeCell ref="H33:J33"/>
    <mergeCell ref="C34:E34"/>
    <mergeCell ref="H34:J34"/>
    <mergeCell ref="H35:J35"/>
    <mergeCell ref="H71:J71"/>
    <mergeCell ref="H72:J72"/>
    <mergeCell ref="H73:J73"/>
    <mergeCell ref="G74:J74"/>
    <mergeCell ref="H45:J45"/>
    <mergeCell ref="C46:E46"/>
    <mergeCell ref="H46:J46"/>
    <mergeCell ref="H47:J47"/>
    <mergeCell ref="F53:F55"/>
    <mergeCell ref="G53:G55"/>
    <mergeCell ref="H84:J84"/>
    <mergeCell ref="H85:J85"/>
    <mergeCell ref="H59:J59"/>
    <mergeCell ref="H60:J60"/>
    <mergeCell ref="G61:J61"/>
    <mergeCell ref="G62:K62"/>
    <mergeCell ref="B64:K64"/>
    <mergeCell ref="C65:F65"/>
    <mergeCell ref="H65:K65"/>
    <mergeCell ref="H70:J70"/>
    <mergeCell ref="H57:J57"/>
    <mergeCell ref="H58:J58"/>
    <mergeCell ref="C85:E85"/>
    <mergeCell ref="C86:E86"/>
    <mergeCell ref="C87:E87"/>
    <mergeCell ref="C82:E82"/>
    <mergeCell ref="H82:J82"/>
    <mergeCell ref="C83:E83"/>
    <mergeCell ref="H83:J83"/>
    <mergeCell ref="C84:E84"/>
    <mergeCell ref="C70:E70"/>
    <mergeCell ref="C71:E71"/>
    <mergeCell ref="C72:E72"/>
    <mergeCell ref="C73:E73"/>
    <mergeCell ref="B74:E74"/>
    <mergeCell ref="B75:F75"/>
    <mergeCell ref="G75:K75"/>
    <mergeCell ref="H77:K77"/>
    <mergeCell ref="B66:B68"/>
    <mergeCell ref="C66:E68"/>
    <mergeCell ref="F66:F68"/>
    <mergeCell ref="G66:G68"/>
    <mergeCell ref="H66:J68"/>
    <mergeCell ref="K66:K68"/>
    <mergeCell ref="H69:J69"/>
    <mergeCell ref="C69:E69"/>
    <mergeCell ref="H91:K91"/>
    <mergeCell ref="H78:J80"/>
    <mergeCell ref="H81:J81"/>
    <mergeCell ref="C77:F77"/>
    <mergeCell ref="B78:B80"/>
    <mergeCell ref="C78:E80"/>
    <mergeCell ref="F78:F80"/>
    <mergeCell ref="G78:G80"/>
    <mergeCell ref="K78:K80"/>
    <mergeCell ref="C81:E81"/>
    <mergeCell ref="H86:J86"/>
    <mergeCell ref="H87:J87"/>
    <mergeCell ref="B88:E88"/>
    <mergeCell ref="G88:J88"/>
    <mergeCell ref="B89:F89"/>
    <mergeCell ref="G89:K89"/>
  </mergeCells>
  <dataValidations count="2">
    <dataValidation type="list" allowBlank="1" showErrorMessage="1" sqref="C15 H15 C27 H27 C40 H40 C52 H52 C65 H65 C77 H77 C91 H91 C105 H105" xr:uid="{00000000-0002-0000-0000-000001000000}">
      <formula1>"WAGC 2 ,Nedlands ,Cottesloe,Royal Perth GC 2,Gosnells 3,Royal Fremantle 2,Lake Karrinyup 3,Mandurah CC"</formula1>
    </dataValidation>
    <dataValidation type="list" allowBlank="1" showErrorMessage="1" sqref="F19:F23 K19:K23 F31:F35 K31:K35 F44:F48 K44:K48 F56:F60 K56:K60" xr:uid="{00000000-0002-0000-0000-000000000000}">
      <formula1>"Square,1up,2up,2&amp;1,3&amp;1,3&amp;2,4&amp;2,4&amp;3,5&amp;3,5&amp;4,6&amp;4,6&amp;5,7&amp;5,7&amp;6,8&amp;6,8&amp;7,9&amp;7,9&amp;8,10&amp;8,W/O,D/Q,No Score"</formula1>
    </dataValidation>
  </dataValidations>
  <printOptions horizontalCentered="1" verticalCentered="1" gridLines="1"/>
  <pageMargins left="0.7" right="0.7" top="0.75" bottom="0.75" header="0" footer="0"/>
  <pageSetup paperSize="9" scale="13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17</vt:i4>
      </vt:variant>
    </vt:vector>
  </HeadingPairs>
  <TitlesOfParts>
    <vt:vector size="27" baseType="lpstr">
      <vt:lpstr>Div 1 Black</vt:lpstr>
      <vt:lpstr>Div 1 Gold</vt:lpstr>
      <vt:lpstr>Div 1 Finals</vt:lpstr>
      <vt:lpstr>Div 2 Black</vt:lpstr>
      <vt:lpstr>Div 2 Gold</vt:lpstr>
      <vt:lpstr>Div 2 Finals</vt:lpstr>
      <vt:lpstr>Div 3 Black</vt:lpstr>
      <vt:lpstr>Div 3 Gold</vt:lpstr>
      <vt:lpstr>Div 3 Finals</vt:lpstr>
      <vt:lpstr>Div 4</vt:lpstr>
      <vt:lpstr>'Div 1 Gold'!CompletedRounds</vt:lpstr>
      <vt:lpstr>'Div 2 Black'!CompletedRounds</vt:lpstr>
      <vt:lpstr>'Div 2 Gold'!CompletedRounds</vt:lpstr>
      <vt:lpstr>'Div 3 Black'!CompletedRounds</vt:lpstr>
      <vt:lpstr>'Div 3 Gold'!CompletedRounds</vt:lpstr>
      <vt:lpstr>'Div 4'!CompletedRounds</vt:lpstr>
      <vt:lpstr>CompletedRounds</vt:lpstr>
      <vt:lpstr>'Div 1 Finals'!Table</vt:lpstr>
      <vt:lpstr>'Div 1 Gold'!Table</vt:lpstr>
      <vt:lpstr>'Div 2 Black'!Table</vt:lpstr>
      <vt:lpstr>'Div 2 Finals'!Table</vt:lpstr>
      <vt:lpstr>'Div 2 Gold'!Table</vt:lpstr>
      <vt:lpstr>'Div 3 Black'!Table</vt:lpstr>
      <vt:lpstr>'Div 3 Finals'!Table</vt:lpstr>
      <vt:lpstr>'Div 3 Gold'!Table</vt:lpstr>
      <vt:lpstr>'Div 4'!Table</vt:lpstr>
      <vt:lpstr>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Neal Maidment</cp:lastModifiedBy>
  <dcterms:modified xsi:type="dcterms:W3CDTF">2026-01-20T05:58:39Z</dcterms:modified>
</cp:coreProperties>
</file>